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rgey\Desktop\Разное\Таганка\2021\Новая папка\было\стало\"/>
    </mc:Choice>
  </mc:AlternateContent>
  <bookViews>
    <workbookView xWindow="0" yWindow="0" windowWidth="2040" windowHeight="1185"/>
  </bookViews>
  <sheets>
    <sheet name="Смета по ТСН-2001" sheetId="5" r:id="rId1"/>
    <sheet name="Дефектная ведомость" sheetId="6" r:id="rId2"/>
    <sheet name="Ведомость объемов работ" sheetId="7" r:id="rId3"/>
    <sheet name="RV_DATA" sheetId="9" state="hidden" r:id="rId4"/>
    <sheet name="Расчет стоимости ресурсов" sheetId="8" r:id="rId5"/>
    <sheet name="Source" sheetId="1" r:id="rId6"/>
    <sheet name="SourceObSm" sheetId="2" state="hidden" r:id="rId7"/>
    <sheet name="SmtRes" sheetId="3" state="hidden" r:id="rId8"/>
    <sheet name="EtalonRes" sheetId="4" state="hidden" r:id="rId9"/>
  </sheets>
  <definedNames>
    <definedName name="_xlnm.Print_Titles" localSheetId="2">'Ведомость объемов работ'!$19:$19</definedName>
    <definedName name="_xlnm.Print_Titles" localSheetId="1">'Дефектная ведомость'!$19:$19</definedName>
    <definedName name="_xlnm.Print_Titles" localSheetId="4">'Расчет стоимости ресурсов'!$4:$7</definedName>
    <definedName name="_xlnm.Print_Titles" localSheetId="0">'Смета по ТСН-2001'!$28:$28</definedName>
    <definedName name="_xlnm.Print_Area" localSheetId="2">'Ведомость объемов работ'!$A$1:$E$316</definedName>
    <definedName name="_xlnm.Print_Area" localSheetId="1">'Дефектная ведомость'!$A$1:$E$316</definedName>
    <definedName name="_xlnm.Print_Area" localSheetId="4">'Расчет стоимости ресурсов'!$A$1:$F$332</definedName>
    <definedName name="_xlnm.Print_Area" localSheetId="0">'Смета по ТСН-2001'!$A$1:$K$168</definedName>
  </definedNames>
  <calcPr calcId="162913"/>
</workbook>
</file>

<file path=xl/calcChain.xml><?xml version="1.0" encoding="utf-8"?>
<calcChain xmlns="http://schemas.openxmlformats.org/spreadsheetml/2006/main">
  <c r="J159" i="5" l="1"/>
  <c r="C32" i="5"/>
  <c r="C43" i="5"/>
  <c r="C51" i="5"/>
  <c r="C85" i="5"/>
  <c r="C103" i="5"/>
  <c r="C111" i="5"/>
  <c r="C137" i="5"/>
  <c r="C118" i="5"/>
  <c r="C59" i="5"/>
  <c r="C72" i="5"/>
  <c r="I323" i="1"/>
  <c r="A135" i="5" l="1"/>
  <c r="AK135" i="5"/>
  <c r="I1135" i="1"/>
  <c r="I363" i="1" l="1"/>
  <c r="I362" i="1"/>
  <c r="I361" i="1"/>
  <c r="I325" i="1"/>
  <c r="I321" i="1"/>
  <c r="I320" i="1"/>
  <c r="I319" i="1"/>
  <c r="I318" i="1"/>
  <c r="A3" i="8"/>
  <c r="A13" i="7"/>
  <c r="A13" i="6"/>
  <c r="A12" i="5" l="1"/>
  <c r="G311" i="9"/>
  <c r="A311" i="9"/>
  <c r="G310" i="9"/>
  <c r="A310" i="9"/>
  <c r="U309" i="9"/>
  <c r="H309" i="9"/>
  <c r="G309" i="9"/>
  <c r="F309" i="9"/>
  <c r="E309" i="9"/>
  <c r="D309" i="9"/>
  <c r="A309" i="9"/>
  <c r="U308" i="9"/>
  <c r="H308" i="9"/>
  <c r="G308" i="9"/>
  <c r="F308" i="9"/>
  <c r="E308" i="9"/>
  <c r="D308" i="9"/>
  <c r="A308" i="9"/>
  <c r="U307" i="9"/>
  <c r="S307" i="9"/>
  <c r="P307" i="9"/>
  <c r="N307" i="9"/>
  <c r="E322" i="8" s="1"/>
  <c r="K307" i="9"/>
  <c r="J307" i="9"/>
  <c r="I307" i="9"/>
  <c r="D322" i="8" s="1"/>
  <c r="H307" i="9"/>
  <c r="G307" i="9"/>
  <c r="F307" i="9"/>
  <c r="E307" i="9"/>
  <c r="A307" i="9"/>
  <c r="U306" i="9"/>
  <c r="S306" i="9"/>
  <c r="P306" i="9"/>
  <c r="N306" i="9"/>
  <c r="K306" i="9"/>
  <c r="J306" i="9"/>
  <c r="I306" i="9"/>
  <c r="H306" i="9"/>
  <c r="G306" i="9"/>
  <c r="F306" i="9"/>
  <c r="E306" i="9"/>
  <c r="A306" i="9"/>
  <c r="U305" i="9"/>
  <c r="S305" i="9"/>
  <c r="P305" i="9"/>
  <c r="N305" i="9"/>
  <c r="E323" i="8" s="1"/>
  <c r="K305" i="9"/>
  <c r="J305" i="9"/>
  <c r="I305" i="9"/>
  <c r="D323" i="8" s="1"/>
  <c r="H305" i="9"/>
  <c r="G305" i="9"/>
  <c r="F305" i="9"/>
  <c r="E305" i="9"/>
  <c r="A305" i="9"/>
  <c r="U304" i="9"/>
  <c r="S304" i="9"/>
  <c r="P304" i="9"/>
  <c r="N304" i="9"/>
  <c r="E324" i="8" s="1"/>
  <c r="K304" i="9"/>
  <c r="J304" i="9"/>
  <c r="I304" i="9"/>
  <c r="D324" i="8" s="1"/>
  <c r="H304" i="9"/>
  <c r="G304" i="9"/>
  <c r="F304" i="9"/>
  <c r="E304" i="9"/>
  <c r="A304" i="9"/>
  <c r="U303" i="9"/>
  <c r="S303" i="9"/>
  <c r="P303" i="9"/>
  <c r="N303" i="9"/>
  <c r="E325" i="8" s="1"/>
  <c r="K303" i="9"/>
  <c r="J303" i="9"/>
  <c r="I303" i="9"/>
  <c r="D325" i="8" s="1"/>
  <c r="H303" i="9"/>
  <c r="G303" i="9"/>
  <c r="F303" i="9"/>
  <c r="E303" i="9"/>
  <c r="A303" i="9"/>
  <c r="U302" i="9"/>
  <c r="S302" i="9"/>
  <c r="P302" i="9"/>
  <c r="N302" i="9"/>
  <c r="E326" i="8" s="1"/>
  <c r="K302" i="9"/>
  <c r="J302" i="9"/>
  <c r="I302" i="9"/>
  <c r="D326" i="8" s="1"/>
  <c r="H302" i="9"/>
  <c r="G302" i="9"/>
  <c r="F302" i="9"/>
  <c r="E302" i="9"/>
  <c r="A302" i="9"/>
  <c r="G301" i="9"/>
  <c r="A301" i="9"/>
  <c r="U300" i="9"/>
  <c r="H300" i="9"/>
  <c r="G300" i="9"/>
  <c r="F300" i="9"/>
  <c r="E300" i="9"/>
  <c r="D300" i="9"/>
  <c r="A300" i="9"/>
  <c r="U299" i="9"/>
  <c r="H299" i="9"/>
  <c r="G299" i="9"/>
  <c r="F299" i="9"/>
  <c r="E299" i="9"/>
  <c r="D299" i="9"/>
  <c r="A299" i="9"/>
  <c r="U298" i="9"/>
  <c r="H298" i="9"/>
  <c r="G298" i="9"/>
  <c r="F298" i="9"/>
  <c r="E298" i="9"/>
  <c r="D298" i="9"/>
  <c r="A298" i="9"/>
  <c r="U297" i="9"/>
  <c r="S297" i="9"/>
  <c r="P297" i="9"/>
  <c r="N297" i="9"/>
  <c r="E318" i="8" s="1"/>
  <c r="K297" i="9"/>
  <c r="J297" i="9"/>
  <c r="H297" i="9"/>
  <c r="G297" i="9"/>
  <c r="F297" i="9"/>
  <c r="E297" i="9"/>
  <c r="A297" i="9"/>
  <c r="G296" i="9"/>
  <c r="A296" i="9"/>
  <c r="U295" i="9"/>
  <c r="H295" i="9"/>
  <c r="G295" i="9"/>
  <c r="F295" i="9"/>
  <c r="E295" i="9"/>
  <c r="D295" i="9"/>
  <c r="A295" i="9"/>
  <c r="U294" i="9"/>
  <c r="H294" i="9"/>
  <c r="G294" i="9"/>
  <c r="F294" i="9"/>
  <c r="E294" i="9"/>
  <c r="D294" i="9"/>
  <c r="A294" i="9"/>
  <c r="G293" i="9"/>
  <c r="A293" i="9"/>
  <c r="U292" i="9"/>
  <c r="H292" i="9"/>
  <c r="G292" i="9"/>
  <c r="F292" i="9"/>
  <c r="E292" i="9"/>
  <c r="D292" i="9"/>
  <c r="A292" i="9"/>
  <c r="U291" i="9"/>
  <c r="S291" i="9"/>
  <c r="P291" i="9"/>
  <c r="N291" i="9"/>
  <c r="E303" i="8" s="1"/>
  <c r="K291" i="9"/>
  <c r="J291" i="9"/>
  <c r="I291" i="9"/>
  <c r="D303" i="8" s="1"/>
  <c r="H291" i="9"/>
  <c r="G291" i="9"/>
  <c r="F291" i="9"/>
  <c r="E291" i="9"/>
  <c r="A291" i="9"/>
  <c r="U290" i="9"/>
  <c r="S290" i="9"/>
  <c r="P290" i="9"/>
  <c r="N290" i="9"/>
  <c r="E304" i="8" s="1"/>
  <c r="K290" i="9"/>
  <c r="J290" i="9"/>
  <c r="I290" i="9"/>
  <c r="D304" i="8" s="1"/>
  <c r="H290" i="9"/>
  <c r="G290" i="9"/>
  <c r="F290" i="9"/>
  <c r="E290" i="9"/>
  <c r="A290" i="9"/>
  <c r="U289" i="9"/>
  <c r="S289" i="9"/>
  <c r="P289" i="9"/>
  <c r="N289" i="9"/>
  <c r="E305" i="8" s="1"/>
  <c r="K289" i="9"/>
  <c r="J289" i="9"/>
  <c r="I289" i="9"/>
  <c r="D305" i="8" s="1"/>
  <c r="H289" i="9"/>
  <c r="G289" i="9"/>
  <c r="F289" i="9"/>
  <c r="E289" i="9"/>
  <c r="A289" i="9"/>
  <c r="G288" i="9"/>
  <c r="A288" i="9"/>
  <c r="U287" i="9"/>
  <c r="H287" i="9"/>
  <c r="G287" i="9"/>
  <c r="F287" i="9"/>
  <c r="E287" i="9"/>
  <c r="D287" i="9"/>
  <c r="A287" i="9"/>
  <c r="U286" i="9"/>
  <c r="H286" i="9"/>
  <c r="G286" i="9"/>
  <c r="F286" i="9"/>
  <c r="E286" i="9"/>
  <c r="D286" i="9"/>
  <c r="A286" i="9"/>
  <c r="U285" i="9"/>
  <c r="H285" i="9"/>
  <c r="G285" i="9"/>
  <c r="F285" i="9"/>
  <c r="E285" i="9"/>
  <c r="D285" i="9"/>
  <c r="A285" i="9"/>
  <c r="U284" i="9"/>
  <c r="S284" i="9"/>
  <c r="P284" i="9"/>
  <c r="N284" i="9"/>
  <c r="E299" i="8" s="1"/>
  <c r="K284" i="9"/>
  <c r="J284" i="9"/>
  <c r="H284" i="9"/>
  <c r="G284" i="9"/>
  <c r="F284" i="9"/>
  <c r="E284" i="9"/>
  <c r="A284" i="9"/>
  <c r="G283" i="9"/>
  <c r="A283" i="9"/>
  <c r="G282" i="9"/>
  <c r="A282" i="9"/>
  <c r="U281" i="9"/>
  <c r="H281" i="9"/>
  <c r="G281" i="9"/>
  <c r="F281" i="9"/>
  <c r="E281" i="9"/>
  <c r="D281" i="9"/>
  <c r="A281" i="9"/>
  <c r="U280" i="9"/>
  <c r="S280" i="9"/>
  <c r="P280" i="9"/>
  <c r="N280" i="9"/>
  <c r="K280" i="9"/>
  <c r="J280" i="9"/>
  <c r="H280" i="9"/>
  <c r="G280" i="9"/>
  <c r="F280" i="9"/>
  <c r="E280" i="9"/>
  <c r="A280" i="9"/>
  <c r="U279" i="9"/>
  <c r="S279" i="9"/>
  <c r="P279" i="9"/>
  <c r="N279" i="9"/>
  <c r="K279" i="9"/>
  <c r="J279" i="9"/>
  <c r="H279" i="9"/>
  <c r="G279" i="9"/>
  <c r="F279" i="9"/>
  <c r="E279" i="9"/>
  <c r="A279" i="9"/>
  <c r="U278" i="9"/>
  <c r="S278" i="9"/>
  <c r="P278" i="9"/>
  <c r="N278" i="9"/>
  <c r="K278" i="9"/>
  <c r="J278" i="9"/>
  <c r="H278" i="9"/>
  <c r="G278" i="9"/>
  <c r="F278" i="9"/>
  <c r="E278" i="9"/>
  <c r="A278" i="9"/>
  <c r="U277" i="9"/>
  <c r="S277" i="9"/>
  <c r="P277" i="9"/>
  <c r="N277" i="9"/>
  <c r="K277" i="9"/>
  <c r="J277" i="9"/>
  <c r="H277" i="9"/>
  <c r="G277" i="9"/>
  <c r="F277" i="9"/>
  <c r="E277" i="9"/>
  <c r="A277" i="9"/>
  <c r="U276" i="9"/>
  <c r="H276" i="9"/>
  <c r="G276" i="9"/>
  <c r="F276" i="9"/>
  <c r="E276" i="9"/>
  <c r="D276" i="9"/>
  <c r="A276" i="9"/>
  <c r="U275" i="9"/>
  <c r="S275" i="9"/>
  <c r="P275" i="9"/>
  <c r="N275" i="9"/>
  <c r="K275" i="9"/>
  <c r="J275" i="9"/>
  <c r="H275" i="9"/>
  <c r="G275" i="9"/>
  <c r="F275" i="9"/>
  <c r="E275" i="9"/>
  <c r="A275" i="9"/>
  <c r="U274" i="9"/>
  <c r="H274" i="9"/>
  <c r="G274" i="9"/>
  <c r="F274" i="9"/>
  <c r="E274" i="9"/>
  <c r="D274" i="9"/>
  <c r="A274" i="9"/>
  <c r="U273" i="9"/>
  <c r="S273" i="9"/>
  <c r="P273" i="9"/>
  <c r="N273" i="9"/>
  <c r="E286" i="8" s="1"/>
  <c r="K273" i="9"/>
  <c r="J273" i="9"/>
  <c r="H273" i="9"/>
  <c r="G273" i="9"/>
  <c r="F273" i="9"/>
  <c r="E273" i="9"/>
  <c r="A273" i="9"/>
  <c r="U272" i="9"/>
  <c r="S272" i="9"/>
  <c r="P272" i="9"/>
  <c r="N272" i="9"/>
  <c r="E287" i="8" s="1"/>
  <c r="K272" i="9"/>
  <c r="J272" i="9"/>
  <c r="H272" i="9"/>
  <c r="G272" i="9"/>
  <c r="F272" i="9"/>
  <c r="E272" i="9"/>
  <c r="A272" i="9"/>
  <c r="U271" i="9"/>
  <c r="S271" i="9"/>
  <c r="P271" i="9"/>
  <c r="N271" i="9"/>
  <c r="E290" i="8" s="1"/>
  <c r="K271" i="9"/>
  <c r="J271" i="9"/>
  <c r="H271" i="9"/>
  <c r="G271" i="9"/>
  <c r="F271" i="9"/>
  <c r="E271" i="9"/>
  <c r="A271" i="9"/>
  <c r="U270" i="9"/>
  <c r="S270" i="9"/>
  <c r="P270" i="9"/>
  <c r="N270" i="9"/>
  <c r="E291" i="8" s="1"/>
  <c r="K270" i="9"/>
  <c r="J270" i="9"/>
  <c r="H270" i="9"/>
  <c r="G270" i="9"/>
  <c r="F270" i="9"/>
  <c r="E270" i="9"/>
  <c r="A270" i="9"/>
  <c r="G269" i="9"/>
  <c r="A269" i="9"/>
  <c r="U268" i="9"/>
  <c r="H268" i="9"/>
  <c r="G268" i="9"/>
  <c r="F268" i="9"/>
  <c r="E268" i="9"/>
  <c r="D268" i="9"/>
  <c r="A268" i="9"/>
  <c r="U267" i="9"/>
  <c r="S267" i="9"/>
  <c r="P267" i="9"/>
  <c r="N267" i="9"/>
  <c r="K267" i="9"/>
  <c r="J267" i="9"/>
  <c r="H267" i="9"/>
  <c r="G267" i="9"/>
  <c r="F267" i="9"/>
  <c r="E267" i="9"/>
  <c r="A267" i="9"/>
  <c r="U266" i="9"/>
  <c r="S266" i="9"/>
  <c r="P266" i="9"/>
  <c r="N266" i="9"/>
  <c r="K266" i="9"/>
  <c r="J266" i="9"/>
  <c r="H266" i="9"/>
  <c r="G266" i="9"/>
  <c r="F266" i="9"/>
  <c r="E266" i="9"/>
  <c r="A266" i="9"/>
  <c r="U265" i="9"/>
  <c r="S265" i="9"/>
  <c r="P265" i="9"/>
  <c r="N265" i="9"/>
  <c r="K265" i="9"/>
  <c r="J265" i="9"/>
  <c r="H265" i="9"/>
  <c r="G265" i="9"/>
  <c r="F265" i="9"/>
  <c r="E265" i="9"/>
  <c r="A265" i="9"/>
  <c r="U264" i="9"/>
  <c r="S264" i="9"/>
  <c r="P264" i="9"/>
  <c r="N264" i="9"/>
  <c r="K264" i="9"/>
  <c r="J264" i="9"/>
  <c r="H264" i="9"/>
  <c r="G264" i="9"/>
  <c r="F264" i="9"/>
  <c r="E264" i="9"/>
  <c r="A264" i="9"/>
  <c r="U263" i="9"/>
  <c r="H263" i="9"/>
  <c r="G263" i="9"/>
  <c r="F263" i="9"/>
  <c r="E263" i="9"/>
  <c r="D263" i="9"/>
  <c r="A263" i="9"/>
  <c r="U262" i="9"/>
  <c r="S262" i="9"/>
  <c r="P262" i="9"/>
  <c r="N262" i="9"/>
  <c r="K262" i="9"/>
  <c r="J262" i="9"/>
  <c r="H262" i="9"/>
  <c r="G262" i="9"/>
  <c r="F262" i="9"/>
  <c r="E262" i="9"/>
  <c r="A262" i="9"/>
  <c r="U261" i="9"/>
  <c r="H261" i="9"/>
  <c r="G261" i="9"/>
  <c r="F261" i="9"/>
  <c r="E261" i="9"/>
  <c r="D261" i="9"/>
  <c r="A261" i="9"/>
  <c r="U260" i="9"/>
  <c r="S260" i="9"/>
  <c r="P260" i="9"/>
  <c r="N260" i="9"/>
  <c r="E277" i="8" s="1"/>
  <c r="K260" i="9"/>
  <c r="J260" i="9"/>
  <c r="H260" i="9"/>
  <c r="G260" i="9"/>
  <c r="F260" i="9"/>
  <c r="E260" i="9"/>
  <c r="A260" i="9"/>
  <c r="U259" i="9"/>
  <c r="S259" i="9"/>
  <c r="P259" i="9"/>
  <c r="N259" i="9"/>
  <c r="E278" i="8" s="1"/>
  <c r="K259" i="9"/>
  <c r="J259" i="9"/>
  <c r="H259" i="9"/>
  <c r="G259" i="9"/>
  <c r="F259" i="9"/>
  <c r="E259" i="9"/>
  <c r="A259" i="9"/>
  <c r="U258" i="9"/>
  <c r="S258" i="9"/>
  <c r="P258" i="9"/>
  <c r="N258" i="9"/>
  <c r="E281" i="8" s="1"/>
  <c r="K258" i="9"/>
  <c r="J258" i="9"/>
  <c r="H258" i="9"/>
  <c r="G258" i="9"/>
  <c r="F258" i="9"/>
  <c r="E258" i="9"/>
  <c r="A258" i="9"/>
  <c r="U257" i="9"/>
  <c r="S257" i="9"/>
  <c r="P257" i="9"/>
  <c r="N257" i="9"/>
  <c r="E282" i="8" s="1"/>
  <c r="K257" i="9"/>
  <c r="J257" i="9"/>
  <c r="H257" i="9"/>
  <c r="G257" i="9"/>
  <c r="F257" i="9"/>
  <c r="E257" i="9"/>
  <c r="A257" i="9"/>
  <c r="G256" i="9"/>
  <c r="A256" i="9"/>
  <c r="U255" i="9"/>
  <c r="H255" i="9"/>
  <c r="G255" i="9"/>
  <c r="F255" i="9"/>
  <c r="E255" i="9"/>
  <c r="D255" i="9"/>
  <c r="A255" i="9"/>
  <c r="U254" i="9"/>
  <c r="S254" i="9"/>
  <c r="P254" i="9"/>
  <c r="N254" i="9"/>
  <c r="E271" i="8" s="1"/>
  <c r="K254" i="9"/>
  <c r="J254" i="9"/>
  <c r="H254" i="9"/>
  <c r="G254" i="9"/>
  <c r="F254" i="9"/>
  <c r="E254" i="9"/>
  <c r="A254" i="9"/>
  <c r="U253" i="9"/>
  <c r="S253" i="9"/>
  <c r="P253" i="9"/>
  <c r="N253" i="9"/>
  <c r="E272" i="8" s="1"/>
  <c r="K253" i="9"/>
  <c r="J253" i="9"/>
  <c r="H253" i="9"/>
  <c r="G253" i="9"/>
  <c r="F253" i="9"/>
  <c r="E253" i="9"/>
  <c r="A253" i="9"/>
  <c r="G252" i="9"/>
  <c r="A252" i="9"/>
  <c r="U251" i="9"/>
  <c r="H251" i="9"/>
  <c r="G251" i="9"/>
  <c r="F251" i="9"/>
  <c r="E251" i="9"/>
  <c r="D251" i="9"/>
  <c r="A251" i="9"/>
  <c r="U250" i="9"/>
  <c r="S250" i="9"/>
  <c r="P250" i="9"/>
  <c r="N250" i="9"/>
  <c r="K250" i="9"/>
  <c r="J250" i="9"/>
  <c r="I250" i="9"/>
  <c r="H250" i="9"/>
  <c r="G250" i="9"/>
  <c r="F250" i="9"/>
  <c r="E250" i="9"/>
  <c r="A250" i="9"/>
  <c r="U249" i="9"/>
  <c r="S249" i="9"/>
  <c r="P249" i="9"/>
  <c r="N249" i="9"/>
  <c r="K249" i="9"/>
  <c r="J249" i="9"/>
  <c r="I249" i="9"/>
  <c r="H249" i="9"/>
  <c r="G249" i="9"/>
  <c r="F249" i="9"/>
  <c r="E249" i="9"/>
  <c r="A249" i="9"/>
  <c r="U248" i="9"/>
  <c r="S248" i="9"/>
  <c r="P248" i="9"/>
  <c r="N248" i="9"/>
  <c r="K248" i="9"/>
  <c r="J248" i="9"/>
  <c r="I248" i="9"/>
  <c r="H248" i="9"/>
  <c r="G248" i="9"/>
  <c r="F248" i="9"/>
  <c r="E248" i="9"/>
  <c r="A248" i="9"/>
  <c r="U247" i="9"/>
  <c r="H247" i="9"/>
  <c r="G247" i="9"/>
  <c r="F247" i="9"/>
  <c r="E247" i="9"/>
  <c r="D247" i="9"/>
  <c r="A247" i="9"/>
  <c r="U246" i="9"/>
  <c r="S246" i="9"/>
  <c r="P246" i="9"/>
  <c r="N246" i="9"/>
  <c r="E264" i="8" s="1"/>
  <c r="K246" i="9"/>
  <c r="J246" i="9"/>
  <c r="I246" i="9"/>
  <c r="H246" i="9"/>
  <c r="G246" i="9"/>
  <c r="F246" i="9"/>
  <c r="E246" i="9"/>
  <c r="A246" i="9"/>
  <c r="U245" i="9"/>
  <c r="S245" i="9"/>
  <c r="P245" i="9"/>
  <c r="N245" i="9"/>
  <c r="E265" i="8" s="1"/>
  <c r="K245" i="9"/>
  <c r="J245" i="9"/>
  <c r="I245" i="9"/>
  <c r="H245" i="9"/>
  <c r="G245" i="9"/>
  <c r="F245" i="9"/>
  <c r="E245" i="9"/>
  <c r="A245" i="9"/>
  <c r="U244" i="9"/>
  <c r="S244" i="9"/>
  <c r="P244" i="9"/>
  <c r="N244" i="9"/>
  <c r="E266" i="8" s="1"/>
  <c r="K244" i="9"/>
  <c r="J244" i="9"/>
  <c r="I244" i="9"/>
  <c r="H244" i="9"/>
  <c r="G244" i="9"/>
  <c r="F244" i="9"/>
  <c r="E244" i="9"/>
  <c r="A244" i="9"/>
  <c r="U243" i="9"/>
  <c r="S243" i="9"/>
  <c r="P243" i="9"/>
  <c r="N243" i="9"/>
  <c r="E267" i="8" s="1"/>
  <c r="K243" i="9"/>
  <c r="J243" i="9"/>
  <c r="I243" i="9"/>
  <c r="D267" i="8" s="1"/>
  <c r="H243" i="9"/>
  <c r="G243" i="9"/>
  <c r="F243" i="9"/>
  <c r="E243" i="9"/>
  <c r="A243" i="9"/>
  <c r="G242" i="9"/>
  <c r="A242" i="9"/>
  <c r="U241" i="9"/>
  <c r="H241" i="9"/>
  <c r="G241" i="9"/>
  <c r="F241" i="9"/>
  <c r="E241" i="9"/>
  <c r="D241" i="9"/>
  <c r="A241" i="9"/>
  <c r="U240" i="9"/>
  <c r="H240" i="9"/>
  <c r="G240" i="9"/>
  <c r="F240" i="9"/>
  <c r="E240" i="9"/>
  <c r="D240" i="9"/>
  <c r="A240" i="9"/>
  <c r="U239" i="9"/>
  <c r="S239" i="9"/>
  <c r="P239" i="9"/>
  <c r="N239" i="9"/>
  <c r="E257" i="8" s="1"/>
  <c r="K239" i="9"/>
  <c r="J239" i="9"/>
  <c r="H239" i="9"/>
  <c r="G239" i="9"/>
  <c r="F239" i="9"/>
  <c r="E239" i="9"/>
  <c r="A239" i="9"/>
  <c r="U238" i="9"/>
  <c r="H238" i="9"/>
  <c r="G238" i="9"/>
  <c r="F238" i="9"/>
  <c r="E238" i="9"/>
  <c r="D238" i="9"/>
  <c r="A238" i="9"/>
  <c r="U237" i="9"/>
  <c r="H237" i="9"/>
  <c r="G237" i="9"/>
  <c r="F237" i="9"/>
  <c r="E237" i="9"/>
  <c r="D237" i="9"/>
  <c r="A237" i="9"/>
  <c r="U236" i="9"/>
  <c r="H236" i="9"/>
  <c r="G236" i="9"/>
  <c r="F236" i="9"/>
  <c r="E236" i="9"/>
  <c r="D236" i="9"/>
  <c r="A236" i="9"/>
  <c r="U235" i="9"/>
  <c r="S235" i="9"/>
  <c r="P235" i="9"/>
  <c r="N235" i="9"/>
  <c r="E254" i="8" s="1"/>
  <c r="K235" i="9"/>
  <c r="J235" i="9"/>
  <c r="H235" i="9"/>
  <c r="G235" i="9"/>
  <c r="F235" i="9"/>
  <c r="E235" i="9"/>
  <c r="A235" i="9"/>
  <c r="G234" i="9"/>
  <c r="A234" i="9"/>
  <c r="U233" i="9"/>
  <c r="S233" i="9"/>
  <c r="P233" i="9"/>
  <c r="N233" i="9"/>
  <c r="E240" i="8" s="1"/>
  <c r="K233" i="9"/>
  <c r="J233" i="9"/>
  <c r="H233" i="9"/>
  <c r="G233" i="9"/>
  <c r="F233" i="9"/>
  <c r="E233" i="9"/>
  <c r="A233" i="9"/>
  <c r="U232" i="9"/>
  <c r="S232" i="9"/>
  <c r="P232" i="9"/>
  <c r="N232" i="9"/>
  <c r="E246" i="8" s="1"/>
  <c r="K232" i="9"/>
  <c r="J232" i="9"/>
  <c r="H232" i="9"/>
  <c r="G232" i="9"/>
  <c r="F232" i="9"/>
  <c r="E232" i="9"/>
  <c r="A232" i="9"/>
  <c r="U231" i="9"/>
  <c r="H231" i="9"/>
  <c r="G231" i="9"/>
  <c r="F231" i="9"/>
  <c r="E231" i="9"/>
  <c r="D231" i="9"/>
  <c r="A231" i="9"/>
  <c r="U230" i="9"/>
  <c r="S230" i="9"/>
  <c r="P230" i="9"/>
  <c r="N230" i="9"/>
  <c r="E244" i="8" s="1"/>
  <c r="K230" i="9"/>
  <c r="J230" i="9"/>
  <c r="H230" i="9"/>
  <c r="G230" i="9"/>
  <c r="F230" i="9"/>
  <c r="E230" i="9"/>
  <c r="A230" i="9"/>
  <c r="U229" i="9"/>
  <c r="H229" i="9"/>
  <c r="G229" i="9"/>
  <c r="F229" i="9"/>
  <c r="E229" i="9"/>
  <c r="D229" i="9"/>
  <c r="A229" i="9"/>
  <c r="U228" i="9"/>
  <c r="H228" i="9"/>
  <c r="G228" i="9"/>
  <c r="F228" i="9"/>
  <c r="E228" i="9"/>
  <c r="D228" i="9"/>
  <c r="A228" i="9"/>
  <c r="U227" i="9"/>
  <c r="H227" i="9"/>
  <c r="G227" i="9"/>
  <c r="F227" i="9"/>
  <c r="E227" i="9"/>
  <c r="D227" i="9"/>
  <c r="A227" i="9"/>
  <c r="U226" i="9"/>
  <c r="H226" i="9"/>
  <c r="G226" i="9"/>
  <c r="F226" i="9"/>
  <c r="E226" i="9"/>
  <c r="D226" i="9"/>
  <c r="A226" i="9"/>
  <c r="U225" i="9"/>
  <c r="H225" i="9"/>
  <c r="G225" i="9"/>
  <c r="F225" i="9"/>
  <c r="E225" i="9"/>
  <c r="D225" i="9"/>
  <c r="A225" i="9"/>
  <c r="U224" i="9"/>
  <c r="H224" i="9"/>
  <c r="G224" i="9"/>
  <c r="F224" i="9"/>
  <c r="E224" i="9"/>
  <c r="D224" i="9"/>
  <c r="A224" i="9"/>
  <c r="U223" i="9"/>
  <c r="H223" i="9"/>
  <c r="G223" i="9"/>
  <c r="F223" i="9"/>
  <c r="E223" i="9"/>
  <c r="D223" i="9"/>
  <c r="A223" i="9"/>
  <c r="U222" i="9"/>
  <c r="S222" i="9"/>
  <c r="P222" i="9"/>
  <c r="N222" i="9"/>
  <c r="E239" i="8" s="1"/>
  <c r="K222" i="9"/>
  <c r="J222" i="9"/>
  <c r="H222" i="9"/>
  <c r="G222" i="9"/>
  <c r="F222" i="9"/>
  <c r="E222" i="9"/>
  <c r="A222" i="9"/>
  <c r="U221" i="9"/>
  <c r="S221" i="9"/>
  <c r="P221" i="9"/>
  <c r="N221" i="9"/>
  <c r="E243" i="8" s="1"/>
  <c r="K221" i="9"/>
  <c r="J221" i="9"/>
  <c r="H221" i="9"/>
  <c r="G221" i="9"/>
  <c r="F221" i="9"/>
  <c r="E221" i="9"/>
  <c r="A221" i="9"/>
  <c r="U220" i="9"/>
  <c r="S220" i="9"/>
  <c r="P220" i="9"/>
  <c r="N220" i="9"/>
  <c r="E245" i="8" s="1"/>
  <c r="K220" i="9"/>
  <c r="J220" i="9"/>
  <c r="H220" i="9"/>
  <c r="G220" i="9"/>
  <c r="F220" i="9"/>
  <c r="E220" i="9"/>
  <c r="A220" i="9"/>
  <c r="U219" i="9"/>
  <c r="S219" i="9"/>
  <c r="P219" i="9"/>
  <c r="N219" i="9"/>
  <c r="E247" i="8" s="1"/>
  <c r="K219" i="9"/>
  <c r="J219" i="9"/>
  <c r="H219" i="9"/>
  <c r="G219" i="9"/>
  <c r="F219" i="9"/>
  <c r="E219" i="9"/>
  <c r="A219" i="9"/>
  <c r="U218" i="9"/>
  <c r="S218" i="9"/>
  <c r="P218" i="9"/>
  <c r="N218" i="9"/>
  <c r="E248" i="8" s="1"/>
  <c r="K218" i="9"/>
  <c r="J218" i="9"/>
  <c r="H218" i="9"/>
  <c r="G218" i="9"/>
  <c r="F218" i="9"/>
  <c r="E218" i="9"/>
  <c r="A218" i="9"/>
  <c r="U217" i="9"/>
  <c r="S217" i="9"/>
  <c r="P217" i="9"/>
  <c r="N217" i="9"/>
  <c r="E249" i="8" s="1"/>
  <c r="K217" i="9"/>
  <c r="J217" i="9"/>
  <c r="H217" i="9"/>
  <c r="G217" i="9"/>
  <c r="F217" i="9"/>
  <c r="E217" i="9"/>
  <c r="A217" i="9"/>
  <c r="U216" i="9"/>
  <c r="S216" i="9"/>
  <c r="P216" i="9"/>
  <c r="N216" i="9"/>
  <c r="E250" i="8" s="1"/>
  <c r="K216" i="9"/>
  <c r="J216" i="9"/>
  <c r="H216" i="9"/>
  <c r="G216" i="9"/>
  <c r="F216" i="9"/>
  <c r="E216" i="9"/>
  <c r="A216" i="9"/>
  <c r="G215" i="9"/>
  <c r="A215" i="9"/>
  <c r="U214" i="9"/>
  <c r="S214" i="9"/>
  <c r="P214" i="9"/>
  <c r="N214" i="9"/>
  <c r="E221" i="8" s="1"/>
  <c r="K214" i="9"/>
  <c r="J214" i="9"/>
  <c r="H214" i="9"/>
  <c r="G214" i="9"/>
  <c r="F214" i="9"/>
  <c r="E214" i="9"/>
  <c r="A214" i="9"/>
  <c r="U213" i="9"/>
  <c r="S213" i="9"/>
  <c r="P213" i="9"/>
  <c r="N213" i="9"/>
  <c r="E227" i="8" s="1"/>
  <c r="K213" i="9"/>
  <c r="J213" i="9"/>
  <c r="H213" i="9"/>
  <c r="G213" i="9"/>
  <c r="F213" i="9"/>
  <c r="E213" i="9"/>
  <c r="A213" i="9"/>
  <c r="U212" i="9"/>
  <c r="H212" i="9"/>
  <c r="G212" i="9"/>
  <c r="F212" i="9"/>
  <c r="E212" i="9"/>
  <c r="D212" i="9"/>
  <c r="A212" i="9"/>
  <c r="U211" i="9"/>
  <c r="S211" i="9"/>
  <c r="P211" i="9"/>
  <c r="N211" i="9"/>
  <c r="E225" i="8" s="1"/>
  <c r="K211" i="9"/>
  <c r="J211" i="9"/>
  <c r="H211" i="9"/>
  <c r="G211" i="9"/>
  <c r="F211" i="9"/>
  <c r="E211" i="9"/>
  <c r="A211" i="9"/>
  <c r="U210" i="9"/>
  <c r="H210" i="9"/>
  <c r="G210" i="9"/>
  <c r="F210" i="9"/>
  <c r="E210" i="9"/>
  <c r="D210" i="9"/>
  <c r="A210" i="9"/>
  <c r="U209" i="9"/>
  <c r="H209" i="9"/>
  <c r="G209" i="9"/>
  <c r="F209" i="9"/>
  <c r="E209" i="9"/>
  <c r="D209" i="9"/>
  <c r="A209" i="9"/>
  <c r="U208" i="9"/>
  <c r="H208" i="9"/>
  <c r="G208" i="9"/>
  <c r="F208" i="9"/>
  <c r="E208" i="9"/>
  <c r="D208" i="9"/>
  <c r="A208" i="9"/>
  <c r="U207" i="9"/>
  <c r="H207" i="9"/>
  <c r="G207" i="9"/>
  <c r="F207" i="9"/>
  <c r="E207" i="9"/>
  <c r="D207" i="9"/>
  <c r="A207" i="9"/>
  <c r="U206" i="9"/>
  <c r="H206" i="9"/>
  <c r="G206" i="9"/>
  <c r="F206" i="9"/>
  <c r="E206" i="9"/>
  <c r="D206" i="9"/>
  <c r="A206" i="9"/>
  <c r="U205" i="9"/>
  <c r="H205" i="9"/>
  <c r="G205" i="9"/>
  <c r="F205" i="9"/>
  <c r="E205" i="9"/>
  <c r="D205" i="9"/>
  <c r="A205" i="9"/>
  <c r="U204" i="9"/>
  <c r="H204" i="9"/>
  <c r="G204" i="9"/>
  <c r="F204" i="9"/>
  <c r="E204" i="9"/>
  <c r="D204" i="9"/>
  <c r="A204" i="9"/>
  <c r="U203" i="9"/>
  <c r="S203" i="9"/>
  <c r="P203" i="9"/>
  <c r="N203" i="9"/>
  <c r="E220" i="8" s="1"/>
  <c r="K203" i="9"/>
  <c r="J203" i="9"/>
  <c r="H203" i="9"/>
  <c r="G203" i="9"/>
  <c r="F203" i="9"/>
  <c r="E203" i="9"/>
  <c r="A203" i="9"/>
  <c r="U202" i="9"/>
  <c r="S202" i="9"/>
  <c r="P202" i="9"/>
  <c r="N202" i="9"/>
  <c r="E224" i="8" s="1"/>
  <c r="K202" i="9"/>
  <c r="J202" i="9"/>
  <c r="H202" i="9"/>
  <c r="G202" i="9"/>
  <c r="F202" i="9"/>
  <c r="E202" i="9"/>
  <c r="A202" i="9"/>
  <c r="U201" i="9"/>
  <c r="S201" i="9"/>
  <c r="P201" i="9"/>
  <c r="N201" i="9"/>
  <c r="E226" i="8" s="1"/>
  <c r="K201" i="9"/>
  <c r="J201" i="9"/>
  <c r="H201" i="9"/>
  <c r="G201" i="9"/>
  <c r="F201" i="9"/>
  <c r="E201" i="9"/>
  <c r="A201" i="9"/>
  <c r="U200" i="9"/>
  <c r="S200" i="9"/>
  <c r="P200" i="9"/>
  <c r="N200" i="9"/>
  <c r="E228" i="8" s="1"/>
  <c r="K200" i="9"/>
  <c r="J200" i="9"/>
  <c r="H200" i="9"/>
  <c r="G200" i="9"/>
  <c r="F200" i="9"/>
  <c r="E200" i="9"/>
  <c r="A200" i="9"/>
  <c r="U199" i="9"/>
  <c r="S199" i="9"/>
  <c r="P199" i="9"/>
  <c r="N199" i="9"/>
  <c r="E229" i="8" s="1"/>
  <c r="K199" i="9"/>
  <c r="J199" i="9"/>
  <c r="H199" i="9"/>
  <c r="G199" i="9"/>
  <c r="F199" i="9"/>
  <c r="E199" i="9"/>
  <c r="A199" i="9"/>
  <c r="U198" i="9"/>
  <c r="S198" i="9"/>
  <c r="P198" i="9"/>
  <c r="N198" i="9"/>
  <c r="E230" i="8" s="1"/>
  <c r="K198" i="9"/>
  <c r="J198" i="9"/>
  <c r="H198" i="9"/>
  <c r="G198" i="9"/>
  <c r="F198" i="9"/>
  <c r="E198" i="9"/>
  <c r="A198" i="9"/>
  <c r="U197" i="9"/>
  <c r="S197" i="9"/>
  <c r="P197" i="9"/>
  <c r="N197" i="9"/>
  <c r="E231" i="8" s="1"/>
  <c r="K197" i="9"/>
  <c r="J197" i="9"/>
  <c r="H197" i="9"/>
  <c r="G197" i="9"/>
  <c r="F197" i="9"/>
  <c r="E197" i="9"/>
  <c r="A197" i="9"/>
  <c r="G196" i="9"/>
  <c r="A196" i="9"/>
  <c r="U195" i="9"/>
  <c r="S195" i="9"/>
  <c r="P195" i="9"/>
  <c r="N195" i="9"/>
  <c r="E203" i="8" s="1"/>
  <c r="K195" i="9"/>
  <c r="J195" i="9"/>
  <c r="H195" i="9"/>
  <c r="G195" i="9"/>
  <c r="F195" i="9"/>
  <c r="E195" i="9"/>
  <c r="A195" i="9"/>
  <c r="U194" i="9"/>
  <c r="S194" i="9"/>
  <c r="P194" i="9"/>
  <c r="N194" i="9"/>
  <c r="E211" i="8" s="1"/>
  <c r="K194" i="9"/>
  <c r="J194" i="9"/>
  <c r="H194" i="9"/>
  <c r="G194" i="9"/>
  <c r="F194" i="9"/>
  <c r="E194" i="9"/>
  <c r="A194" i="9"/>
  <c r="U193" i="9"/>
  <c r="H193" i="9"/>
  <c r="G193" i="9"/>
  <c r="F193" i="9"/>
  <c r="E193" i="9"/>
  <c r="D193" i="9"/>
  <c r="A193" i="9"/>
  <c r="U192" i="9"/>
  <c r="S192" i="9"/>
  <c r="P192" i="9"/>
  <c r="N192" i="9"/>
  <c r="E208" i="8" s="1"/>
  <c r="K192" i="9"/>
  <c r="J192" i="9"/>
  <c r="H192" i="9"/>
  <c r="G192" i="9"/>
  <c r="F192" i="9"/>
  <c r="E192" i="9"/>
  <c r="A192" i="9"/>
  <c r="U191" i="9"/>
  <c r="S191" i="9"/>
  <c r="P191" i="9"/>
  <c r="N191" i="9"/>
  <c r="K191" i="9"/>
  <c r="J191" i="9"/>
  <c r="I191" i="9"/>
  <c r="H191" i="9"/>
  <c r="G191" i="9"/>
  <c r="F191" i="9"/>
  <c r="E191" i="9"/>
  <c r="A191" i="9"/>
  <c r="U190" i="9"/>
  <c r="H190" i="9"/>
  <c r="G190" i="9"/>
  <c r="F190" i="9"/>
  <c r="E190" i="9"/>
  <c r="D190" i="9"/>
  <c r="A190" i="9"/>
  <c r="U189" i="9"/>
  <c r="H189" i="9"/>
  <c r="G189" i="9"/>
  <c r="F189" i="9"/>
  <c r="E189" i="9"/>
  <c r="D189" i="9"/>
  <c r="A189" i="9"/>
  <c r="U188" i="9"/>
  <c r="S188" i="9"/>
  <c r="P188" i="9"/>
  <c r="N188" i="9"/>
  <c r="E202" i="8" s="1"/>
  <c r="K188" i="9"/>
  <c r="J188" i="9"/>
  <c r="H188" i="9"/>
  <c r="G188" i="9"/>
  <c r="F188" i="9"/>
  <c r="E188" i="9"/>
  <c r="A188" i="9"/>
  <c r="U187" i="9"/>
  <c r="S187" i="9"/>
  <c r="P187" i="9"/>
  <c r="N187" i="9"/>
  <c r="E212" i="8" s="1"/>
  <c r="K187" i="9"/>
  <c r="J187" i="9"/>
  <c r="H187" i="9"/>
  <c r="G187" i="9"/>
  <c r="F187" i="9"/>
  <c r="E187" i="9"/>
  <c r="A187" i="9"/>
  <c r="U186" i="9"/>
  <c r="S186" i="9"/>
  <c r="P186" i="9"/>
  <c r="N186" i="9"/>
  <c r="E200" i="8" s="1"/>
  <c r="K186" i="9"/>
  <c r="J186" i="9"/>
  <c r="H186" i="9"/>
  <c r="G186" i="9"/>
  <c r="F186" i="9"/>
  <c r="E186" i="9"/>
  <c r="A186" i="9"/>
  <c r="U185" i="9"/>
  <c r="S185" i="9"/>
  <c r="P185" i="9"/>
  <c r="N185" i="9"/>
  <c r="E201" i="8" s="1"/>
  <c r="K185" i="9"/>
  <c r="J185" i="9"/>
  <c r="H185" i="9"/>
  <c r="G185" i="9"/>
  <c r="F185" i="9"/>
  <c r="E185" i="9"/>
  <c r="A185" i="9"/>
  <c r="U184" i="9"/>
  <c r="S184" i="9"/>
  <c r="P184" i="9"/>
  <c r="N184" i="9"/>
  <c r="E209" i="8" s="1"/>
  <c r="K184" i="9"/>
  <c r="J184" i="9"/>
  <c r="H184" i="9"/>
  <c r="G184" i="9"/>
  <c r="F184" i="9"/>
  <c r="E184" i="9"/>
  <c r="A184" i="9"/>
  <c r="U183" i="9"/>
  <c r="H183" i="9"/>
  <c r="G183" i="9"/>
  <c r="F183" i="9"/>
  <c r="E183" i="9"/>
  <c r="D183" i="9"/>
  <c r="A183" i="9"/>
  <c r="U182" i="9"/>
  <c r="S182" i="9"/>
  <c r="P182" i="9"/>
  <c r="N182" i="9"/>
  <c r="E207" i="8" s="1"/>
  <c r="K182" i="9"/>
  <c r="J182" i="9"/>
  <c r="H182" i="9"/>
  <c r="G182" i="9"/>
  <c r="F182" i="9"/>
  <c r="E182" i="9"/>
  <c r="A182" i="9"/>
  <c r="U181" i="9"/>
  <c r="S181" i="9"/>
  <c r="P181" i="9"/>
  <c r="N181" i="9"/>
  <c r="E210" i="8" s="1"/>
  <c r="K181" i="9"/>
  <c r="J181" i="9"/>
  <c r="H181" i="9"/>
  <c r="G181" i="9"/>
  <c r="F181" i="9"/>
  <c r="E181" i="9"/>
  <c r="A181" i="9"/>
  <c r="G180" i="9"/>
  <c r="A180" i="9"/>
  <c r="U179" i="9"/>
  <c r="H179" i="9"/>
  <c r="G179" i="9"/>
  <c r="F179" i="9"/>
  <c r="E179" i="9"/>
  <c r="D179" i="9"/>
  <c r="A179" i="9"/>
  <c r="U178" i="9"/>
  <c r="S178" i="9"/>
  <c r="P178" i="9"/>
  <c r="N178" i="9"/>
  <c r="E192" i="8" s="1"/>
  <c r="K178" i="9"/>
  <c r="J178" i="9"/>
  <c r="H178" i="9"/>
  <c r="G178" i="9"/>
  <c r="F178" i="9"/>
  <c r="E178" i="9"/>
  <c r="A178" i="9"/>
  <c r="U177" i="9"/>
  <c r="H177" i="9"/>
  <c r="G177" i="9"/>
  <c r="F177" i="9"/>
  <c r="E177" i="9"/>
  <c r="D177" i="9"/>
  <c r="A177" i="9"/>
  <c r="U176" i="9"/>
  <c r="H176" i="9"/>
  <c r="G176" i="9"/>
  <c r="F176" i="9"/>
  <c r="E176" i="9"/>
  <c r="D176" i="9"/>
  <c r="A176" i="9"/>
  <c r="U175" i="9"/>
  <c r="S175" i="9"/>
  <c r="P175" i="9"/>
  <c r="N175" i="9"/>
  <c r="E184" i="8" s="1"/>
  <c r="K175" i="9"/>
  <c r="J175" i="9"/>
  <c r="H175" i="9"/>
  <c r="G175" i="9"/>
  <c r="F175" i="9"/>
  <c r="E175" i="9"/>
  <c r="A175" i="9"/>
  <c r="U174" i="9"/>
  <c r="S174" i="9"/>
  <c r="P174" i="9"/>
  <c r="N174" i="9"/>
  <c r="E185" i="8" s="1"/>
  <c r="K174" i="9"/>
  <c r="J174" i="9"/>
  <c r="H174" i="9"/>
  <c r="G174" i="9"/>
  <c r="F174" i="9"/>
  <c r="E174" i="9"/>
  <c r="A174" i="9"/>
  <c r="U173" i="9"/>
  <c r="S173" i="9"/>
  <c r="P173" i="9"/>
  <c r="N173" i="9"/>
  <c r="E187" i="8" s="1"/>
  <c r="K173" i="9"/>
  <c r="J173" i="9"/>
  <c r="H173" i="9"/>
  <c r="G173" i="9"/>
  <c r="F173" i="9"/>
  <c r="E173" i="9"/>
  <c r="A173" i="9"/>
  <c r="U172" i="9"/>
  <c r="S172" i="9"/>
  <c r="P172" i="9"/>
  <c r="N172" i="9"/>
  <c r="E188" i="8" s="1"/>
  <c r="K172" i="9"/>
  <c r="J172" i="9"/>
  <c r="H172" i="9"/>
  <c r="G172" i="9"/>
  <c r="F172" i="9"/>
  <c r="E172" i="9"/>
  <c r="A172" i="9"/>
  <c r="U171" i="9"/>
  <c r="S171" i="9"/>
  <c r="P171" i="9"/>
  <c r="N171" i="9"/>
  <c r="E189" i="8" s="1"/>
  <c r="K171" i="9"/>
  <c r="J171" i="9"/>
  <c r="H171" i="9"/>
  <c r="G171" i="9"/>
  <c r="F171" i="9"/>
  <c r="E171" i="9"/>
  <c r="A171" i="9"/>
  <c r="U170" i="9"/>
  <c r="S170" i="9"/>
  <c r="P170" i="9"/>
  <c r="N170" i="9"/>
  <c r="E190" i="8" s="1"/>
  <c r="K170" i="9"/>
  <c r="J170" i="9"/>
  <c r="H170" i="9"/>
  <c r="G170" i="9"/>
  <c r="F170" i="9"/>
  <c r="E170" i="9"/>
  <c r="A170" i="9"/>
  <c r="U169" i="9"/>
  <c r="S169" i="9"/>
  <c r="P169" i="9"/>
  <c r="N169" i="9"/>
  <c r="E195" i="8" s="1"/>
  <c r="K169" i="9"/>
  <c r="J169" i="9"/>
  <c r="H169" i="9"/>
  <c r="G169" i="9"/>
  <c r="F169" i="9"/>
  <c r="E169" i="9"/>
  <c r="A169" i="9"/>
  <c r="U168" i="9"/>
  <c r="H168" i="9"/>
  <c r="G168" i="9"/>
  <c r="F168" i="9"/>
  <c r="E168" i="9"/>
  <c r="D168" i="9"/>
  <c r="A168" i="9"/>
  <c r="U167" i="9"/>
  <c r="S167" i="9"/>
  <c r="P167" i="9"/>
  <c r="N167" i="9"/>
  <c r="E183" i="8" s="1"/>
  <c r="K167" i="9"/>
  <c r="J167" i="9"/>
  <c r="H167" i="9"/>
  <c r="G167" i="9"/>
  <c r="F167" i="9"/>
  <c r="E167" i="9"/>
  <c r="A167" i="9"/>
  <c r="G166" i="9"/>
  <c r="A166" i="9"/>
  <c r="U165" i="9"/>
  <c r="H165" i="9"/>
  <c r="G165" i="9"/>
  <c r="F165" i="9"/>
  <c r="E165" i="9"/>
  <c r="D165" i="9"/>
  <c r="A165" i="9"/>
  <c r="U164" i="9"/>
  <c r="H164" i="9"/>
  <c r="G164" i="9"/>
  <c r="F164" i="9"/>
  <c r="E164" i="9"/>
  <c r="D164" i="9"/>
  <c r="A164" i="9"/>
  <c r="U163" i="9"/>
  <c r="H163" i="9"/>
  <c r="G163" i="9"/>
  <c r="F163" i="9"/>
  <c r="E163" i="9"/>
  <c r="D163" i="9"/>
  <c r="A163" i="9"/>
  <c r="U162" i="9"/>
  <c r="S162" i="9"/>
  <c r="P162" i="9"/>
  <c r="N162" i="9"/>
  <c r="K162" i="9"/>
  <c r="J162" i="9"/>
  <c r="H162" i="9"/>
  <c r="G162" i="9"/>
  <c r="F162" i="9"/>
  <c r="E162" i="9"/>
  <c r="A162" i="9"/>
  <c r="U161" i="9"/>
  <c r="S161" i="9"/>
  <c r="P161" i="9"/>
  <c r="N161" i="9"/>
  <c r="E154" i="8" s="1"/>
  <c r="K161" i="9"/>
  <c r="J161" i="9"/>
  <c r="H161" i="9"/>
  <c r="G161" i="9"/>
  <c r="F161" i="9"/>
  <c r="E161" i="9"/>
  <c r="A161" i="9"/>
  <c r="U160" i="9"/>
  <c r="S160" i="9"/>
  <c r="P160" i="9"/>
  <c r="N160" i="9"/>
  <c r="E168" i="8" s="1"/>
  <c r="K160" i="9"/>
  <c r="J160" i="9"/>
  <c r="H160" i="9"/>
  <c r="G160" i="9"/>
  <c r="F160" i="9"/>
  <c r="E160" i="9"/>
  <c r="A160" i="9"/>
  <c r="U159" i="9"/>
  <c r="S159" i="9"/>
  <c r="P159" i="9"/>
  <c r="N159" i="9"/>
  <c r="E169" i="8" s="1"/>
  <c r="K159" i="9"/>
  <c r="J159" i="9"/>
  <c r="H159" i="9"/>
  <c r="G159" i="9"/>
  <c r="F159" i="9"/>
  <c r="E159" i="9"/>
  <c r="A159" i="9"/>
  <c r="U158" i="9"/>
  <c r="S158" i="9"/>
  <c r="P158" i="9"/>
  <c r="N158" i="9"/>
  <c r="E174" i="8" s="1"/>
  <c r="K158" i="9"/>
  <c r="J158" i="9"/>
  <c r="H158" i="9"/>
  <c r="G158" i="9"/>
  <c r="F158" i="9"/>
  <c r="E158" i="9"/>
  <c r="A158" i="9"/>
  <c r="U157" i="9"/>
  <c r="H157" i="9"/>
  <c r="G157" i="9"/>
  <c r="F157" i="9"/>
  <c r="E157" i="9"/>
  <c r="D157" i="9"/>
  <c r="A157" i="9"/>
  <c r="U156" i="9"/>
  <c r="H156" i="9"/>
  <c r="G156" i="9"/>
  <c r="F156" i="9"/>
  <c r="E156" i="9"/>
  <c r="D156" i="9"/>
  <c r="A156" i="9"/>
  <c r="U155" i="9"/>
  <c r="H155" i="9"/>
  <c r="G155" i="9"/>
  <c r="F155" i="9"/>
  <c r="E155" i="9"/>
  <c r="D155" i="9"/>
  <c r="A155" i="9"/>
  <c r="U154" i="9"/>
  <c r="S154" i="9"/>
  <c r="P154" i="9"/>
  <c r="N154" i="9"/>
  <c r="E179" i="8" s="1"/>
  <c r="K154" i="9"/>
  <c r="J154" i="9"/>
  <c r="H154" i="9"/>
  <c r="G154" i="9"/>
  <c r="F154" i="9"/>
  <c r="E154" i="9"/>
  <c r="A154" i="9"/>
  <c r="U153" i="9"/>
  <c r="H153" i="9"/>
  <c r="G153" i="9"/>
  <c r="F153" i="9"/>
  <c r="E153" i="9"/>
  <c r="D153" i="9"/>
  <c r="A153" i="9"/>
  <c r="U152" i="9"/>
  <c r="S152" i="9"/>
  <c r="P152" i="9"/>
  <c r="N152" i="9"/>
  <c r="E178" i="8" s="1"/>
  <c r="K152" i="9"/>
  <c r="J152" i="9"/>
  <c r="H152" i="9"/>
  <c r="G152" i="9"/>
  <c r="F152" i="9"/>
  <c r="E152" i="9"/>
  <c r="A152" i="9"/>
  <c r="U151" i="9"/>
  <c r="H151" i="9"/>
  <c r="G151" i="9"/>
  <c r="F151" i="9"/>
  <c r="E151" i="9"/>
  <c r="D151" i="9"/>
  <c r="A151" i="9"/>
  <c r="U150" i="9"/>
  <c r="H150" i="9"/>
  <c r="G150" i="9"/>
  <c r="F150" i="9"/>
  <c r="E150" i="9"/>
  <c r="D150" i="9"/>
  <c r="A150" i="9"/>
  <c r="U149" i="9"/>
  <c r="S149" i="9"/>
  <c r="P149" i="9"/>
  <c r="N149" i="9"/>
  <c r="E151" i="8" s="1"/>
  <c r="K149" i="9"/>
  <c r="J149" i="9"/>
  <c r="H149" i="9"/>
  <c r="G149" i="9"/>
  <c r="F149" i="9"/>
  <c r="E149" i="9"/>
  <c r="A149" i="9"/>
  <c r="U148" i="9"/>
  <c r="S148" i="9"/>
  <c r="P148" i="9"/>
  <c r="N148" i="9"/>
  <c r="E153" i="8" s="1"/>
  <c r="K148" i="9"/>
  <c r="J148" i="9"/>
  <c r="H148" i="9"/>
  <c r="G148" i="9"/>
  <c r="F148" i="9"/>
  <c r="E148" i="9"/>
  <c r="A148" i="9"/>
  <c r="U147" i="9"/>
  <c r="S147" i="9"/>
  <c r="P147" i="9"/>
  <c r="N147" i="9"/>
  <c r="E157" i="8" s="1"/>
  <c r="K147" i="9"/>
  <c r="J147" i="9"/>
  <c r="H147" i="9"/>
  <c r="G147" i="9"/>
  <c r="F147" i="9"/>
  <c r="E147" i="9"/>
  <c r="A147" i="9"/>
  <c r="U146" i="9"/>
  <c r="S146" i="9"/>
  <c r="P146" i="9"/>
  <c r="N146" i="9"/>
  <c r="E159" i="8" s="1"/>
  <c r="K146" i="9"/>
  <c r="J146" i="9"/>
  <c r="H146" i="9"/>
  <c r="G146" i="9"/>
  <c r="F146" i="9"/>
  <c r="E146" i="9"/>
  <c r="A146" i="9"/>
  <c r="U145" i="9"/>
  <c r="S145" i="9"/>
  <c r="P145" i="9"/>
  <c r="N145" i="9"/>
  <c r="E160" i="8" s="1"/>
  <c r="K145" i="9"/>
  <c r="J145" i="9"/>
  <c r="H145" i="9"/>
  <c r="G145" i="9"/>
  <c r="F145" i="9"/>
  <c r="E145" i="9"/>
  <c r="A145" i="9"/>
  <c r="U144" i="9"/>
  <c r="S144" i="9"/>
  <c r="P144" i="9"/>
  <c r="N144" i="9"/>
  <c r="E161" i="8" s="1"/>
  <c r="K144" i="9"/>
  <c r="J144" i="9"/>
  <c r="H144" i="9"/>
  <c r="G144" i="9"/>
  <c r="F144" i="9"/>
  <c r="E144" i="9"/>
  <c r="A144" i="9"/>
  <c r="U143" i="9"/>
  <c r="S143" i="9"/>
  <c r="P143" i="9"/>
  <c r="N143" i="9"/>
  <c r="E162" i="8" s="1"/>
  <c r="K143" i="9"/>
  <c r="J143" i="9"/>
  <c r="H143" i="9"/>
  <c r="G143" i="9"/>
  <c r="F143" i="9"/>
  <c r="E143" i="9"/>
  <c r="A143" i="9"/>
  <c r="U142" i="9"/>
  <c r="S142" i="9"/>
  <c r="P142" i="9"/>
  <c r="N142" i="9"/>
  <c r="E165" i="8" s="1"/>
  <c r="K142" i="9"/>
  <c r="J142" i="9"/>
  <c r="H142" i="9"/>
  <c r="G142" i="9"/>
  <c r="F142" i="9"/>
  <c r="E142" i="9"/>
  <c r="A142" i="9"/>
  <c r="U141" i="9"/>
  <c r="S141" i="9"/>
  <c r="P141" i="9"/>
  <c r="N141" i="9"/>
  <c r="E177" i="8" s="1"/>
  <c r="K141" i="9"/>
  <c r="J141" i="9"/>
  <c r="H141" i="9"/>
  <c r="G141" i="9"/>
  <c r="F141" i="9"/>
  <c r="E141" i="9"/>
  <c r="A141" i="9"/>
  <c r="U140" i="9"/>
  <c r="H140" i="9"/>
  <c r="G140" i="9"/>
  <c r="F140" i="9"/>
  <c r="E140" i="9"/>
  <c r="D140" i="9"/>
  <c r="A140" i="9"/>
  <c r="U139" i="9"/>
  <c r="S139" i="9"/>
  <c r="P139" i="9"/>
  <c r="N139" i="9"/>
  <c r="E156" i="8" s="1"/>
  <c r="K139" i="9"/>
  <c r="J139" i="9"/>
  <c r="H139" i="9"/>
  <c r="G139" i="9"/>
  <c r="F139" i="9"/>
  <c r="E139" i="9"/>
  <c r="A139" i="9"/>
  <c r="U138" i="9"/>
  <c r="S138" i="9"/>
  <c r="P138" i="9"/>
  <c r="N138" i="9"/>
  <c r="E158" i="8" s="1"/>
  <c r="K138" i="9"/>
  <c r="J138" i="9"/>
  <c r="H138" i="9"/>
  <c r="G138" i="9"/>
  <c r="F138" i="9"/>
  <c r="E138" i="9"/>
  <c r="A138" i="9"/>
  <c r="U137" i="9"/>
  <c r="S137" i="9"/>
  <c r="P137" i="9"/>
  <c r="N137" i="9"/>
  <c r="E167" i="8" s="1"/>
  <c r="K137" i="9"/>
  <c r="J137" i="9"/>
  <c r="H137" i="9"/>
  <c r="G137" i="9"/>
  <c r="F137" i="9"/>
  <c r="E137" i="9"/>
  <c r="A137" i="9"/>
  <c r="U136" i="9"/>
  <c r="H136" i="9"/>
  <c r="G136" i="9"/>
  <c r="F136" i="9"/>
  <c r="E136" i="9"/>
  <c r="D136" i="9"/>
  <c r="A136" i="9"/>
  <c r="U135" i="9"/>
  <c r="H135" i="9"/>
  <c r="G135" i="9"/>
  <c r="F135" i="9"/>
  <c r="E135" i="9"/>
  <c r="D135" i="9"/>
  <c r="A135" i="9"/>
  <c r="U134" i="9"/>
  <c r="S134" i="9"/>
  <c r="P134" i="9"/>
  <c r="N134" i="9"/>
  <c r="E150" i="8" s="1"/>
  <c r="K134" i="9"/>
  <c r="J134" i="9"/>
  <c r="I134" i="9"/>
  <c r="H134" i="9"/>
  <c r="G134" i="9"/>
  <c r="F134" i="9"/>
  <c r="E134" i="9"/>
  <c r="A134" i="9"/>
  <c r="G133" i="9"/>
  <c r="A133" i="9"/>
  <c r="U132" i="9"/>
  <c r="H132" i="9"/>
  <c r="G132" i="9"/>
  <c r="F132" i="9"/>
  <c r="E132" i="9"/>
  <c r="D132" i="9"/>
  <c r="A132" i="9"/>
  <c r="U131" i="9"/>
  <c r="H131" i="9"/>
  <c r="G131" i="9"/>
  <c r="F131" i="9"/>
  <c r="E131" i="9"/>
  <c r="D131" i="9"/>
  <c r="A131" i="9"/>
  <c r="U130" i="9"/>
  <c r="H130" i="9"/>
  <c r="G130" i="9"/>
  <c r="F130" i="9"/>
  <c r="E130" i="9"/>
  <c r="D130" i="9"/>
  <c r="A130" i="9"/>
  <c r="U129" i="9"/>
  <c r="H129" i="9"/>
  <c r="G129" i="9"/>
  <c r="F129" i="9"/>
  <c r="E129" i="9"/>
  <c r="D129" i="9"/>
  <c r="A129" i="9"/>
  <c r="U128" i="9"/>
  <c r="S128" i="9"/>
  <c r="P128" i="9"/>
  <c r="N128" i="9"/>
  <c r="E141" i="8" s="1"/>
  <c r="K128" i="9"/>
  <c r="J128" i="9"/>
  <c r="H128" i="9"/>
  <c r="G128" i="9"/>
  <c r="F128" i="9"/>
  <c r="E128" i="9"/>
  <c r="A128" i="9"/>
  <c r="U127" i="9"/>
  <c r="S127" i="9"/>
  <c r="P127" i="9"/>
  <c r="N127" i="9"/>
  <c r="E143" i="8" s="1"/>
  <c r="K127" i="9"/>
  <c r="J127" i="9"/>
  <c r="H127" i="9"/>
  <c r="G127" i="9"/>
  <c r="F127" i="9"/>
  <c r="E127" i="9"/>
  <c r="A127" i="9"/>
  <c r="G126" i="9"/>
  <c r="A126" i="9"/>
  <c r="U125" i="9"/>
  <c r="H125" i="9"/>
  <c r="G125" i="9"/>
  <c r="F125" i="9"/>
  <c r="E125" i="9"/>
  <c r="D125" i="9"/>
  <c r="A125" i="9"/>
  <c r="U124" i="9"/>
  <c r="S124" i="9"/>
  <c r="P124" i="9"/>
  <c r="N124" i="9"/>
  <c r="E133" i="8" s="1"/>
  <c r="K124" i="9"/>
  <c r="J124" i="9"/>
  <c r="H124" i="9"/>
  <c r="G124" i="9"/>
  <c r="F124" i="9"/>
  <c r="E124" i="9"/>
  <c r="A124" i="9"/>
  <c r="U123" i="9"/>
  <c r="S123" i="9"/>
  <c r="P123" i="9"/>
  <c r="N123" i="9"/>
  <c r="E134" i="8" s="1"/>
  <c r="K123" i="9"/>
  <c r="J123" i="9"/>
  <c r="H123" i="9"/>
  <c r="G123" i="9"/>
  <c r="F123" i="9"/>
  <c r="E123" i="9"/>
  <c r="A123" i="9"/>
  <c r="U122" i="9"/>
  <c r="S122" i="9"/>
  <c r="P122" i="9"/>
  <c r="N122" i="9"/>
  <c r="E135" i="8" s="1"/>
  <c r="K122" i="9"/>
  <c r="J122" i="9"/>
  <c r="H122" i="9"/>
  <c r="G122" i="9"/>
  <c r="F122" i="9"/>
  <c r="E122" i="9"/>
  <c r="A122" i="9"/>
  <c r="U121" i="9"/>
  <c r="S121" i="9"/>
  <c r="P121" i="9"/>
  <c r="N121" i="9"/>
  <c r="E136" i="8" s="1"/>
  <c r="K121" i="9"/>
  <c r="J121" i="9"/>
  <c r="H121" i="9"/>
  <c r="G121" i="9"/>
  <c r="F121" i="9"/>
  <c r="E121" i="9"/>
  <c r="A121" i="9"/>
  <c r="G120" i="9"/>
  <c r="A120" i="9"/>
  <c r="U119" i="9"/>
  <c r="H119" i="9"/>
  <c r="G119" i="9"/>
  <c r="F119" i="9"/>
  <c r="E119" i="9"/>
  <c r="D119" i="9"/>
  <c r="A119" i="9"/>
  <c r="U118" i="9"/>
  <c r="H118" i="9"/>
  <c r="G118" i="9"/>
  <c r="F118" i="9"/>
  <c r="E118" i="9"/>
  <c r="D118" i="9"/>
  <c r="A118" i="9"/>
  <c r="U117" i="9"/>
  <c r="H117" i="9"/>
  <c r="G117" i="9"/>
  <c r="F117" i="9"/>
  <c r="E117" i="9"/>
  <c r="D117" i="9"/>
  <c r="A117" i="9"/>
  <c r="U116" i="9"/>
  <c r="S116" i="9"/>
  <c r="P116" i="9"/>
  <c r="N116" i="9"/>
  <c r="E126" i="8" s="1"/>
  <c r="K116" i="9"/>
  <c r="J116" i="9"/>
  <c r="H116" i="9"/>
  <c r="G116" i="9"/>
  <c r="F116" i="9"/>
  <c r="E116" i="9"/>
  <c r="A116" i="9"/>
  <c r="U115" i="9"/>
  <c r="H115" i="9"/>
  <c r="G115" i="9"/>
  <c r="F115" i="9"/>
  <c r="E115" i="9"/>
  <c r="D115" i="9"/>
  <c r="A115" i="9"/>
  <c r="U114" i="9"/>
  <c r="S114" i="9"/>
  <c r="P114" i="9"/>
  <c r="N114" i="9"/>
  <c r="K114" i="9"/>
  <c r="J114" i="9"/>
  <c r="H114" i="9"/>
  <c r="G114" i="9"/>
  <c r="F114" i="9"/>
  <c r="E114" i="9"/>
  <c r="A114" i="9"/>
  <c r="U113" i="9"/>
  <c r="H113" i="9"/>
  <c r="G113" i="9"/>
  <c r="F113" i="9"/>
  <c r="E113" i="9"/>
  <c r="D113" i="9"/>
  <c r="A113" i="9"/>
  <c r="U112" i="9"/>
  <c r="S112" i="9"/>
  <c r="P112" i="9"/>
  <c r="N112" i="9"/>
  <c r="E123" i="8" s="1"/>
  <c r="K112" i="9"/>
  <c r="J112" i="9"/>
  <c r="H112" i="9"/>
  <c r="G112" i="9"/>
  <c r="F112" i="9"/>
  <c r="E112" i="9"/>
  <c r="A112" i="9"/>
  <c r="G111" i="9"/>
  <c r="A111" i="9"/>
  <c r="U110" i="9"/>
  <c r="H110" i="9"/>
  <c r="G110" i="9"/>
  <c r="F110" i="9"/>
  <c r="E110" i="9"/>
  <c r="D110" i="9"/>
  <c r="A110" i="9"/>
  <c r="U109" i="9"/>
  <c r="S109" i="9"/>
  <c r="P109" i="9"/>
  <c r="N109" i="9"/>
  <c r="K109" i="9"/>
  <c r="J109" i="9"/>
  <c r="H109" i="9"/>
  <c r="G109" i="9"/>
  <c r="F109" i="9"/>
  <c r="E109" i="9"/>
  <c r="A109" i="9"/>
  <c r="U108" i="9"/>
  <c r="S108" i="9"/>
  <c r="P108" i="9"/>
  <c r="N108" i="9"/>
  <c r="K108" i="9"/>
  <c r="J108" i="9"/>
  <c r="H108" i="9"/>
  <c r="G108" i="9"/>
  <c r="F108" i="9"/>
  <c r="E108" i="9"/>
  <c r="A108" i="9"/>
  <c r="U107" i="9"/>
  <c r="H107" i="9"/>
  <c r="G107" i="9"/>
  <c r="F107" i="9"/>
  <c r="E107" i="9"/>
  <c r="D107" i="9"/>
  <c r="A107" i="9"/>
  <c r="U106" i="9"/>
  <c r="S106" i="9"/>
  <c r="P106" i="9"/>
  <c r="N106" i="9"/>
  <c r="K106" i="9"/>
  <c r="J106" i="9"/>
  <c r="H106" i="9"/>
  <c r="G106" i="9"/>
  <c r="F106" i="9"/>
  <c r="E106" i="9"/>
  <c r="A106" i="9"/>
  <c r="U105" i="9"/>
  <c r="S105" i="9"/>
  <c r="P105" i="9"/>
  <c r="N105" i="9"/>
  <c r="K105" i="9"/>
  <c r="J105" i="9"/>
  <c r="H105" i="9"/>
  <c r="G105" i="9"/>
  <c r="F105" i="9"/>
  <c r="E105" i="9"/>
  <c r="A105" i="9"/>
  <c r="U104" i="9"/>
  <c r="S104" i="9"/>
  <c r="P104" i="9"/>
  <c r="N104" i="9"/>
  <c r="K104" i="9"/>
  <c r="J104" i="9"/>
  <c r="H104" i="9"/>
  <c r="G104" i="9"/>
  <c r="F104" i="9"/>
  <c r="E104" i="9"/>
  <c r="A104" i="9"/>
  <c r="U103" i="9"/>
  <c r="S103" i="9"/>
  <c r="P103" i="9"/>
  <c r="N103" i="9"/>
  <c r="K103" i="9"/>
  <c r="J103" i="9"/>
  <c r="H103" i="9"/>
  <c r="G103" i="9"/>
  <c r="F103" i="9"/>
  <c r="E103" i="9"/>
  <c r="A103" i="9"/>
  <c r="U102" i="9"/>
  <c r="H102" i="9"/>
  <c r="G102" i="9"/>
  <c r="F102" i="9"/>
  <c r="E102" i="9"/>
  <c r="D102" i="9"/>
  <c r="A102" i="9"/>
  <c r="U101" i="9"/>
  <c r="S101" i="9"/>
  <c r="P101" i="9"/>
  <c r="N101" i="9"/>
  <c r="E113" i="8" s="1"/>
  <c r="K101" i="9"/>
  <c r="J101" i="9"/>
  <c r="H101" i="9"/>
  <c r="G101" i="9"/>
  <c r="F101" i="9"/>
  <c r="E101" i="9"/>
  <c r="A101" i="9"/>
  <c r="U100" i="9"/>
  <c r="S100" i="9"/>
  <c r="P100" i="9"/>
  <c r="N100" i="9"/>
  <c r="E114" i="8" s="1"/>
  <c r="K100" i="9"/>
  <c r="J100" i="9"/>
  <c r="H100" i="9"/>
  <c r="G100" i="9"/>
  <c r="F100" i="9"/>
  <c r="E100" i="9"/>
  <c r="A100" i="9"/>
  <c r="U99" i="9"/>
  <c r="S99" i="9"/>
  <c r="P99" i="9"/>
  <c r="N99" i="9"/>
  <c r="E118" i="8" s="1"/>
  <c r="K99" i="9"/>
  <c r="J99" i="9"/>
  <c r="H99" i="9"/>
  <c r="G99" i="9"/>
  <c r="F99" i="9"/>
  <c r="E99" i="9"/>
  <c r="A99" i="9"/>
  <c r="U98" i="9"/>
  <c r="S98" i="9"/>
  <c r="P98" i="9"/>
  <c r="N98" i="9"/>
  <c r="E119" i="8" s="1"/>
  <c r="K98" i="9"/>
  <c r="J98" i="9"/>
  <c r="H98" i="9"/>
  <c r="G98" i="9"/>
  <c r="F98" i="9"/>
  <c r="E98" i="9"/>
  <c r="A98" i="9"/>
  <c r="U97" i="9"/>
  <c r="H97" i="9"/>
  <c r="G97" i="9"/>
  <c r="F97" i="9"/>
  <c r="E97" i="9"/>
  <c r="D97" i="9"/>
  <c r="A97" i="9"/>
  <c r="U96" i="9"/>
  <c r="H96" i="9"/>
  <c r="G96" i="9"/>
  <c r="F96" i="9"/>
  <c r="E96" i="9"/>
  <c r="D96" i="9"/>
  <c r="A96" i="9"/>
  <c r="G95" i="9"/>
  <c r="A95" i="9"/>
  <c r="U94" i="9"/>
  <c r="H94" i="9"/>
  <c r="G94" i="9"/>
  <c r="F94" i="9"/>
  <c r="E94" i="9"/>
  <c r="D94" i="9"/>
  <c r="A94" i="9"/>
  <c r="U93" i="9"/>
  <c r="S93" i="9"/>
  <c r="P93" i="9"/>
  <c r="N93" i="9"/>
  <c r="E105" i="8" s="1"/>
  <c r="K93" i="9"/>
  <c r="J93" i="9"/>
  <c r="H93" i="9"/>
  <c r="G93" i="9"/>
  <c r="F93" i="9"/>
  <c r="E93" i="9"/>
  <c r="A93" i="9"/>
  <c r="U92" i="9"/>
  <c r="S92" i="9"/>
  <c r="P92" i="9"/>
  <c r="N92" i="9"/>
  <c r="E109" i="8" s="1"/>
  <c r="K92" i="9"/>
  <c r="J92" i="9"/>
  <c r="H92" i="9"/>
  <c r="G92" i="9"/>
  <c r="F92" i="9"/>
  <c r="E92" i="9"/>
  <c r="A92" i="9"/>
  <c r="U91" i="9"/>
  <c r="H91" i="9"/>
  <c r="G91" i="9"/>
  <c r="F91" i="9"/>
  <c r="E91" i="9"/>
  <c r="D91" i="9"/>
  <c r="A91" i="9"/>
  <c r="U90" i="9"/>
  <c r="S90" i="9"/>
  <c r="P90" i="9"/>
  <c r="N90" i="9"/>
  <c r="K90" i="9"/>
  <c r="J90" i="9"/>
  <c r="H90" i="9"/>
  <c r="G90" i="9"/>
  <c r="F90" i="9"/>
  <c r="E90" i="9"/>
  <c r="A90" i="9"/>
  <c r="U89" i="9"/>
  <c r="H89" i="9"/>
  <c r="G89" i="9"/>
  <c r="F89" i="9"/>
  <c r="E89" i="9"/>
  <c r="D89" i="9"/>
  <c r="A89" i="9"/>
  <c r="U88" i="9"/>
  <c r="S88" i="9"/>
  <c r="P88" i="9"/>
  <c r="N88" i="9"/>
  <c r="E108" i="8" s="1"/>
  <c r="K88" i="9"/>
  <c r="J88" i="9"/>
  <c r="H88" i="9"/>
  <c r="G88" i="9"/>
  <c r="F88" i="9"/>
  <c r="E88" i="9"/>
  <c r="A88" i="9"/>
  <c r="G87" i="9"/>
  <c r="A87" i="9"/>
  <c r="U86" i="9"/>
  <c r="H86" i="9"/>
  <c r="G86" i="9"/>
  <c r="F86" i="9"/>
  <c r="E86" i="9"/>
  <c r="D86" i="9"/>
  <c r="A86" i="9"/>
  <c r="U85" i="9"/>
  <c r="S85" i="9"/>
  <c r="P85" i="9"/>
  <c r="N85" i="9"/>
  <c r="E99" i="8" s="1"/>
  <c r="K85" i="9"/>
  <c r="J85" i="9"/>
  <c r="H85" i="9"/>
  <c r="G85" i="9"/>
  <c r="F85" i="9"/>
  <c r="E85" i="9"/>
  <c r="A85" i="9"/>
  <c r="U84" i="9"/>
  <c r="H84" i="9"/>
  <c r="G84" i="9"/>
  <c r="F84" i="9"/>
  <c r="E84" i="9"/>
  <c r="D84" i="9"/>
  <c r="A84" i="9"/>
  <c r="U83" i="9"/>
  <c r="H83" i="9"/>
  <c r="G83" i="9"/>
  <c r="F83" i="9"/>
  <c r="E83" i="9"/>
  <c r="D83" i="9"/>
  <c r="A83" i="9"/>
  <c r="G82" i="9"/>
  <c r="A82" i="9"/>
  <c r="U81" i="9"/>
  <c r="H81" i="9"/>
  <c r="G81" i="9"/>
  <c r="F81" i="9"/>
  <c r="E81" i="9"/>
  <c r="D81" i="9"/>
  <c r="A81" i="9"/>
  <c r="U80" i="9"/>
  <c r="S80" i="9"/>
  <c r="P80" i="9"/>
  <c r="N80" i="9"/>
  <c r="E93" i="8" s="1"/>
  <c r="K80" i="9"/>
  <c r="J80" i="9"/>
  <c r="H80" i="9"/>
  <c r="G80" i="9"/>
  <c r="F80" i="9"/>
  <c r="E80" i="9"/>
  <c r="A80" i="9"/>
  <c r="U79" i="9"/>
  <c r="H79" i="9"/>
  <c r="G79" i="9"/>
  <c r="F79" i="9"/>
  <c r="E79" i="9"/>
  <c r="D79" i="9"/>
  <c r="A79" i="9"/>
  <c r="U78" i="9"/>
  <c r="H78" i="9"/>
  <c r="G78" i="9"/>
  <c r="F78" i="9"/>
  <c r="E78" i="9"/>
  <c r="D78" i="9"/>
  <c r="A78" i="9"/>
  <c r="G77" i="9"/>
  <c r="A77" i="9"/>
  <c r="U76" i="9"/>
  <c r="H76" i="9"/>
  <c r="G76" i="9"/>
  <c r="F76" i="9"/>
  <c r="E76" i="9"/>
  <c r="D76" i="9"/>
  <c r="A76" i="9"/>
  <c r="U75" i="9"/>
  <c r="S75" i="9"/>
  <c r="P75" i="9"/>
  <c r="N75" i="9"/>
  <c r="E86" i="8" s="1"/>
  <c r="K75" i="9"/>
  <c r="J75" i="9"/>
  <c r="H75" i="9"/>
  <c r="G75" i="9"/>
  <c r="F75" i="9"/>
  <c r="E75" i="9"/>
  <c r="A75" i="9"/>
  <c r="U74" i="9"/>
  <c r="H74" i="9"/>
  <c r="G74" i="9"/>
  <c r="F74" i="9"/>
  <c r="E74" i="9"/>
  <c r="D74" i="9"/>
  <c r="A74" i="9"/>
  <c r="U73" i="9"/>
  <c r="S73" i="9"/>
  <c r="P73" i="9"/>
  <c r="N73" i="9"/>
  <c r="K73" i="9"/>
  <c r="J73" i="9"/>
  <c r="H73" i="9"/>
  <c r="G73" i="9"/>
  <c r="F73" i="9"/>
  <c r="E73" i="9"/>
  <c r="A73" i="9"/>
  <c r="U72" i="9"/>
  <c r="H72" i="9"/>
  <c r="G72" i="9"/>
  <c r="F72" i="9"/>
  <c r="E72" i="9"/>
  <c r="D72" i="9"/>
  <c r="A72" i="9"/>
  <c r="U71" i="9"/>
  <c r="S71" i="9"/>
  <c r="P71" i="9"/>
  <c r="N71" i="9"/>
  <c r="E89" i="8" s="1"/>
  <c r="K71" i="9"/>
  <c r="J71" i="9"/>
  <c r="H71" i="9"/>
  <c r="G71" i="9"/>
  <c r="F71" i="9"/>
  <c r="E71" i="9"/>
  <c r="A71" i="9"/>
  <c r="G70" i="9"/>
  <c r="A70" i="9"/>
  <c r="U69" i="9"/>
  <c r="H69" i="9"/>
  <c r="G69" i="9"/>
  <c r="F69" i="9"/>
  <c r="E69" i="9"/>
  <c r="D69" i="9"/>
  <c r="A69" i="9"/>
  <c r="U68" i="9"/>
  <c r="S68" i="9"/>
  <c r="P68" i="9"/>
  <c r="N68" i="9"/>
  <c r="E80" i="8" s="1"/>
  <c r="K68" i="9"/>
  <c r="J68" i="9"/>
  <c r="H68" i="9"/>
  <c r="G68" i="9"/>
  <c r="F68" i="9"/>
  <c r="E68" i="9"/>
  <c r="A68" i="9"/>
  <c r="U67" i="9"/>
  <c r="H67" i="9"/>
  <c r="G67" i="9"/>
  <c r="F67" i="9"/>
  <c r="E67" i="9"/>
  <c r="D67" i="9"/>
  <c r="A67" i="9"/>
  <c r="U66" i="9"/>
  <c r="H66" i="9"/>
  <c r="G66" i="9"/>
  <c r="F66" i="9"/>
  <c r="E66" i="9"/>
  <c r="D66" i="9"/>
  <c r="A66" i="9"/>
  <c r="U65" i="9"/>
  <c r="H65" i="9"/>
  <c r="G65" i="9"/>
  <c r="F65" i="9"/>
  <c r="E65" i="9"/>
  <c r="D65" i="9"/>
  <c r="A65" i="9"/>
  <c r="G64" i="9"/>
  <c r="A64" i="9"/>
  <c r="U63" i="9"/>
  <c r="H63" i="9"/>
  <c r="G63" i="9"/>
  <c r="F63" i="9"/>
  <c r="E63" i="9"/>
  <c r="D63" i="9"/>
  <c r="A63" i="9"/>
  <c r="U62" i="9"/>
  <c r="S62" i="9"/>
  <c r="P62" i="9"/>
  <c r="N62" i="9"/>
  <c r="E72" i="8" s="1"/>
  <c r="K62" i="9"/>
  <c r="J62" i="9"/>
  <c r="H62" i="9"/>
  <c r="G62" i="9"/>
  <c r="F62" i="9"/>
  <c r="E62" i="9"/>
  <c r="A62" i="9"/>
  <c r="U61" i="9"/>
  <c r="S61" i="9"/>
  <c r="P61" i="9"/>
  <c r="N61" i="9"/>
  <c r="E73" i="8" s="1"/>
  <c r="K61" i="9"/>
  <c r="J61" i="9"/>
  <c r="H61" i="9"/>
  <c r="G61" i="9"/>
  <c r="F61" i="9"/>
  <c r="E61" i="9"/>
  <c r="A61" i="9"/>
  <c r="U60" i="9"/>
  <c r="S60" i="9"/>
  <c r="P60" i="9"/>
  <c r="N60" i="9"/>
  <c r="E74" i="8" s="1"/>
  <c r="K60" i="9"/>
  <c r="J60" i="9"/>
  <c r="H60" i="9"/>
  <c r="G60" i="9"/>
  <c r="F60" i="9"/>
  <c r="E60" i="9"/>
  <c r="A60" i="9"/>
  <c r="U59" i="9"/>
  <c r="S59" i="9"/>
  <c r="P59" i="9"/>
  <c r="N59" i="9"/>
  <c r="E75" i="8" s="1"/>
  <c r="K59" i="9"/>
  <c r="J59" i="9"/>
  <c r="H59" i="9"/>
  <c r="G59" i="9"/>
  <c r="F59" i="9"/>
  <c r="E59" i="9"/>
  <c r="A59" i="9"/>
  <c r="G58" i="9"/>
  <c r="A58" i="9"/>
  <c r="U57" i="9"/>
  <c r="H57" i="9"/>
  <c r="G57" i="9"/>
  <c r="F57" i="9"/>
  <c r="E57" i="9"/>
  <c r="D57" i="9"/>
  <c r="A57" i="9"/>
  <c r="U56" i="9"/>
  <c r="S56" i="9"/>
  <c r="P56" i="9"/>
  <c r="N56" i="9"/>
  <c r="E66" i="8" s="1"/>
  <c r="K56" i="9"/>
  <c r="J56" i="9"/>
  <c r="H56" i="9"/>
  <c r="G56" i="9"/>
  <c r="F56" i="9"/>
  <c r="E56" i="9"/>
  <c r="A56" i="9"/>
  <c r="U55" i="9"/>
  <c r="H55" i="9"/>
  <c r="G55" i="9"/>
  <c r="F55" i="9"/>
  <c r="E55" i="9"/>
  <c r="D55" i="9"/>
  <c r="A55" i="9"/>
  <c r="U54" i="9"/>
  <c r="S54" i="9"/>
  <c r="P54" i="9"/>
  <c r="N54" i="9"/>
  <c r="K54" i="9"/>
  <c r="J54" i="9"/>
  <c r="H54" i="9"/>
  <c r="G54" i="9"/>
  <c r="F54" i="9"/>
  <c r="E54" i="9"/>
  <c r="A54" i="9"/>
  <c r="U53" i="9"/>
  <c r="H53" i="9"/>
  <c r="G53" i="9"/>
  <c r="F53" i="9"/>
  <c r="E53" i="9"/>
  <c r="D53" i="9"/>
  <c r="A53" i="9"/>
  <c r="U52" i="9"/>
  <c r="S52" i="9"/>
  <c r="P52" i="9"/>
  <c r="N52" i="9"/>
  <c r="E64" i="8" s="1"/>
  <c r="K52" i="9"/>
  <c r="J52" i="9"/>
  <c r="H52" i="9"/>
  <c r="G52" i="9"/>
  <c r="F52" i="9"/>
  <c r="E52" i="9"/>
  <c r="A52" i="9"/>
  <c r="G51" i="9"/>
  <c r="A51" i="9"/>
  <c r="U50" i="9"/>
  <c r="H50" i="9"/>
  <c r="G50" i="9"/>
  <c r="F50" i="9"/>
  <c r="E50" i="9"/>
  <c r="D50" i="9"/>
  <c r="A50" i="9"/>
  <c r="U49" i="9"/>
  <c r="S49" i="9"/>
  <c r="P49" i="9"/>
  <c r="N49" i="9"/>
  <c r="E59" i="8" s="1"/>
  <c r="K49" i="9"/>
  <c r="J49" i="9"/>
  <c r="H49" i="9"/>
  <c r="G49" i="9"/>
  <c r="F49" i="9"/>
  <c r="E49" i="9"/>
  <c r="A49" i="9"/>
  <c r="U48" i="9"/>
  <c r="H48" i="9"/>
  <c r="G48" i="9"/>
  <c r="F48" i="9"/>
  <c r="E48" i="9"/>
  <c r="D48" i="9"/>
  <c r="A48" i="9"/>
  <c r="U47" i="9"/>
  <c r="S47" i="9"/>
  <c r="P47" i="9"/>
  <c r="N47" i="9"/>
  <c r="E57" i="8" s="1"/>
  <c r="K47" i="9"/>
  <c r="J47" i="9"/>
  <c r="H47" i="9"/>
  <c r="G47" i="9"/>
  <c r="F47" i="9"/>
  <c r="E47" i="9"/>
  <c r="A47" i="9"/>
  <c r="G46" i="9"/>
  <c r="A46" i="9"/>
  <c r="U45" i="9"/>
  <c r="H45" i="9"/>
  <c r="G45" i="9"/>
  <c r="F45" i="9"/>
  <c r="E45" i="9"/>
  <c r="D45" i="9"/>
  <c r="A45" i="9"/>
  <c r="U44" i="9"/>
  <c r="H44" i="9"/>
  <c r="G44" i="9"/>
  <c r="F44" i="9"/>
  <c r="E44" i="9"/>
  <c r="D44" i="9"/>
  <c r="A44" i="9"/>
  <c r="U43" i="9"/>
  <c r="H43" i="9"/>
  <c r="G43" i="9"/>
  <c r="F43" i="9"/>
  <c r="E43" i="9"/>
  <c r="D43" i="9"/>
  <c r="A43" i="9"/>
  <c r="U42" i="9"/>
  <c r="S42" i="9"/>
  <c r="P42" i="9"/>
  <c r="N42" i="9"/>
  <c r="E49" i="8" s="1"/>
  <c r="K42" i="9"/>
  <c r="J42" i="9"/>
  <c r="H42" i="9"/>
  <c r="G42" i="9"/>
  <c r="F42" i="9"/>
  <c r="E42" i="9"/>
  <c r="A42" i="9"/>
  <c r="U41" i="9"/>
  <c r="S41" i="9"/>
  <c r="P41" i="9"/>
  <c r="N41" i="9"/>
  <c r="E50" i="8" s="1"/>
  <c r="K41" i="9"/>
  <c r="J41" i="9"/>
  <c r="H41" i="9"/>
  <c r="G41" i="9"/>
  <c r="F41" i="9"/>
  <c r="E41" i="9"/>
  <c r="A41" i="9"/>
  <c r="G40" i="9"/>
  <c r="A40" i="9"/>
  <c r="U39" i="9"/>
  <c r="H39" i="9"/>
  <c r="G39" i="9"/>
  <c r="F39" i="9"/>
  <c r="E39" i="9"/>
  <c r="D39" i="9"/>
  <c r="A39" i="9"/>
  <c r="U38" i="9"/>
  <c r="H38" i="9"/>
  <c r="G38" i="9"/>
  <c r="F38" i="9"/>
  <c r="E38" i="9"/>
  <c r="D38" i="9"/>
  <c r="A38" i="9"/>
  <c r="U37" i="9"/>
  <c r="H37" i="9"/>
  <c r="G37" i="9"/>
  <c r="F37" i="9"/>
  <c r="E37" i="9"/>
  <c r="D37" i="9"/>
  <c r="A37" i="9"/>
  <c r="U36" i="9"/>
  <c r="S36" i="9"/>
  <c r="P36" i="9"/>
  <c r="N36" i="9"/>
  <c r="E44" i="8" s="1"/>
  <c r="K36" i="9"/>
  <c r="J36" i="9"/>
  <c r="H36" i="9"/>
  <c r="G36" i="9"/>
  <c r="F36" i="9"/>
  <c r="E36" i="9"/>
  <c r="A36" i="9"/>
  <c r="G35" i="9"/>
  <c r="A35" i="9"/>
  <c r="U34" i="9"/>
  <c r="S34" i="9"/>
  <c r="P34" i="9"/>
  <c r="N34" i="9"/>
  <c r="E36" i="8" s="1"/>
  <c r="K34" i="9"/>
  <c r="J34" i="9"/>
  <c r="H34" i="9"/>
  <c r="G34" i="9"/>
  <c r="F34" i="9"/>
  <c r="E34" i="9"/>
  <c r="A34" i="9"/>
  <c r="U33" i="9"/>
  <c r="S33" i="9"/>
  <c r="P33" i="9"/>
  <c r="N33" i="9"/>
  <c r="E37" i="8" s="1"/>
  <c r="K33" i="9"/>
  <c r="J33" i="9"/>
  <c r="H33" i="9"/>
  <c r="G33" i="9"/>
  <c r="F33" i="9"/>
  <c r="E33" i="9"/>
  <c r="A33" i="9"/>
  <c r="U32" i="9"/>
  <c r="S32" i="9"/>
  <c r="P32" i="9"/>
  <c r="N32" i="9"/>
  <c r="E38" i="8" s="1"/>
  <c r="K32" i="9"/>
  <c r="J32" i="9"/>
  <c r="H32" i="9"/>
  <c r="G32" i="9"/>
  <c r="F32" i="9"/>
  <c r="E32" i="9"/>
  <c r="A32" i="9"/>
  <c r="G31" i="9"/>
  <c r="A31" i="9"/>
  <c r="U30" i="9"/>
  <c r="H30" i="9"/>
  <c r="G30" i="9"/>
  <c r="F30" i="9"/>
  <c r="E30" i="9"/>
  <c r="D30" i="9"/>
  <c r="A30" i="9"/>
  <c r="U29" i="9"/>
  <c r="S29" i="9"/>
  <c r="P29" i="9"/>
  <c r="N29" i="9"/>
  <c r="K29" i="9"/>
  <c r="J29" i="9"/>
  <c r="H29" i="9"/>
  <c r="G29" i="9"/>
  <c r="F29" i="9"/>
  <c r="E29" i="9"/>
  <c r="A29" i="9"/>
  <c r="U28" i="9"/>
  <c r="H28" i="9"/>
  <c r="G28" i="9"/>
  <c r="F28" i="9"/>
  <c r="E28" i="9"/>
  <c r="D28" i="9"/>
  <c r="A28" i="9"/>
  <c r="U27" i="9"/>
  <c r="S27" i="9"/>
  <c r="P27" i="9"/>
  <c r="N27" i="9"/>
  <c r="E29" i="8" s="1"/>
  <c r="K27" i="9"/>
  <c r="J27" i="9"/>
  <c r="H27" i="9"/>
  <c r="G27" i="9"/>
  <c r="F27" i="9"/>
  <c r="E27" i="9"/>
  <c r="A27" i="9"/>
  <c r="U26" i="9"/>
  <c r="H26" i="9"/>
  <c r="G26" i="9"/>
  <c r="F26" i="9"/>
  <c r="E26" i="9"/>
  <c r="D26" i="9"/>
  <c r="A26" i="9"/>
  <c r="U25" i="9"/>
  <c r="H25" i="9"/>
  <c r="G25" i="9"/>
  <c r="F25" i="9"/>
  <c r="E25" i="9"/>
  <c r="D25" i="9"/>
  <c r="A25" i="9"/>
  <c r="U24" i="9"/>
  <c r="S24" i="9"/>
  <c r="P24" i="9"/>
  <c r="N24" i="9"/>
  <c r="E27" i="8" s="1"/>
  <c r="K24" i="9"/>
  <c r="J24" i="9"/>
  <c r="H24" i="9"/>
  <c r="G24" i="9"/>
  <c r="F24" i="9"/>
  <c r="E24" i="9"/>
  <c r="A24" i="9"/>
  <c r="U23" i="9"/>
  <c r="H23" i="9"/>
  <c r="G23" i="9"/>
  <c r="F23" i="9"/>
  <c r="E23" i="9"/>
  <c r="D23" i="9"/>
  <c r="A23" i="9"/>
  <c r="U22" i="9"/>
  <c r="S22" i="9"/>
  <c r="P22" i="9"/>
  <c r="N22" i="9"/>
  <c r="E26" i="8" s="1"/>
  <c r="K22" i="9"/>
  <c r="J22" i="9"/>
  <c r="H22" i="9"/>
  <c r="G22" i="9"/>
  <c r="F22" i="9"/>
  <c r="E22" i="9"/>
  <c r="A22" i="9"/>
  <c r="G21" i="9"/>
  <c r="A21" i="9"/>
  <c r="U20" i="9"/>
  <c r="H20" i="9"/>
  <c r="G20" i="9"/>
  <c r="F20" i="9"/>
  <c r="E20" i="9"/>
  <c r="D20" i="9"/>
  <c r="A20" i="9"/>
  <c r="U19" i="9"/>
  <c r="S19" i="9"/>
  <c r="P19" i="9"/>
  <c r="N19" i="9"/>
  <c r="E21" i="8" s="1"/>
  <c r="K19" i="9"/>
  <c r="J19" i="9"/>
  <c r="H19" i="9"/>
  <c r="G19" i="9"/>
  <c r="F19" i="9"/>
  <c r="E19" i="9"/>
  <c r="A19" i="9"/>
  <c r="U18" i="9"/>
  <c r="H18" i="9"/>
  <c r="G18" i="9"/>
  <c r="F18" i="9"/>
  <c r="E18" i="9"/>
  <c r="D18" i="9"/>
  <c r="A18" i="9"/>
  <c r="U17" i="9"/>
  <c r="S17" i="9"/>
  <c r="P17" i="9"/>
  <c r="N17" i="9"/>
  <c r="E19" i="8" s="1"/>
  <c r="K17" i="9"/>
  <c r="J17" i="9"/>
  <c r="H17" i="9"/>
  <c r="G17" i="9"/>
  <c r="F17" i="9"/>
  <c r="E17" i="9"/>
  <c r="A17" i="9"/>
  <c r="G16" i="9"/>
  <c r="A16" i="9"/>
  <c r="U15" i="9"/>
  <c r="H15" i="9"/>
  <c r="G15" i="9"/>
  <c r="F15" i="9"/>
  <c r="E15" i="9"/>
  <c r="D15" i="9"/>
  <c r="A15" i="9"/>
  <c r="U14" i="9"/>
  <c r="H14" i="9"/>
  <c r="G14" i="9"/>
  <c r="F14" i="9"/>
  <c r="E14" i="9"/>
  <c r="D14" i="9"/>
  <c r="A14" i="9"/>
  <c r="U13" i="9"/>
  <c r="S13" i="9"/>
  <c r="P13" i="9"/>
  <c r="N13" i="9"/>
  <c r="E14" i="8" s="1"/>
  <c r="K13" i="9"/>
  <c r="J13" i="9"/>
  <c r="H13" i="9"/>
  <c r="G13" i="9"/>
  <c r="F13" i="9"/>
  <c r="E13" i="9"/>
  <c r="A13" i="9"/>
  <c r="U12" i="9"/>
  <c r="H12" i="9"/>
  <c r="G12" i="9"/>
  <c r="F12" i="9"/>
  <c r="E12" i="9"/>
  <c r="D12" i="9"/>
  <c r="A12" i="9"/>
  <c r="U11" i="9"/>
  <c r="S11" i="9"/>
  <c r="P11" i="9"/>
  <c r="N11" i="9"/>
  <c r="K11" i="9"/>
  <c r="J11" i="9"/>
  <c r="H11" i="9"/>
  <c r="G11" i="9"/>
  <c r="F11" i="9"/>
  <c r="E11" i="9"/>
  <c r="A11" i="9"/>
  <c r="U10" i="9"/>
  <c r="S10" i="9"/>
  <c r="P10" i="9"/>
  <c r="N10" i="9"/>
  <c r="E12" i="8" s="1"/>
  <c r="K10" i="9"/>
  <c r="J10" i="9"/>
  <c r="H10" i="9"/>
  <c r="G10" i="9"/>
  <c r="F10" i="9"/>
  <c r="E10" i="9"/>
  <c r="A10" i="9"/>
  <c r="U9" i="9"/>
  <c r="S9" i="9"/>
  <c r="P9" i="9"/>
  <c r="N9" i="9"/>
  <c r="E10" i="8" s="1"/>
  <c r="K9" i="9"/>
  <c r="J9" i="9"/>
  <c r="H9" i="9"/>
  <c r="G9" i="9"/>
  <c r="F9" i="9"/>
  <c r="E9" i="9"/>
  <c r="A9" i="9"/>
  <c r="U8" i="9"/>
  <c r="S8" i="9"/>
  <c r="P8" i="9"/>
  <c r="N8" i="9"/>
  <c r="E13" i="8" s="1"/>
  <c r="K8" i="9"/>
  <c r="J8" i="9"/>
  <c r="H8" i="9"/>
  <c r="G8" i="9"/>
  <c r="F8" i="9"/>
  <c r="E8" i="9"/>
  <c r="A8" i="9"/>
  <c r="G7" i="9"/>
  <c r="A7" i="9"/>
  <c r="G6" i="9"/>
  <c r="A6" i="9"/>
  <c r="C311" i="7"/>
  <c r="B311" i="7"/>
  <c r="A311" i="7"/>
  <c r="C310" i="7"/>
  <c r="B310" i="7"/>
  <c r="A310" i="7"/>
  <c r="C309" i="7"/>
  <c r="B309" i="7"/>
  <c r="A309" i="7"/>
  <c r="C308" i="7"/>
  <c r="B308" i="7"/>
  <c r="A308" i="7"/>
  <c r="A307" i="7"/>
  <c r="C306" i="7"/>
  <c r="B306" i="7"/>
  <c r="A306" i="7"/>
  <c r="A305" i="7"/>
  <c r="C304" i="7"/>
  <c r="B304" i="7"/>
  <c r="A304" i="7"/>
  <c r="C303" i="7"/>
  <c r="B303" i="7"/>
  <c r="A303" i="7"/>
  <c r="D302" i="7"/>
  <c r="C302" i="7"/>
  <c r="B302" i="7"/>
  <c r="A302" i="7"/>
  <c r="A301" i="7"/>
  <c r="C300" i="7"/>
  <c r="B300" i="7"/>
  <c r="A300" i="7"/>
  <c r="C299" i="7"/>
  <c r="B299" i="7"/>
  <c r="A299" i="7"/>
  <c r="C298" i="7"/>
  <c r="B298" i="7"/>
  <c r="A298" i="7"/>
  <c r="C297" i="7"/>
  <c r="B297" i="7"/>
  <c r="A297" i="7"/>
  <c r="A296" i="7"/>
  <c r="C295" i="7"/>
  <c r="B295" i="7"/>
  <c r="A295" i="7"/>
  <c r="C294" i="7"/>
  <c r="B294" i="7"/>
  <c r="A294" i="7"/>
  <c r="C293" i="7"/>
  <c r="B293" i="7"/>
  <c r="A293" i="7"/>
  <c r="A292" i="7"/>
  <c r="C291" i="7"/>
  <c r="B291" i="7"/>
  <c r="A291" i="7"/>
  <c r="D290" i="7"/>
  <c r="C290" i="7"/>
  <c r="B290" i="7"/>
  <c r="A290" i="7"/>
  <c r="A289" i="7"/>
  <c r="C288" i="7"/>
  <c r="B288" i="7"/>
  <c r="A288" i="7"/>
  <c r="C287" i="7"/>
  <c r="B287" i="7"/>
  <c r="A287" i="7"/>
  <c r="C286" i="7"/>
  <c r="B286" i="7"/>
  <c r="A286" i="7"/>
  <c r="C285" i="7"/>
  <c r="B285" i="7"/>
  <c r="A285" i="7"/>
  <c r="A284" i="7"/>
  <c r="C283" i="7"/>
  <c r="B283" i="7"/>
  <c r="A283" i="7"/>
  <c r="C282" i="7"/>
  <c r="B282" i="7"/>
  <c r="A282" i="7"/>
  <c r="C281" i="7"/>
  <c r="B281" i="7"/>
  <c r="A281" i="7"/>
  <c r="D280" i="7"/>
  <c r="C280" i="7"/>
  <c r="B280" i="7"/>
  <c r="A280" i="7"/>
  <c r="A279" i="7"/>
  <c r="C278" i="7"/>
  <c r="B278" i="7"/>
  <c r="A278" i="7"/>
  <c r="C277" i="7"/>
  <c r="B277" i="7"/>
  <c r="A277" i="7"/>
  <c r="C276" i="7"/>
  <c r="B276" i="7"/>
  <c r="A276" i="7"/>
  <c r="C275" i="7"/>
  <c r="B275" i="7"/>
  <c r="A275" i="7"/>
  <c r="C274" i="7"/>
  <c r="B274" i="7"/>
  <c r="A274" i="7"/>
  <c r="C273" i="7"/>
  <c r="B273" i="7"/>
  <c r="A273" i="7"/>
  <c r="AE272" i="7"/>
  <c r="A272" i="7"/>
  <c r="C271" i="7"/>
  <c r="B271" i="7"/>
  <c r="A271" i="7"/>
  <c r="C270" i="7"/>
  <c r="B270" i="7"/>
  <c r="A270" i="7"/>
  <c r="C269" i="7"/>
  <c r="B269" i="7"/>
  <c r="A269" i="7"/>
  <c r="C268" i="7"/>
  <c r="B268" i="7"/>
  <c r="A268" i="7"/>
  <c r="C267" i="7"/>
  <c r="B267" i="7"/>
  <c r="A267" i="7"/>
  <c r="C266" i="7"/>
  <c r="B266" i="7"/>
  <c r="A266" i="7"/>
  <c r="AE265" i="7"/>
  <c r="A265" i="7"/>
  <c r="C264" i="7"/>
  <c r="B264" i="7"/>
  <c r="A264" i="7"/>
  <c r="C263" i="7"/>
  <c r="B263" i="7"/>
  <c r="A263" i="7"/>
  <c r="A262" i="7"/>
  <c r="C261" i="7"/>
  <c r="B261" i="7"/>
  <c r="A261" i="7"/>
  <c r="D260" i="7"/>
  <c r="C260" i="7"/>
  <c r="B260" i="7"/>
  <c r="A260" i="7"/>
  <c r="C259" i="7"/>
  <c r="B259" i="7"/>
  <c r="A259" i="7"/>
  <c r="D258" i="7"/>
  <c r="C258" i="7"/>
  <c r="B258" i="7"/>
  <c r="A258" i="7"/>
  <c r="A257" i="7"/>
  <c r="C256" i="7"/>
  <c r="B256" i="7"/>
  <c r="A256" i="7"/>
  <c r="C255" i="7"/>
  <c r="B255" i="7"/>
  <c r="A255" i="7"/>
  <c r="C254" i="7"/>
  <c r="B254" i="7"/>
  <c r="A254" i="7"/>
  <c r="C253" i="7"/>
  <c r="B253" i="7"/>
  <c r="A253" i="7"/>
  <c r="C252" i="7"/>
  <c r="B252" i="7"/>
  <c r="A252" i="7"/>
  <c r="C251" i="7"/>
  <c r="B251" i="7"/>
  <c r="A251" i="7"/>
  <c r="C250" i="7"/>
  <c r="B250" i="7"/>
  <c r="A250" i="7"/>
  <c r="A249" i="7"/>
  <c r="C248" i="7"/>
  <c r="B248" i="7"/>
  <c r="A248" i="7"/>
  <c r="C247" i="7"/>
  <c r="B247" i="7"/>
  <c r="A247" i="7"/>
  <c r="C246" i="7"/>
  <c r="B246" i="7"/>
  <c r="A246" i="7"/>
  <c r="C245" i="7"/>
  <c r="B245" i="7"/>
  <c r="A245" i="7"/>
  <c r="C244" i="7"/>
  <c r="B244" i="7"/>
  <c r="A244" i="7"/>
  <c r="C243" i="7"/>
  <c r="B243" i="7"/>
  <c r="A243" i="7"/>
  <c r="C242" i="7"/>
  <c r="B242" i="7"/>
  <c r="A242" i="7"/>
  <c r="C241" i="7"/>
  <c r="B241" i="7"/>
  <c r="A241" i="7"/>
  <c r="C240" i="7"/>
  <c r="B240" i="7"/>
  <c r="A240" i="7"/>
  <c r="C239" i="7"/>
  <c r="B239" i="7"/>
  <c r="A239" i="7"/>
  <c r="C238" i="7"/>
  <c r="B238" i="7"/>
  <c r="A238" i="7"/>
  <c r="A237" i="7"/>
  <c r="C236" i="7"/>
  <c r="B236" i="7"/>
  <c r="A236" i="7"/>
  <c r="C235" i="7"/>
  <c r="B235" i="7"/>
  <c r="A235" i="7"/>
  <c r="C234" i="7"/>
  <c r="B234" i="7"/>
  <c r="A234" i="7"/>
  <c r="C233" i="7"/>
  <c r="B233" i="7"/>
  <c r="A233" i="7"/>
  <c r="C232" i="7"/>
  <c r="B232" i="7"/>
  <c r="A232" i="7"/>
  <c r="C231" i="7"/>
  <c r="B231" i="7"/>
  <c r="A231" i="7"/>
  <c r="C230" i="7"/>
  <c r="B230" i="7"/>
  <c r="A230" i="7"/>
  <c r="C229" i="7"/>
  <c r="B229" i="7"/>
  <c r="A229" i="7"/>
  <c r="C228" i="7"/>
  <c r="B228" i="7"/>
  <c r="A228" i="7"/>
  <c r="C227" i="7"/>
  <c r="B227" i="7"/>
  <c r="A227" i="7"/>
  <c r="C226" i="7"/>
  <c r="B226" i="7"/>
  <c r="A226" i="7"/>
  <c r="A225" i="7"/>
  <c r="C224" i="7"/>
  <c r="B224" i="7"/>
  <c r="A224" i="7"/>
  <c r="C223" i="7"/>
  <c r="B223" i="7"/>
  <c r="A223" i="7"/>
  <c r="C222" i="7"/>
  <c r="B222" i="7"/>
  <c r="A222" i="7"/>
  <c r="D221" i="7"/>
  <c r="C221" i="7"/>
  <c r="B221" i="7"/>
  <c r="A221" i="7"/>
  <c r="C220" i="7"/>
  <c r="B220" i="7"/>
  <c r="A220" i="7"/>
  <c r="C219" i="7"/>
  <c r="B219" i="7"/>
  <c r="A219" i="7"/>
  <c r="C218" i="7"/>
  <c r="B218" i="7"/>
  <c r="A218" i="7"/>
  <c r="C217" i="7"/>
  <c r="B217" i="7"/>
  <c r="A217" i="7"/>
  <c r="C216" i="7"/>
  <c r="B216" i="7"/>
  <c r="A216" i="7"/>
  <c r="C215" i="7"/>
  <c r="B215" i="7"/>
  <c r="A215" i="7"/>
  <c r="A214" i="7"/>
  <c r="C213" i="7"/>
  <c r="B213" i="7"/>
  <c r="A213" i="7"/>
  <c r="C212" i="7"/>
  <c r="B212" i="7"/>
  <c r="A212" i="7"/>
  <c r="C211" i="7"/>
  <c r="B211" i="7"/>
  <c r="A211" i="7"/>
  <c r="C210" i="7"/>
  <c r="B210" i="7"/>
  <c r="A210" i="7"/>
  <c r="C209" i="7"/>
  <c r="B209" i="7"/>
  <c r="A209" i="7"/>
  <c r="C208" i="7"/>
  <c r="B208" i="7"/>
  <c r="A208" i="7"/>
  <c r="C207" i="7"/>
  <c r="B207" i="7"/>
  <c r="A207" i="7"/>
  <c r="C206" i="7"/>
  <c r="B206" i="7"/>
  <c r="A206" i="7"/>
  <c r="C205" i="7"/>
  <c r="B205" i="7"/>
  <c r="A205" i="7"/>
  <c r="C204" i="7"/>
  <c r="B204" i="7"/>
  <c r="A204" i="7"/>
  <c r="A203" i="7"/>
  <c r="C202" i="7"/>
  <c r="B202" i="7"/>
  <c r="A202" i="7"/>
  <c r="C201" i="7"/>
  <c r="B201" i="7"/>
  <c r="A201" i="7"/>
  <c r="C200" i="7"/>
  <c r="B200" i="7"/>
  <c r="A200" i="7"/>
  <c r="C199" i="7"/>
  <c r="B199" i="7"/>
  <c r="A199" i="7"/>
  <c r="C198" i="7"/>
  <c r="B198" i="7"/>
  <c r="A198" i="7"/>
  <c r="C197" i="7"/>
  <c r="B197" i="7"/>
  <c r="A197" i="7"/>
  <c r="C196" i="7"/>
  <c r="B196" i="7"/>
  <c r="A196" i="7"/>
  <c r="C195" i="7"/>
  <c r="B195" i="7"/>
  <c r="A195" i="7"/>
  <c r="C194" i="7"/>
  <c r="B194" i="7"/>
  <c r="A194" i="7"/>
  <c r="C193" i="7"/>
  <c r="B193" i="7"/>
  <c r="A193" i="7"/>
  <c r="C192" i="7"/>
  <c r="B192" i="7"/>
  <c r="A192" i="7"/>
  <c r="C191" i="7"/>
  <c r="B191" i="7"/>
  <c r="A191" i="7"/>
  <c r="C190" i="7"/>
  <c r="B190" i="7"/>
  <c r="A190" i="7"/>
  <c r="C189" i="7"/>
  <c r="B189" i="7"/>
  <c r="A189" i="7"/>
  <c r="C188" i="7"/>
  <c r="B188" i="7"/>
  <c r="A188" i="7"/>
  <c r="C187" i="7"/>
  <c r="B187" i="7"/>
  <c r="A187" i="7"/>
  <c r="C186" i="7"/>
  <c r="B186" i="7"/>
  <c r="A186" i="7"/>
  <c r="C185" i="7"/>
  <c r="B185" i="7"/>
  <c r="A185" i="7"/>
  <c r="C184" i="7"/>
  <c r="B184" i="7"/>
  <c r="A184" i="7"/>
  <c r="D183" i="7"/>
  <c r="C183" i="7"/>
  <c r="B183" i="7"/>
  <c r="A183" i="7"/>
  <c r="C182" i="7"/>
  <c r="B182" i="7"/>
  <c r="A182" i="7"/>
  <c r="C181" i="7"/>
  <c r="B181" i="7"/>
  <c r="A181" i="7"/>
  <c r="C180" i="7"/>
  <c r="B180" i="7"/>
  <c r="A180" i="7"/>
  <c r="C179" i="7"/>
  <c r="B179" i="7"/>
  <c r="A179" i="7"/>
  <c r="C178" i="7"/>
  <c r="B178" i="7"/>
  <c r="A178" i="7"/>
  <c r="A177" i="7"/>
  <c r="C176" i="7"/>
  <c r="B176" i="7"/>
  <c r="A176" i="7"/>
  <c r="C175" i="7"/>
  <c r="B175" i="7"/>
  <c r="A175" i="7"/>
  <c r="C174" i="7"/>
  <c r="B174" i="7"/>
  <c r="A174" i="7"/>
  <c r="C173" i="7"/>
  <c r="B173" i="7"/>
  <c r="A173" i="7"/>
  <c r="C172" i="7"/>
  <c r="B172" i="7"/>
  <c r="A172" i="7"/>
  <c r="AE171" i="7"/>
  <c r="A171" i="7"/>
  <c r="C170" i="7"/>
  <c r="B170" i="7"/>
  <c r="A170" i="7"/>
  <c r="C169" i="7"/>
  <c r="B169" i="7"/>
  <c r="A169" i="7"/>
  <c r="C168" i="7"/>
  <c r="B168" i="7"/>
  <c r="A168" i="7"/>
  <c r="C167" i="7"/>
  <c r="B167" i="7"/>
  <c r="A167" i="7"/>
  <c r="AE166" i="7"/>
  <c r="A166" i="7"/>
  <c r="C165" i="7"/>
  <c r="B165" i="7"/>
  <c r="A165" i="7"/>
  <c r="C164" i="7"/>
  <c r="B164" i="7"/>
  <c r="A164" i="7"/>
  <c r="C163" i="7"/>
  <c r="B163" i="7"/>
  <c r="A163" i="7"/>
  <c r="C162" i="7"/>
  <c r="B162" i="7"/>
  <c r="A162" i="7"/>
  <c r="C161" i="7"/>
  <c r="B161" i="7"/>
  <c r="A161" i="7"/>
  <c r="C160" i="7"/>
  <c r="B160" i="7"/>
  <c r="A160" i="7"/>
  <c r="C159" i="7"/>
  <c r="B159" i="7"/>
  <c r="A159" i="7"/>
  <c r="C158" i="7"/>
  <c r="B158" i="7"/>
  <c r="A158" i="7"/>
  <c r="C157" i="7"/>
  <c r="B157" i="7"/>
  <c r="A157" i="7"/>
  <c r="C156" i="7"/>
  <c r="B156" i="7"/>
  <c r="A156" i="7"/>
  <c r="C155" i="7"/>
  <c r="B155" i="7"/>
  <c r="A155" i="7"/>
  <c r="A154" i="7"/>
  <c r="C153" i="7"/>
  <c r="B153" i="7"/>
  <c r="A153" i="7"/>
  <c r="C152" i="7"/>
  <c r="B152" i="7"/>
  <c r="A152" i="7"/>
  <c r="C151" i="7"/>
  <c r="B151" i="7"/>
  <c r="A151" i="7"/>
  <c r="C150" i="7"/>
  <c r="B150" i="7"/>
  <c r="A150" i="7"/>
  <c r="C149" i="7"/>
  <c r="B149" i="7"/>
  <c r="A149" i="7"/>
  <c r="C148" i="7"/>
  <c r="B148" i="7"/>
  <c r="A148" i="7"/>
  <c r="C147" i="7"/>
  <c r="B147" i="7"/>
  <c r="A147" i="7"/>
  <c r="C146" i="7"/>
  <c r="B146" i="7"/>
  <c r="A146" i="7"/>
  <c r="C145" i="7"/>
  <c r="B145" i="7"/>
  <c r="A145" i="7"/>
  <c r="C144" i="7"/>
  <c r="B144" i="7"/>
  <c r="A144" i="7"/>
  <c r="A143" i="7"/>
  <c r="C142" i="7"/>
  <c r="B142" i="7"/>
  <c r="A142" i="7"/>
  <c r="C141" i="7"/>
  <c r="B141" i="7"/>
  <c r="A141" i="7"/>
  <c r="C140" i="7"/>
  <c r="B140" i="7"/>
  <c r="A140" i="7"/>
  <c r="C139" i="7"/>
  <c r="B139" i="7"/>
  <c r="A139" i="7"/>
  <c r="C138" i="7"/>
  <c r="B138" i="7"/>
  <c r="A138" i="7"/>
  <c r="C137" i="7"/>
  <c r="B137" i="7"/>
  <c r="A137" i="7"/>
  <c r="C136" i="7"/>
  <c r="B136" i="7"/>
  <c r="A136" i="7"/>
  <c r="C135" i="7"/>
  <c r="B135" i="7"/>
  <c r="A135" i="7"/>
  <c r="A134" i="7"/>
  <c r="C133" i="7"/>
  <c r="B133" i="7"/>
  <c r="A133" i="7"/>
  <c r="C132" i="7"/>
  <c r="B132" i="7"/>
  <c r="A132" i="7"/>
  <c r="C131" i="7"/>
  <c r="B131" i="7"/>
  <c r="A131" i="7"/>
  <c r="C130" i="7"/>
  <c r="B130" i="7"/>
  <c r="A130" i="7"/>
  <c r="C129" i="7"/>
  <c r="B129" i="7"/>
  <c r="A129" i="7"/>
  <c r="C128" i="7"/>
  <c r="B128" i="7"/>
  <c r="A128" i="7"/>
  <c r="C127" i="7"/>
  <c r="B127" i="7"/>
  <c r="A127" i="7"/>
  <c r="C126" i="7"/>
  <c r="B126" i="7"/>
  <c r="A126" i="7"/>
  <c r="A125" i="7"/>
  <c r="C124" i="7"/>
  <c r="B124" i="7"/>
  <c r="A124" i="7"/>
  <c r="C123" i="7"/>
  <c r="B123" i="7"/>
  <c r="A123" i="7"/>
  <c r="C122" i="7"/>
  <c r="B122" i="7"/>
  <c r="A122" i="7"/>
  <c r="C121" i="7"/>
  <c r="B121" i="7"/>
  <c r="A121" i="7"/>
  <c r="C120" i="7"/>
  <c r="B120" i="7"/>
  <c r="A120" i="7"/>
  <c r="C119" i="7"/>
  <c r="B119" i="7"/>
  <c r="A119" i="7"/>
  <c r="C118" i="7"/>
  <c r="B118" i="7"/>
  <c r="A118" i="7"/>
  <c r="C117" i="7"/>
  <c r="B117" i="7"/>
  <c r="A117" i="7"/>
  <c r="A116" i="7"/>
  <c r="C115" i="7"/>
  <c r="B115" i="7"/>
  <c r="A115" i="7"/>
  <c r="C114" i="7"/>
  <c r="B114" i="7"/>
  <c r="A114" i="7"/>
  <c r="C113" i="7"/>
  <c r="B113" i="7"/>
  <c r="A113" i="7"/>
  <c r="C112" i="7"/>
  <c r="B112" i="7"/>
  <c r="A112" i="7"/>
  <c r="C111" i="7"/>
  <c r="B111" i="7"/>
  <c r="A111" i="7"/>
  <c r="C110" i="7"/>
  <c r="B110" i="7"/>
  <c r="A110" i="7"/>
  <c r="C109" i="7"/>
  <c r="B109" i="7"/>
  <c r="A109" i="7"/>
  <c r="C108" i="7"/>
  <c r="B108" i="7"/>
  <c r="A108" i="7"/>
  <c r="A107" i="7"/>
  <c r="C106" i="7"/>
  <c r="B106" i="7"/>
  <c r="A106" i="7"/>
  <c r="C105" i="7"/>
  <c r="B105" i="7"/>
  <c r="A105" i="7"/>
  <c r="C104" i="7"/>
  <c r="B104" i="7"/>
  <c r="A104" i="7"/>
  <c r="C103" i="7"/>
  <c r="B103" i="7"/>
  <c r="A103" i="7"/>
  <c r="C102" i="7"/>
  <c r="B102" i="7"/>
  <c r="A102" i="7"/>
  <c r="C101" i="7"/>
  <c r="B101" i="7"/>
  <c r="A101" i="7"/>
  <c r="C100" i="7"/>
  <c r="B100" i="7"/>
  <c r="A100" i="7"/>
  <c r="C99" i="7"/>
  <c r="B99" i="7"/>
  <c r="A99" i="7"/>
  <c r="C98" i="7"/>
  <c r="B98" i="7"/>
  <c r="A98" i="7"/>
  <c r="C97" i="7"/>
  <c r="B97" i="7"/>
  <c r="A97" i="7"/>
  <c r="C96" i="7"/>
  <c r="B96" i="7"/>
  <c r="A96" i="7"/>
  <c r="C95" i="7"/>
  <c r="B95" i="7"/>
  <c r="A95" i="7"/>
  <c r="A94" i="7"/>
  <c r="C93" i="7"/>
  <c r="B93" i="7"/>
  <c r="A93" i="7"/>
  <c r="C92" i="7"/>
  <c r="B92" i="7"/>
  <c r="A92" i="7"/>
  <c r="C91" i="7"/>
  <c r="B91" i="7"/>
  <c r="A91" i="7"/>
  <c r="C90" i="7"/>
  <c r="B90" i="7"/>
  <c r="A90" i="7"/>
  <c r="AE89" i="7"/>
  <c r="A89" i="7"/>
  <c r="C88" i="7"/>
  <c r="B88" i="7"/>
  <c r="A88" i="7"/>
  <c r="C87" i="7"/>
  <c r="B87" i="7"/>
  <c r="A87" i="7"/>
  <c r="C86" i="7"/>
  <c r="B86" i="7"/>
  <c r="A86" i="7"/>
  <c r="C85" i="7"/>
  <c r="B85" i="7"/>
  <c r="A85" i="7"/>
  <c r="C84" i="7"/>
  <c r="B84" i="7"/>
  <c r="A84" i="7"/>
  <c r="C83" i="7"/>
  <c r="B83" i="7"/>
  <c r="A83" i="7"/>
  <c r="C82" i="7"/>
  <c r="B82" i="7"/>
  <c r="A82" i="7"/>
  <c r="C81" i="7"/>
  <c r="B81" i="7"/>
  <c r="A81" i="7"/>
  <c r="C80" i="7"/>
  <c r="B80" i="7"/>
  <c r="A80" i="7"/>
  <c r="AE79" i="7"/>
  <c r="A79" i="7"/>
  <c r="C78" i="7"/>
  <c r="B78" i="7"/>
  <c r="A78" i="7"/>
  <c r="C77" i="7"/>
  <c r="B77" i="7"/>
  <c r="A77" i="7"/>
  <c r="C76" i="7"/>
  <c r="B76" i="7"/>
  <c r="A76" i="7"/>
  <c r="C75" i="7"/>
  <c r="B75" i="7"/>
  <c r="A75" i="7"/>
  <c r="C74" i="7"/>
  <c r="B74" i="7"/>
  <c r="A74" i="7"/>
  <c r="C73" i="7"/>
  <c r="B73" i="7"/>
  <c r="A73" i="7"/>
  <c r="C72" i="7"/>
  <c r="B72" i="7"/>
  <c r="A72" i="7"/>
  <c r="A71" i="7"/>
  <c r="C70" i="7"/>
  <c r="B70" i="7"/>
  <c r="A70" i="7"/>
  <c r="C69" i="7"/>
  <c r="B69" i="7"/>
  <c r="A69" i="7"/>
  <c r="C68" i="7"/>
  <c r="B68" i="7"/>
  <c r="A68" i="7"/>
  <c r="C67" i="7"/>
  <c r="B67" i="7"/>
  <c r="A67" i="7"/>
  <c r="A66" i="7"/>
  <c r="C65" i="7"/>
  <c r="B65" i="7"/>
  <c r="A65" i="7"/>
  <c r="C64" i="7"/>
  <c r="B64" i="7"/>
  <c r="A64" i="7"/>
  <c r="C63" i="7"/>
  <c r="B63" i="7"/>
  <c r="A63" i="7"/>
  <c r="C62" i="7"/>
  <c r="B62" i="7"/>
  <c r="A62" i="7"/>
  <c r="C61" i="7"/>
  <c r="B61" i="7"/>
  <c r="A61" i="7"/>
  <c r="C60" i="7"/>
  <c r="B60" i="7"/>
  <c r="A60" i="7"/>
  <c r="C59" i="7"/>
  <c r="B59" i="7"/>
  <c r="A59" i="7"/>
  <c r="C58" i="7"/>
  <c r="B58" i="7"/>
  <c r="A58" i="7"/>
  <c r="AE57" i="7"/>
  <c r="A57" i="7"/>
  <c r="C56" i="7"/>
  <c r="B56" i="7"/>
  <c r="A56" i="7"/>
  <c r="C55" i="7"/>
  <c r="B55" i="7"/>
  <c r="A55" i="7"/>
  <c r="C54" i="7"/>
  <c r="B54" i="7"/>
  <c r="A54" i="7"/>
  <c r="C53" i="7"/>
  <c r="B53" i="7"/>
  <c r="A53" i="7"/>
  <c r="AE52" i="7"/>
  <c r="A52" i="7"/>
  <c r="C51" i="7"/>
  <c r="B51" i="7"/>
  <c r="A51" i="7"/>
  <c r="C50" i="7"/>
  <c r="B50" i="7"/>
  <c r="A50" i="7"/>
  <c r="C49" i="7"/>
  <c r="B49" i="7"/>
  <c r="A49" i="7"/>
  <c r="C48" i="7"/>
  <c r="B48" i="7"/>
  <c r="A48" i="7"/>
  <c r="C47" i="7"/>
  <c r="B47" i="7"/>
  <c r="A47" i="7"/>
  <c r="C46" i="7"/>
  <c r="B46" i="7"/>
  <c r="A46" i="7"/>
  <c r="C45" i="7"/>
  <c r="B45" i="7"/>
  <c r="A45" i="7"/>
  <c r="C44" i="7"/>
  <c r="B44" i="7"/>
  <c r="A44" i="7"/>
  <c r="C43" i="7"/>
  <c r="B43" i="7"/>
  <c r="A43" i="7"/>
  <c r="C42" i="7"/>
  <c r="B42" i="7"/>
  <c r="A42" i="7"/>
  <c r="C41" i="7"/>
  <c r="B41" i="7"/>
  <c r="A41" i="7"/>
  <c r="C40" i="7"/>
  <c r="B40" i="7"/>
  <c r="A40" i="7"/>
  <c r="C39" i="7"/>
  <c r="B39" i="7"/>
  <c r="A39" i="7"/>
  <c r="A38" i="7"/>
  <c r="C37" i="7"/>
  <c r="B37" i="7"/>
  <c r="A37" i="7"/>
  <c r="C36" i="7"/>
  <c r="B36" i="7"/>
  <c r="A36" i="7"/>
  <c r="C35" i="7"/>
  <c r="B35" i="7"/>
  <c r="A35" i="7"/>
  <c r="C34" i="7"/>
  <c r="B34" i="7"/>
  <c r="A34" i="7"/>
  <c r="C33" i="7"/>
  <c r="B33" i="7"/>
  <c r="A33" i="7"/>
  <c r="C32" i="7"/>
  <c r="B32" i="7"/>
  <c r="A32" i="7"/>
  <c r="C31" i="7"/>
  <c r="B31" i="7"/>
  <c r="A31" i="7"/>
  <c r="A30" i="7"/>
  <c r="C29" i="7"/>
  <c r="B29" i="7"/>
  <c r="A29" i="7"/>
  <c r="C28" i="7"/>
  <c r="B28" i="7"/>
  <c r="A28" i="7"/>
  <c r="C27" i="7"/>
  <c r="B27" i="7"/>
  <c r="A27" i="7"/>
  <c r="C26" i="7"/>
  <c r="B26" i="7"/>
  <c r="A26" i="7"/>
  <c r="C25" i="7"/>
  <c r="B25" i="7"/>
  <c r="A25" i="7"/>
  <c r="C24" i="7"/>
  <c r="B24" i="7"/>
  <c r="A24" i="7"/>
  <c r="C23" i="7"/>
  <c r="B23" i="7"/>
  <c r="A23" i="7"/>
  <c r="C22" i="7"/>
  <c r="B22" i="7"/>
  <c r="A22" i="7"/>
  <c r="C21" i="7"/>
  <c r="B21" i="7"/>
  <c r="A21" i="7"/>
  <c r="A20" i="7"/>
  <c r="A12" i="7"/>
  <c r="A1" i="7"/>
  <c r="C311" i="6"/>
  <c r="B311" i="6"/>
  <c r="A311" i="6"/>
  <c r="C310" i="6"/>
  <c r="B310" i="6"/>
  <c r="A310" i="6"/>
  <c r="C309" i="6"/>
  <c r="B309" i="6"/>
  <c r="A309" i="6"/>
  <c r="C308" i="6"/>
  <c r="B308" i="6"/>
  <c r="A308" i="6"/>
  <c r="A307" i="6"/>
  <c r="C306" i="6"/>
  <c r="B306" i="6"/>
  <c r="A306" i="6"/>
  <c r="A305" i="6"/>
  <c r="C304" i="6"/>
  <c r="B304" i="6"/>
  <c r="A304" i="6"/>
  <c r="C303" i="6"/>
  <c r="B303" i="6"/>
  <c r="A303" i="6"/>
  <c r="D302" i="6"/>
  <c r="C302" i="6"/>
  <c r="B302" i="6"/>
  <c r="A302" i="6"/>
  <c r="A301" i="6"/>
  <c r="C300" i="6"/>
  <c r="B300" i="6"/>
  <c r="A300" i="6"/>
  <c r="C299" i="6"/>
  <c r="B299" i="6"/>
  <c r="A299" i="6"/>
  <c r="C298" i="6"/>
  <c r="B298" i="6"/>
  <c r="A298" i="6"/>
  <c r="C297" i="6"/>
  <c r="B297" i="6"/>
  <c r="A297" i="6"/>
  <c r="A296" i="6"/>
  <c r="C295" i="6"/>
  <c r="B295" i="6"/>
  <c r="A295" i="6"/>
  <c r="C294" i="6"/>
  <c r="B294" i="6"/>
  <c r="A294" i="6"/>
  <c r="C293" i="6"/>
  <c r="B293" i="6"/>
  <c r="A293" i="6"/>
  <c r="A292" i="6"/>
  <c r="C291" i="6"/>
  <c r="B291" i="6"/>
  <c r="A291" i="6"/>
  <c r="D290" i="6"/>
  <c r="C290" i="6"/>
  <c r="B290" i="6"/>
  <c r="A290" i="6"/>
  <c r="A289" i="6"/>
  <c r="C288" i="6"/>
  <c r="B288" i="6"/>
  <c r="A288" i="6"/>
  <c r="C287" i="6"/>
  <c r="B287" i="6"/>
  <c r="A287" i="6"/>
  <c r="C286" i="6"/>
  <c r="B286" i="6"/>
  <c r="A286" i="6"/>
  <c r="C285" i="6"/>
  <c r="B285" i="6"/>
  <c r="A285" i="6"/>
  <c r="A284" i="6"/>
  <c r="C283" i="6"/>
  <c r="B283" i="6"/>
  <c r="A283" i="6"/>
  <c r="C282" i="6"/>
  <c r="B282" i="6"/>
  <c r="A282" i="6"/>
  <c r="C281" i="6"/>
  <c r="B281" i="6"/>
  <c r="A281" i="6"/>
  <c r="D280" i="6"/>
  <c r="C280" i="6"/>
  <c r="B280" i="6"/>
  <c r="A280" i="6"/>
  <c r="A279" i="6"/>
  <c r="C278" i="6"/>
  <c r="B278" i="6"/>
  <c r="A278" i="6"/>
  <c r="C277" i="6"/>
  <c r="B277" i="6"/>
  <c r="A277" i="6"/>
  <c r="C276" i="6"/>
  <c r="B276" i="6"/>
  <c r="A276" i="6"/>
  <c r="C275" i="6"/>
  <c r="B275" i="6"/>
  <c r="A275" i="6"/>
  <c r="C274" i="6"/>
  <c r="B274" i="6"/>
  <c r="A274" i="6"/>
  <c r="C273" i="6"/>
  <c r="B273" i="6"/>
  <c r="A273" i="6"/>
  <c r="AE272" i="6"/>
  <c r="A272" i="6"/>
  <c r="C271" i="6"/>
  <c r="B271" i="6"/>
  <c r="A271" i="6"/>
  <c r="C270" i="6"/>
  <c r="B270" i="6"/>
  <c r="A270" i="6"/>
  <c r="C269" i="6"/>
  <c r="B269" i="6"/>
  <c r="A269" i="6"/>
  <c r="C268" i="6"/>
  <c r="B268" i="6"/>
  <c r="A268" i="6"/>
  <c r="C267" i="6"/>
  <c r="B267" i="6"/>
  <c r="A267" i="6"/>
  <c r="C266" i="6"/>
  <c r="B266" i="6"/>
  <c r="A266" i="6"/>
  <c r="AE265" i="6"/>
  <c r="A265" i="6"/>
  <c r="C264" i="6"/>
  <c r="B264" i="6"/>
  <c r="A264" i="6"/>
  <c r="C263" i="6"/>
  <c r="B263" i="6"/>
  <c r="A263" i="6"/>
  <c r="A262" i="6"/>
  <c r="C261" i="6"/>
  <c r="B261" i="6"/>
  <c r="A261" i="6"/>
  <c r="D260" i="6"/>
  <c r="C260" i="6"/>
  <c r="B260" i="6"/>
  <c r="A260" i="6"/>
  <c r="C259" i="6"/>
  <c r="B259" i="6"/>
  <c r="A259" i="6"/>
  <c r="D258" i="6"/>
  <c r="C258" i="6"/>
  <c r="B258" i="6"/>
  <c r="A258" i="6"/>
  <c r="A257" i="6"/>
  <c r="C256" i="6"/>
  <c r="B256" i="6"/>
  <c r="A256" i="6"/>
  <c r="C255" i="6"/>
  <c r="B255" i="6"/>
  <c r="A255" i="6"/>
  <c r="C254" i="6"/>
  <c r="B254" i="6"/>
  <c r="A254" i="6"/>
  <c r="C253" i="6"/>
  <c r="B253" i="6"/>
  <c r="A253" i="6"/>
  <c r="C252" i="6"/>
  <c r="B252" i="6"/>
  <c r="A252" i="6"/>
  <c r="C251" i="6"/>
  <c r="B251" i="6"/>
  <c r="A251" i="6"/>
  <c r="C250" i="6"/>
  <c r="B250" i="6"/>
  <c r="A250" i="6"/>
  <c r="A249" i="6"/>
  <c r="C248" i="6"/>
  <c r="B248" i="6"/>
  <c r="A248" i="6"/>
  <c r="C247" i="6"/>
  <c r="B247" i="6"/>
  <c r="A247" i="6"/>
  <c r="C246" i="6"/>
  <c r="B246" i="6"/>
  <c r="A246" i="6"/>
  <c r="C245" i="6"/>
  <c r="B245" i="6"/>
  <c r="A245" i="6"/>
  <c r="C244" i="6"/>
  <c r="B244" i="6"/>
  <c r="A244" i="6"/>
  <c r="C243" i="6"/>
  <c r="B243" i="6"/>
  <c r="A243" i="6"/>
  <c r="C242" i="6"/>
  <c r="B242" i="6"/>
  <c r="A242" i="6"/>
  <c r="C241" i="6"/>
  <c r="B241" i="6"/>
  <c r="A241" i="6"/>
  <c r="C240" i="6"/>
  <c r="B240" i="6"/>
  <c r="A240" i="6"/>
  <c r="C239" i="6"/>
  <c r="B239" i="6"/>
  <c r="A239" i="6"/>
  <c r="C238" i="6"/>
  <c r="B238" i="6"/>
  <c r="A238" i="6"/>
  <c r="A237" i="6"/>
  <c r="C236" i="6"/>
  <c r="B236" i="6"/>
  <c r="A236" i="6"/>
  <c r="C235" i="6"/>
  <c r="B235" i="6"/>
  <c r="A235" i="6"/>
  <c r="C234" i="6"/>
  <c r="B234" i="6"/>
  <c r="A234" i="6"/>
  <c r="C233" i="6"/>
  <c r="B233" i="6"/>
  <c r="A233" i="6"/>
  <c r="C232" i="6"/>
  <c r="B232" i="6"/>
  <c r="A232" i="6"/>
  <c r="C231" i="6"/>
  <c r="B231" i="6"/>
  <c r="A231" i="6"/>
  <c r="C230" i="6"/>
  <c r="B230" i="6"/>
  <c r="A230" i="6"/>
  <c r="C229" i="6"/>
  <c r="B229" i="6"/>
  <c r="A229" i="6"/>
  <c r="C228" i="6"/>
  <c r="B228" i="6"/>
  <c r="A228" i="6"/>
  <c r="C227" i="6"/>
  <c r="B227" i="6"/>
  <c r="A227" i="6"/>
  <c r="C226" i="6"/>
  <c r="B226" i="6"/>
  <c r="A226" i="6"/>
  <c r="A225" i="6"/>
  <c r="C224" i="6"/>
  <c r="B224" i="6"/>
  <c r="A224" i="6"/>
  <c r="C223" i="6"/>
  <c r="B223" i="6"/>
  <c r="A223" i="6"/>
  <c r="C222" i="6"/>
  <c r="B222" i="6"/>
  <c r="A222" i="6"/>
  <c r="D221" i="6"/>
  <c r="C221" i="6"/>
  <c r="B221" i="6"/>
  <c r="A221" i="6"/>
  <c r="C220" i="6"/>
  <c r="B220" i="6"/>
  <c r="A220" i="6"/>
  <c r="C219" i="6"/>
  <c r="B219" i="6"/>
  <c r="A219" i="6"/>
  <c r="C218" i="6"/>
  <c r="B218" i="6"/>
  <c r="A218" i="6"/>
  <c r="C217" i="6"/>
  <c r="B217" i="6"/>
  <c r="A217" i="6"/>
  <c r="C216" i="6"/>
  <c r="B216" i="6"/>
  <c r="A216" i="6"/>
  <c r="C215" i="6"/>
  <c r="B215" i="6"/>
  <c r="A215" i="6"/>
  <c r="A214" i="6"/>
  <c r="C213" i="6"/>
  <c r="B213" i="6"/>
  <c r="A213" i="6"/>
  <c r="C212" i="6"/>
  <c r="B212" i="6"/>
  <c r="A212" i="6"/>
  <c r="C211" i="6"/>
  <c r="B211" i="6"/>
  <c r="A211" i="6"/>
  <c r="C210" i="6"/>
  <c r="B210" i="6"/>
  <c r="A210" i="6"/>
  <c r="C209" i="6"/>
  <c r="B209" i="6"/>
  <c r="A209" i="6"/>
  <c r="C208" i="6"/>
  <c r="B208" i="6"/>
  <c r="A208" i="6"/>
  <c r="C207" i="6"/>
  <c r="B207" i="6"/>
  <c r="A207" i="6"/>
  <c r="C206" i="6"/>
  <c r="B206" i="6"/>
  <c r="A206" i="6"/>
  <c r="C205" i="6"/>
  <c r="B205" i="6"/>
  <c r="A205" i="6"/>
  <c r="C204" i="6"/>
  <c r="B204" i="6"/>
  <c r="A204" i="6"/>
  <c r="A203" i="6"/>
  <c r="C202" i="6"/>
  <c r="B202" i="6"/>
  <c r="A202" i="6"/>
  <c r="C201" i="6"/>
  <c r="B201" i="6"/>
  <c r="A201" i="6"/>
  <c r="C200" i="6"/>
  <c r="B200" i="6"/>
  <c r="A200" i="6"/>
  <c r="C199" i="6"/>
  <c r="B199" i="6"/>
  <c r="A199" i="6"/>
  <c r="C198" i="6"/>
  <c r="B198" i="6"/>
  <c r="A198" i="6"/>
  <c r="C197" i="6"/>
  <c r="B197" i="6"/>
  <c r="A197" i="6"/>
  <c r="C196" i="6"/>
  <c r="B196" i="6"/>
  <c r="A196" i="6"/>
  <c r="C195" i="6"/>
  <c r="B195" i="6"/>
  <c r="A195" i="6"/>
  <c r="C194" i="6"/>
  <c r="B194" i="6"/>
  <c r="A194" i="6"/>
  <c r="C193" i="6"/>
  <c r="B193" i="6"/>
  <c r="A193" i="6"/>
  <c r="C192" i="6"/>
  <c r="B192" i="6"/>
  <c r="A192" i="6"/>
  <c r="C191" i="6"/>
  <c r="B191" i="6"/>
  <c r="A191" i="6"/>
  <c r="C190" i="6"/>
  <c r="B190" i="6"/>
  <c r="A190" i="6"/>
  <c r="C189" i="6"/>
  <c r="B189" i="6"/>
  <c r="A189" i="6"/>
  <c r="C188" i="6"/>
  <c r="B188" i="6"/>
  <c r="A188" i="6"/>
  <c r="C187" i="6"/>
  <c r="B187" i="6"/>
  <c r="A187" i="6"/>
  <c r="C186" i="6"/>
  <c r="B186" i="6"/>
  <c r="A186" i="6"/>
  <c r="C185" i="6"/>
  <c r="B185" i="6"/>
  <c r="A185" i="6"/>
  <c r="C184" i="6"/>
  <c r="B184" i="6"/>
  <c r="A184" i="6"/>
  <c r="D183" i="6"/>
  <c r="C183" i="6"/>
  <c r="B183" i="6"/>
  <c r="A183" i="6"/>
  <c r="C182" i="6"/>
  <c r="B182" i="6"/>
  <c r="A182" i="6"/>
  <c r="C181" i="6"/>
  <c r="B181" i="6"/>
  <c r="A181" i="6"/>
  <c r="C180" i="6"/>
  <c r="B180" i="6"/>
  <c r="A180" i="6"/>
  <c r="C179" i="6"/>
  <c r="B179" i="6"/>
  <c r="A179" i="6"/>
  <c r="C178" i="6"/>
  <c r="B178" i="6"/>
  <c r="A178" i="6"/>
  <c r="A177" i="6"/>
  <c r="C176" i="6"/>
  <c r="B176" i="6"/>
  <c r="A176" i="6"/>
  <c r="C175" i="6"/>
  <c r="B175" i="6"/>
  <c r="A175" i="6"/>
  <c r="C174" i="6"/>
  <c r="B174" i="6"/>
  <c r="A174" i="6"/>
  <c r="C173" i="6"/>
  <c r="B173" i="6"/>
  <c r="A173" i="6"/>
  <c r="C172" i="6"/>
  <c r="B172" i="6"/>
  <c r="A172" i="6"/>
  <c r="AE171" i="6"/>
  <c r="A171" i="6"/>
  <c r="C170" i="6"/>
  <c r="B170" i="6"/>
  <c r="A170" i="6"/>
  <c r="C169" i="6"/>
  <c r="B169" i="6"/>
  <c r="A169" i="6"/>
  <c r="C168" i="6"/>
  <c r="B168" i="6"/>
  <c r="A168" i="6"/>
  <c r="C167" i="6"/>
  <c r="B167" i="6"/>
  <c r="A167" i="6"/>
  <c r="AE166" i="6"/>
  <c r="A166" i="6"/>
  <c r="C165" i="6"/>
  <c r="B165" i="6"/>
  <c r="A165" i="6"/>
  <c r="C164" i="6"/>
  <c r="B164" i="6"/>
  <c r="A164" i="6"/>
  <c r="C163" i="6"/>
  <c r="B163" i="6"/>
  <c r="A163" i="6"/>
  <c r="C162" i="6"/>
  <c r="B162" i="6"/>
  <c r="A162" i="6"/>
  <c r="C161" i="6"/>
  <c r="B161" i="6"/>
  <c r="A161" i="6"/>
  <c r="C160" i="6"/>
  <c r="B160" i="6"/>
  <c r="A160" i="6"/>
  <c r="C159" i="6"/>
  <c r="B159" i="6"/>
  <c r="A159" i="6"/>
  <c r="C158" i="6"/>
  <c r="B158" i="6"/>
  <c r="A158" i="6"/>
  <c r="C157" i="6"/>
  <c r="B157" i="6"/>
  <c r="A157" i="6"/>
  <c r="C156" i="6"/>
  <c r="B156" i="6"/>
  <c r="A156" i="6"/>
  <c r="C155" i="6"/>
  <c r="B155" i="6"/>
  <c r="A155" i="6"/>
  <c r="A154" i="6"/>
  <c r="C153" i="6"/>
  <c r="B153" i="6"/>
  <c r="A153" i="6"/>
  <c r="C152" i="6"/>
  <c r="B152" i="6"/>
  <c r="A152" i="6"/>
  <c r="C151" i="6"/>
  <c r="B151" i="6"/>
  <c r="A151" i="6"/>
  <c r="C150" i="6"/>
  <c r="B150" i="6"/>
  <c r="A150" i="6"/>
  <c r="C149" i="6"/>
  <c r="B149" i="6"/>
  <c r="A149" i="6"/>
  <c r="C148" i="6"/>
  <c r="B148" i="6"/>
  <c r="A148" i="6"/>
  <c r="C147" i="6"/>
  <c r="B147" i="6"/>
  <c r="A147" i="6"/>
  <c r="C146" i="6"/>
  <c r="B146" i="6"/>
  <c r="A146" i="6"/>
  <c r="C145" i="6"/>
  <c r="B145" i="6"/>
  <c r="A145" i="6"/>
  <c r="C144" i="6"/>
  <c r="B144" i="6"/>
  <c r="A144" i="6"/>
  <c r="A143" i="6"/>
  <c r="C142" i="6"/>
  <c r="B142" i="6"/>
  <c r="A142" i="6"/>
  <c r="C141" i="6"/>
  <c r="B141" i="6"/>
  <c r="A141" i="6"/>
  <c r="C140" i="6"/>
  <c r="B140" i="6"/>
  <c r="A140" i="6"/>
  <c r="C139" i="6"/>
  <c r="B139" i="6"/>
  <c r="A139" i="6"/>
  <c r="C138" i="6"/>
  <c r="B138" i="6"/>
  <c r="A138" i="6"/>
  <c r="C137" i="6"/>
  <c r="B137" i="6"/>
  <c r="A137" i="6"/>
  <c r="C136" i="6"/>
  <c r="B136" i="6"/>
  <c r="A136" i="6"/>
  <c r="C135" i="6"/>
  <c r="B135" i="6"/>
  <c r="A135" i="6"/>
  <c r="A134" i="6"/>
  <c r="C133" i="6"/>
  <c r="B133" i="6"/>
  <c r="A133" i="6"/>
  <c r="C132" i="6"/>
  <c r="B132" i="6"/>
  <c r="A132" i="6"/>
  <c r="C131" i="6"/>
  <c r="B131" i="6"/>
  <c r="A131" i="6"/>
  <c r="C130" i="6"/>
  <c r="B130" i="6"/>
  <c r="A130" i="6"/>
  <c r="C129" i="6"/>
  <c r="B129" i="6"/>
  <c r="A129" i="6"/>
  <c r="C128" i="6"/>
  <c r="B128" i="6"/>
  <c r="A128" i="6"/>
  <c r="C127" i="6"/>
  <c r="B127" i="6"/>
  <c r="A127" i="6"/>
  <c r="C126" i="6"/>
  <c r="B126" i="6"/>
  <c r="A126" i="6"/>
  <c r="A125" i="6"/>
  <c r="C124" i="6"/>
  <c r="B124" i="6"/>
  <c r="A124" i="6"/>
  <c r="C123" i="6"/>
  <c r="B123" i="6"/>
  <c r="A123" i="6"/>
  <c r="C122" i="6"/>
  <c r="B122" i="6"/>
  <c r="A122" i="6"/>
  <c r="C121" i="6"/>
  <c r="B121" i="6"/>
  <c r="A121" i="6"/>
  <c r="C120" i="6"/>
  <c r="B120" i="6"/>
  <c r="A120" i="6"/>
  <c r="C119" i="6"/>
  <c r="B119" i="6"/>
  <c r="A119" i="6"/>
  <c r="C118" i="6"/>
  <c r="B118" i="6"/>
  <c r="A118" i="6"/>
  <c r="C117" i="6"/>
  <c r="B117" i="6"/>
  <c r="A117" i="6"/>
  <c r="A116" i="6"/>
  <c r="C115" i="6"/>
  <c r="B115" i="6"/>
  <c r="A115" i="6"/>
  <c r="C114" i="6"/>
  <c r="B114" i="6"/>
  <c r="A114" i="6"/>
  <c r="C113" i="6"/>
  <c r="B113" i="6"/>
  <c r="A113" i="6"/>
  <c r="C112" i="6"/>
  <c r="B112" i="6"/>
  <c r="A112" i="6"/>
  <c r="C111" i="6"/>
  <c r="B111" i="6"/>
  <c r="A111" i="6"/>
  <c r="C110" i="6"/>
  <c r="B110" i="6"/>
  <c r="A110" i="6"/>
  <c r="C109" i="6"/>
  <c r="B109" i="6"/>
  <c r="A109" i="6"/>
  <c r="C108" i="6"/>
  <c r="B108" i="6"/>
  <c r="A108" i="6"/>
  <c r="A107" i="6"/>
  <c r="C106" i="6"/>
  <c r="B106" i="6"/>
  <c r="A106" i="6"/>
  <c r="C105" i="6"/>
  <c r="B105" i="6"/>
  <c r="A105" i="6"/>
  <c r="C104" i="6"/>
  <c r="B104" i="6"/>
  <c r="A104" i="6"/>
  <c r="C103" i="6"/>
  <c r="B103" i="6"/>
  <c r="A103" i="6"/>
  <c r="C102" i="6"/>
  <c r="B102" i="6"/>
  <c r="A102" i="6"/>
  <c r="C101" i="6"/>
  <c r="B101" i="6"/>
  <c r="A101" i="6"/>
  <c r="C100" i="6"/>
  <c r="B100" i="6"/>
  <c r="A100" i="6"/>
  <c r="C99" i="6"/>
  <c r="B99" i="6"/>
  <c r="A99" i="6"/>
  <c r="C98" i="6"/>
  <c r="B98" i="6"/>
  <c r="A98" i="6"/>
  <c r="C97" i="6"/>
  <c r="B97" i="6"/>
  <c r="A97" i="6"/>
  <c r="C96" i="6"/>
  <c r="B96" i="6"/>
  <c r="A96" i="6"/>
  <c r="C95" i="6"/>
  <c r="B95" i="6"/>
  <c r="A95" i="6"/>
  <c r="A94" i="6"/>
  <c r="C93" i="6"/>
  <c r="B93" i="6"/>
  <c r="A93" i="6"/>
  <c r="C92" i="6"/>
  <c r="B92" i="6"/>
  <c r="A92" i="6"/>
  <c r="C91" i="6"/>
  <c r="B91" i="6"/>
  <c r="A91" i="6"/>
  <c r="C90" i="6"/>
  <c r="B90" i="6"/>
  <c r="A90" i="6"/>
  <c r="AE89" i="6"/>
  <c r="A89" i="6"/>
  <c r="C88" i="6"/>
  <c r="B88" i="6"/>
  <c r="A88" i="6"/>
  <c r="C87" i="6"/>
  <c r="B87" i="6"/>
  <c r="A87" i="6"/>
  <c r="C86" i="6"/>
  <c r="B86" i="6"/>
  <c r="A86" i="6"/>
  <c r="C85" i="6"/>
  <c r="B85" i="6"/>
  <c r="A85" i="6"/>
  <c r="C84" i="6"/>
  <c r="B84" i="6"/>
  <c r="A84" i="6"/>
  <c r="C83" i="6"/>
  <c r="B83" i="6"/>
  <c r="A83" i="6"/>
  <c r="C82" i="6"/>
  <c r="B82" i="6"/>
  <c r="A82" i="6"/>
  <c r="C81" i="6"/>
  <c r="B81" i="6"/>
  <c r="A81" i="6"/>
  <c r="C80" i="6"/>
  <c r="B80" i="6"/>
  <c r="A80" i="6"/>
  <c r="AE79" i="6"/>
  <c r="A79" i="6"/>
  <c r="C78" i="6"/>
  <c r="B78" i="6"/>
  <c r="A78" i="6"/>
  <c r="C77" i="6"/>
  <c r="B77" i="6"/>
  <c r="A77" i="6"/>
  <c r="C76" i="6"/>
  <c r="B76" i="6"/>
  <c r="A76" i="6"/>
  <c r="C75" i="6"/>
  <c r="B75" i="6"/>
  <c r="A75" i="6"/>
  <c r="C74" i="6"/>
  <c r="B74" i="6"/>
  <c r="A74" i="6"/>
  <c r="C73" i="6"/>
  <c r="B73" i="6"/>
  <c r="A73" i="6"/>
  <c r="C72" i="6"/>
  <c r="B72" i="6"/>
  <c r="A72" i="6"/>
  <c r="A71" i="6"/>
  <c r="C70" i="6"/>
  <c r="B70" i="6"/>
  <c r="A70" i="6"/>
  <c r="C69" i="6"/>
  <c r="B69" i="6"/>
  <c r="A69" i="6"/>
  <c r="C68" i="6"/>
  <c r="B68" i="6"/>
  <c r="A68" i="6"/>
  <c r="C67" i="6"/>
  <c r="B67" i="6"/>
  <c r="A67" i="6"/>
  <c r="A66" i="6"/>
  <c r="C65" i="6"/>
  <c r="B65" i="6"/>
  <c r="A65" i="6"/>
  <c r="C64" i="6"/>
  <c r="B64" i="6"/>
  <c r="A64" i="6"/>
  <c r="C63" i="6"/>
  <c r="B63" i="6"/>
  <c r="A63" i="6"/>
  <c r="C62" i="6"/>
  <c r="B62" i="6"/>
  <c r="A62" i="6"/>
  <c r="C61" i="6"/>
  <c r="B61" i="6"/>
  <c r="A61" i="6"/>
  <c r="C60" i="6"/>
  <c r="B60" i="6"/>
  <c r="A60" i="6"/>
  <c r="C59" i="6"/>
  <c r="B59" i="6"/>
  <c r="A59" i="6"/>
  <c r="C58" i="6"/>
  <c r="B58" i="6"/>
  <c r="A58" i="6"/>
  <c r="AE57" i="6"/>
  <c r="A57" i="6"/>
  <c r="C56" i="6"/>
  <c r="B56" i="6"/>
  <c r="A56" i="6"/>
  <c r="C55" i="6"/>
  <c r="B55" i="6"/>
  <c r="A55" i="6"/>
  <c r="C54" i="6"/>
  <c r="B54" i="6"/>
  <c r="A54" i="6"/>
  <c r="C53" i="6"/>
  <c r="B53" i="6"/>
  <c r="A53" i="6"/>
  <c r="AE52" i="6"/>
  <c r="A52" i="6"/>
  <c r="C51" i="6"/>
  <c r="B51" i="6"/>
  <c r="A51" i="6"/>
  <c r="C50" i="6"/>
  <c r="B50" i="6"/>
  <c r="A50" i="6"/>
  <c r="C49" i="6"/>
  <c r="B49" i="6"/>
  <c r="A49" i="6"/>
  <c r="C48" i="6"/>
  <c r="B48" i="6"/>
  <c r="A48" i="6"/>
  <c r="C47" i="6"/>
  <c r="B47" i="6"/>
  <c r="A47" i="6"/>
  <c r="C46" i="6"/>
  <c r="B46" i="6"/>
  <c r="A46" i="6"/>
  <c r="C45" i="6"/>
  <c r="B45" i="6"/>
  <c r="A45" i="6"/>
  <c r="C44" i="6"/>
  <c r="B44" i="6"/>
  <c r="A44" i="6"/>
  <c r="C43" i="6"/>
  <c r="B43" i="6"/>
  <c r="A43" i="6"/>
  <c r="C42" i="6"/>
  <c r="B42" i="6"/>
  <c r="A42" i="6"/>
  <c r="C41" i="6"/>
  <c r="B41" i="6"/>
  <c r="A41" i="6"/>
  <c r="C40" i="6"/>
  <c r="B40" i="6"/>
  <c r="A40" i="6"/>
  <c r="C39" i="6"/>
  <c r="B39" i="6"/>
  <c r="A39" i="6"/>
  <c r="A38" i="6"/>
  <c r="C37" i="6"/>
  <c r="B37" i="6"/>
  <c r="A37" i="6"/>
  <c r="C36" i="6"/>
  <c r="B36" i="6"/>
  <c r="A36" i="6"/>
  <c r="C35" i="6"/>
  <c r="B35" i="6"/>
  <c r="A35" i="6"/>
  <c r="C34" i="6"/>
  <c r="B34" i="6"/>
  <c r="A34" i="6"/>
  <c r="C33" i="6"/>
  <c r="B33" i="6"/>
  <c r="A33" i="6"/>
  <c r="C32" i="6"/>
  <c r="B32" i="6"/>
  <c r="A32" i="6"/>
  <c r="C31" i="6"/>
  <c r="B31" i="6"/>
  <c r="A31" i="6"/>
  <c r="A30" i="6"/>
  <c r="C29" i="6"/>
  <c r="B29" i="6"/>
  <c r="A29" i="6"/>
  <c r="C28" i="6"/>
  <c r="B28" i="6"/>
  <c r="A28" i="6"/>
  <c r="C27" i="6"/>
  <c r="B27" i="6"/>
  <c r="A27" i="6"/>
  <c r="C26" i="6"/>
  <c r="B26" i="6"/>
  <c r="A26" i="6"/>
  <c r="C25" i="6"/>
  <c r="B25" i="6"/>
  <c r="A25" i="6"/>
  <c r="C24" i="6"/>
  <c r="B24" i="6"/>
  <c r="A24" i="6"/>
  <c r="C23" i="6"/>
  <c r="B23" i="6"/>
  <c r="A23" i="6"/>
  <c r="C22" i="6"/>
  <c r="B22" i="6"/>
  <c r="A22" i="6"/>
  <c r="C21" i="6"/>
  <c r="B21" i="6"/>
  <c r="A21" i="6"/>
  <c r="A20" i="6"/>
  <c r="A12" i="6"/>
  <c r="A1" i="6"/>
  <c r="H166" i="5"/>
  <c r="H163" i="5"/>
  <c r="C166" i="5"/>
  <c r="C163" i="5"/>
  <c r="C160" i="5"/>
  <c r="C159" i="5"/>
  <c r="C158" i="5"/>
  <c r="J23" i="5"/>
  <c r="I23" i="5"/>
  <c r="I157" i="5"/>
  <c r="J157" i="5"/>
  <c r="I156" i="5"/>
  <c r="J156" i="5"/>
  <c r="I155" i="5"/>
  <c r="J155" i="5"/>
  <c r="I154" i="5"/>
  <c r="J154" i="5"/>
  <c r="I151" i="5"/>
  <c r="J151" i="5"/>
  <c r="I150" i="5"/>
  <c r="J150" i="5"/>
  <c r="AA147" i="5"/>
  <c r="Z147" i="5"/>
  <c r="Y147" i="5"/>
  <c r="H146" i="5"/>
  <c r="G146" i="5"/>
  <c r="E146" i="5"/>
  <c r="J145" i="5"/>
  <c r="E145" i="5"/>
  <c r="J144" i="5"/>
  <c r="E144" i="5"/>
  <c r="J143" i="5"/>
  <c r="E143" i="5"/>
  <c r="J142" i="5"/>
  <c r="H142" i="5"/>
  <c r="AA142" i="5"/>
  <c r="Z142" i="5"/>
  <c r="Y142" i="5"/>
  <c r="F142" i="5"/>
  <c r="D142" i="5"/>
  <c r="B142" i="5"/>
  <c r="J141" i="5"/>
  <c r="H141" i="5"/>
  <c r="G141" i="5"/>
  <c r="F141" i="5"/>
  <c r="J140" i="5"/>
  <c r="H140" i="5"/>
  <c r="G140" i="5"/>
  <c r="F140" i="5"/>
  <c r="J139" i="5"/>
  <c r="H139" i="5"/>
  <c r="G139" i="5"/>
  <c r="F139" i="5"/>
  <c r="J138" i="5"/>
  <c r="H138" i="5"/>
  <c r="G138" i="5"/>
  <c r="F138" i="5"/>
  <c r="D136" i="5"/>
  <c r="B136" i="5"/>
  <c r="I133" i="5"/>
  <c r="J133" i="5"/>
  <c r="I132" i="5"/>
  <c r="J132" i="5"/>
  <c r="AA128" i="5"/>
  <c r="Z128" i="5"/>
  <c r="Y128" i="5"/>
  <c r="H127" i="5"/>
  <c r="G127" i="5"/>
  <c r="E127" i="5"/>
  <c r="J126" i="5"/>
  <c r="E126" i="5"/>
  <c r="J125" i="5"/>
  <c r="E125" i="5"/>
  <c r="J124" i="5"/>
  <c r="E124" i="5"/>
  <c r="J123" i="5"/>
  <c r="H123" i="5"/>
  <c r="AA123" i="5"/>
  <c r="Z123" i="5"/>
  <c r="Y123" i="5"/>
  <c r="F123" i="5"/>
  <c r="D123" i="5"/>
  <c r="B123" i="5"/>
  <c r="J122" i="5"/>
  <c r="H122" i="5"/>
  <c r="G122" i="5"/>
  <c r="F122" i="5"/>
  <c r="J121" i="5"/>
  <c r="H121" i="5"/>
  <c r="G121" i="5"/>
  <c r="F121" i="5"/>
  <c r="J120" i="5"/>
  <c r="H120" i="5"/>
  <c r="G120" i="5"/>
  <c r="F120" i="5"/>
  <c r="J119" i="5"/>
  <c r="H119" i="5"/>
  <c r="G119" i="5"/>
  <c r="F119" i="5"/>
  <c r="D117" i="5"/>
  <c r="B117" i="5"/>
  <c r="AA115" i="5"/>
  <c r="Z115" i="5"/>
  <c r="Y115" i="5"/>
  <c r="J114" i="5"/>
  <c r="E114" i="5"/>
  <c r="J113" i="5"/>
  <c r="H113" i="5"/>
  <c r="G113" i="5"/>
  <c r="F113" i="5"/>
  <c r="J112" i="5"/>
  <c r="H112" i="5"/>
  <c r="G112" i="5"/>
  <c r="F112" i="5"/>
  <c r="D110" i="5"/>
  <c r="B110" i="5"/>
  <c r="AA108" i="5"/>
  <c r="Z108" i="5"/>
  <c r="Y108" i="5"/>
  <c r="H107" i="5"/>
  <c r="G107" i="5"/>
  <c r="E107" i="5"/>
  <c r="J106" i="5"/>
  <c r="E106" i="5"/>
  <c r="J105" i="5"/>
  <c r="E105" i="5"/>
  <c r="J104" i="5"/>
  <c r="H104" i="5"/>
  <c r="G104" i="5"/>
  <c r="F104" i="5"/>
  <c r="D102" i="5"/>
  <c r="B102" i="5"/>
  <c r="AK101" i="5"/>
  <c r="A101" i="5"/>
  <c r="I99" i="5"/>
  <c r="J99" i="5"/>
  <c r="I98" i="5"/>
  <c r="J98" i="5"/>
  <c r="AA95" i="5"/>
  <c r="Z95" i="5"/>
  <c r="Y95" i="5"/>
  <c r="H94" i="5"/>
  <c r="G94" i="5"/>
  <c r="E94" i="5"/>
  <c r="J93" i="5"/>
  <c r="E93" i="5"/>
  <c r="J92" i="5"/>
  <c r="E92" i="5"/>
  <c r="J91" i="5"/>
  <c r="E91" i="5"/>
  <c r="J90" i="5"/>
  <c r="H90" i="5"/>
  <c r="AA90" i="5"/>
  <c r="Z90" i="5"/>
  <c r="Y90" i="5"/>
  <c r="F90" i="5"/>
  <c r="D90" i="5"/>
  <c r="B90" i="5"/>
  <c r="J89" i="5"/>
  <c r="H89" i="5"/>
  <c r="G89" i="5"/>
  <c r="F89" i="5"/>
  <c r="J88" i="5"/>
  <c r="H88" i="5"/>
  <c r="G88" i="5"/>
  <c r="F88" i="5"/>
  <c r="J87" i="5"/>
  <c r="H87" i="5"/>
  <c r="G87" i="5"/>
  <c r="F87" i="5"/>
  <c r="J86" i="5"/>
  <c r="H86" i="5"/>
  <c r="G86" i="5"/>
  <c r="F86" i="5"/>
  <c r="D84" i="5"/>
  <c r="B84" i="5"/>
  <c r="AA82" i="5"/>
  <c r="Z82" i="5"/>
  <c r="Y82" i="5"/>
  <c r="H81" i="5"/>
  <c r="G81" i="5"/>
  <c r="E81" i="5"/>
  <c r="J80" i="5"/>
  <c r="E80" i="5"/>
  <c r="J79" i="5"/>
  <c r="E79" i="5"/>
  <c r="J78" i="5"/>
  <c r="E78" i="5"/>
  <c r="J77" i="5"/>
  <c r="H77" i="5"/>
  <c r="AA77" i="5"/>
  <c r="Z77" i="5"/>
  <c r="Y77" i="5"/>
  <c r="F77" i="5"/>
  <c r="D77" i="5"/>
  <c r="B77" i="5"/>
  <c r="J76" i="5"/>
  <c r="H76" i="5"/>
  <c r="G76" i="5"/>
  <c r="F76" i="5"/>
  <c r="J75" i="5"/>
  <c r="H75" i="5"/>
  <c r="G75" i="5"/>
  <c r="F75" i="5"/>
  <c r="J74" i="5"/>
  <c r="H74" i="5"/>
  <c r="G74" i="5"/>
  <c r="F74" i="5"/>
  <c r="J73" i="5"/>
  <c r="H73" i="5"/>
  <c r="G73" i="5"/>
  <c r="F73" i="5"/>
  <c r="D71" i="5"/>
  <c r="B71" i="5"/>
  <c r="AA69" i="5"/>
  <c r="Z69" i="5"/>
  <c r="Y69" i="5"/>
  <c r="H68" i="5"/>
  <c r="G68" i="5"/>
  <c r="E68" i="5"/>
  <c r="J67" i="5"/>
  <c r="E67" i="5"/>
  <c r="J66" i="5"/>
  <c r="E66" i="5"/>
  <c r="J65" i="5"/>
  <c r="E65" i="5"/>
  <c r="J64" i="5"/>
  <c r="H64" i="5"/>
  <c r="AA64" i="5"/>
  <c r="Z64" i="5"/>
  <c r="Y64" i="5"/>
  <c r="F64" i="5"/>
  <c r="D64" i="5"/>
  <c r="B64" i="5"/>
  <c r="J63" i="5"/>
  <c r="H63" i="5"/>
  <c r="G63" i="5"/>
  <c r="F63" i="5"/>
  <c r="J62" i="5"/>
  <c r="H62" i="5"/>
  <c r="G62" i="5"/>
  <c r="F62" i="5"/>
  <c r="J61" i="5"/>
  <c r="H61" i="5"/>
  <c r="G61" i="5"/>
  <c r="F61" i="5"/>
  <c r="J60" i="5"/>
  <c r="H60" i="5"/>
  <c r="G60" i="5"/>
  <c r="F60" i="5"/>
  <c r="D58" i="5"/>
  <c r="B58" i="5"/>
  <c r="AA56" i="5"/>
  <c r="Z56" i="5"/>
  <c r="Y56" i="5"/>
  <c r="H55" i="5"/>
  <c r="G55" i="5"/>
  <c r="E55" i="5"/>
  <c r="J54" i="5"/>
  <c r="E54" i="5"/>
  <c r="J53" i="5"/>
  <c r="E53" i="5"/>
  <c r="J52" i="5"/>
  <c r="H52" i="5"/>
  <c r="G52" i="5"/>
  <c r="F52" i="5"/>
  <c r="D50" i="5"/>
  <c r="B50" i="5"/>
  <c r="AA48" i="5"/>
  <c r="Z48" i="5"/>
  <c r="Y48" i="5"/>
  <c r="H47" i="5"/>
  <c r="G47" i="5"/>
  <c r="E47" i="5"/>
  <c r="J46" i="5"/>
  <c r="E46" i="5"/>
  <c r="J45" i="5"/>
  <c r="E45" i="5"/>
  <c r="J44" i="5"/>
  <c r="H44" i="5"/>
  <c r="G44" i="5"/>
  <c r="F44" i="5"/>
  <c r="D42" i="5"/>
  <c r="B42" i="5"/>
  <c r="AA40" i="5"/>
  <c r="Z40" i="5"/>
  <c r="Y40" i="5"/>
  <c r="H39" i="5"/>
  <c r="G39" i="5"/>
  <c r="E39" i="5"/>
  <c r="J38" i="5"/>
  <c r="E38" i="5"/>
  <c r="J37" i="5"/>
  <c r="E37" i="5"/>
  <c r="J36" i="5"/>
  <c r="E36" i="5"/>
  <c r="J35" i="5"/>
  <c r="H35" i="5"/>
  <c r="G35" i="5"/>
  <c r="F35" i="5"/>
  <c r="J34" i="5"/>
  <c r="H34" i="5"/>
  <c r="G34" i="5"/>
  <c r="F34" i="5"/>
  <c r="J33" i="5"/>
  <c r="H33" i="5"/>
  <c r="G33" i="5"/>
  <c r="F33" i="5"/>
  <c r="D31" i="5"/>
  <c r="B31" i="5"/>
  <c r="A30" i="5"/>
  <c r="A10" i="5"/>
  <c r="G6" i="5"/>
  <c r="B6" i="5"/>
  <c r="A1" i="5"/>
  <c r="A1" i="4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1" i="3"/>
  <c r="CY1" i="3"/>
  <c r="CZ1" i="3"/>
  <c r="DA1" i="3"/>
  <c r="DB1" i="3"/>
  <c r="DC1" i="3"/>
  <c r="A2" i="3"/>
  <c r="CY2" i="3"/>
  <c r="CZ2" i="3"/>
  <c r="DA2" i="3"/>
  <c r="DB2" i="3"/>
  <c r="DC2" i="3"/>
  <c r="A3" i="3"/>
  <c r="CY3" i="3"/>
  <c r="CZ3" i="3"/>
  <c r="DB3" i="3" s="1"/>
  <c r="DA3" i="3"/>
  <c r="DC3" i="3"/>
  <c r="A4" i="3"/>
  <c r="CY4" i="3"/>
  <c r="CZ4" i="3"/>
  <c r="DB4" i="3" s="1"/>
  <c r="DA4" i="3"/>
  <c r="DC4" i="3"/>
  <c r="A5" i="3"/>
  <c r="CY5" i="3"/>
  <c r="CZ5" i="3"/>
  <c r="DA5" i="3"/>
  <c r="DB5" i="3"/>
  <c r="DC5" i="3"/>
  <c r="A6" i="3"/>
  <c r="CY6" i="3"/>
  <c r="CZ6" i="3"/>
  <c r="DA6" i="3"/>
  <c r="DB6" i="3"/>
  <c r="DC6" i="3"/>
  <c r="A7" i="3"/>
  <c r="CY7" i="3"/>
  <c r="CZ7" i="3"/>
  <c r="DB7" i="3" s="1"/>
  <c r="L9" i="9" s="1"/>
  <c r="DA7" i="3"/>
  <c r="DC7" i="3"/>
  <c r="Q9" i="9" s="1"/>
  <c r="A8" i="3"/>
  <c r="CY8" i="3"/>
  <c r="CZ8" i="3"/>
  <c r="DB8" i="3" s="1"/>
  <c r="L8" i="9" s="1"/>
  <c r="DA8" i="3"/>
  <c r="DC8" i="3"/>
  <c r="Q8" i="9" s="1"/>
  <c r="A9" i="3"/>
  <c r="CY9" i="3"/>
  <c r="CZ9" i="3"/>
  <c r="DA9" i="3"/>
  <c r="DB9" i="3"/>
  <c r="DC9" i="3"/>
  <c r="A10" i="3"/>
  <c r="CY10" i="3"/>
  <c r="CZ10" i="3"/>
  <c r="DA10" i="3"/>
  <c r="DB10" i="3"/>
  <c r="DC10" i="3"/>
  <c r="A11" i="3"/>
  <c r="CY11" i="3"/>
  <c r="CZ11" i="3"/>
  <c r="DB11" i="3" s="1"/>
  <c r="DA11" i="3"/>
  <c r="DC11" i="3"/>
  <c r="A12" i="3"/>
  <c r="CY12" i="3"/>
  <c r="CZ12" i="3"/>
  <c r="DB12" i="3" s="1"/>
  <c r="DA12" i="3"/>
  <c r="DC12" i="3"/>
  <c r="A13" i="3"/>
  <c r="CY13" i="3"/>
  <c r="CZ13" i="3"/>
  <c r="DA13" i="3"/>
  <c r="DB13" i="3"/>
  <c r="DC13" i="3"/>
  <c r="A14" i="3"/>
  <c r="CY14" i="3"/>
  <c r="CZ14" i="3"/>
  <c r="DA14" i="3"/>
  <c r="DB14" i="3"/>
  <c r="DC14" i="3"/>
  <c r="A15" i="3"/>
  <c r="CY15" i="3"/>
  <c r="CZ15" i="3"/>
  <c r="DB15" i="3" s="1"/>
  <c r="DA15" i="3"/>
  <c r="DC15" i="3"/>
  <c r="A16" i="3"/>
  <c r="CY16" i="3"/>
  <c r="CZ16" i="3"/>
  <c r="DB16" i="3" s="1"/>
  <c r="DA16" i="3"/>
  <c r="DC16" i="3"/>
  <c r="A17" i="3"/>
  <c r="CY17" i="3"/>
  <c r="CZ17" i="3"/>
  <c r="DA17" i="3"/>
  <c r="DB17" i="3"/>
  <c r="DC17" i="3"/>
  <c r="A18" i="3"/>
  <c r="CY18" i="3"/>
  <c r="CZ18" i="3"/>
  <c r="DA18" i="3"/>
  <c r="DB18" i="3"/>
  <c r="DC18" i="3"/>
  <c r="A19" i="3"/>
  <c r="CY19" i="3"/>
  <c r="CZ19" i="3"/>
  <c r="DB19" i="3" s="1"/>
  <c r="DA19" i="3"/>
  <c r="DC19" i="3"/>
  <c r="A20" i="3"/>
  <c r="CY20" i="3"/>
  <c r="CZ20" i="3"/>
  <c r="DB20" i="3" s="1"/>
  <c r="DA20" i="3"/>
  <c r="DC20" i="3"/>
  <c r="A21" i="3"/>
  <c r="CY21" i="3"/>
  <c r="CZ21" i="3"/>
  <c r="DA21" i="3"/>
  <c r="DB21" i="3"/>
  <c r="DC21" i="3"/>
  <c r="A22" i="3"/>
  <c r="CY22" i="3"/>
  <c r="CZ22" i="3"/>
  <c r="DA22" i="3"/>
  <c r="DB22" i="3"/>
  <c r="DC22" i="3"/>
  <c r="A23" i="3"/>
  <c r="CY23" i="3"/>
  <c r="CZ23" i="3"/>
  <c r="DB23" i="3" s="1"/>
  <c r="DA23" i="3"/>
  <c r="DC23" i="3"/>
  <c r="A24" i="3"/>
  <c r="CY24" i="3"/>
  <c r="CZ24" i="3"/>
  <c r="DB24" i="3" s="1"/>
  <c r="DA24" i="3"/>
  <c r="DC24" i="3"/>
  <c r="A25" i="3"/>
  <c r="CY25" i="3"/>
  <c r="CZ25" i="3"/>
  <c r="DA25" i="3"/>
  <c r="DB25" i="3"/>
  <c r="L11" i="9" s="1"/>
  <c r="DC25" i="3"/>
  <c r="Q11" i="9" s="1"/>
  <c r="A26" i="3"/>
  <c r="CY26" i="3"/>
  <c r="CZ26" i="3"/>
  <c r="DA26" i="3"/>
  <c r="DB26" i="3"/>
  <c r="DC26" i="3"/>
  <c r="A27" i="3"/>
  <c r="CY27" i="3"/>
  <c r="CZ27" i="3"/>
  <c r="DB27" i="3" s="1"/>
  <c r="L10" i="9" s="1"/>
  <c r="DA27" i="3"/>
  <c r="DC27" i="3"/>
  <c r="Q10" i="9" s="1"/>
  <c r="A28" i="3"/>
  <c r="CY28" i="3"/>
  <c r="CZ28" i="3"/>
  <c r="DB28" i="3" s="1"/>
  <c r="DA28" i="3"/>
  <c r="DC28" i="3"/>
  <c r="A29" i="3"/>
  <c r="CY29" i="3"/>
  <c r="CZ29" i="3"/>
  <c r="DA29" i="3"/>
  <c r="DB29" i="3"/>
  <c r="DC29" i="3"/>
  <c r="A30" i="3"/>
  <c r="CY30" i="3"/>
  <c r="CZ30" i="3"/>
  <c r="DA30" i="3"/>
  <c r="DB30" i="3"/>
  <c r="DC30" i="3"/>
  <c r="A31" i="3"/>
  <c r="CY31" i="3"/>
  <c r="CZ31" i="3"/>
  <c r="DB31" i="3" s="1"/>
  <c r="DA31" i="3"/>
  <c r="DC31" i="3"/>
  <c r="A32" i="3"/>
  <c r="CY32" i="3"/>
  <c r="CZ32" i="3"/>
  <c r="DB32" i="3" s="1"/>
  <c r="DA32" i="3"/>
  <c r="DC32" i="3"/>
  <c r="A33" i="3"/>
  <c r="CY33" i="3"/>
  <c r="CZ33" i="3"/>
  <c r="DA33" i="3"/>
  <c r="DB33" i="3"/>
  <c r="DC33" i="3"/>
  <c r="A34" i="3"/>
  <c r="CY34" i="3"/>
  <c r="CZ34" i="3"/>
  <c r="DA34" i="3"/>
  <c r="DB34" i="3"/>
  <c r="DC34" i="3"/>
  <c r="A35" i="3"/>
  <c r="CY35" i="3"/>
  <c r="CZ35" i="3"/>
  <c r="DB35" i="3" s="1"/>
  <c r="DA35" i="3"/>
  <c r="DC35" i="3"/>
  <c r="A36" i="3"/>
  <c r="CY36" i="3"/>
  <c r="CZ36" i="3"/>
  <c r="DB36" i="3" s="1"/>
  <c r="DA36" i="3"/>
  <c r="DC36" i="3"/>
  <c r="A37" i="3"/>
  <c r="CY37" i="3"/>
  <c r="CZ37" i="3"/>
  <c r="DA37" i="3"/>
  <c r="DB37" i="3"/>
  <c r="L13" i="9" s="1"/>
  <c r="DC37" i="3"/>
  <c r="Q13" i="9" s="1"/>
  <c r="A38" i="3"/>
  <c r="CY38" i="3"/>
  <c r="CZ38" i="3"/>
  <c r="DA38" i="3"/>
  <c r="DB38" i="3"/>
  <c r="DC38" i="3"/>
  <c r="A39" i="3"/>
  <c r="CY39" i="3"/>
  <c r="CZ39" i="3"/>
  <c r="DB39" i="3" s="1"/>
  <c r="DA39" i="3"/>
  <c r="DC39" i="3"/>
  <c r="A40" i="3"/>
  <c r="CY40" i="3"/>
  <c r="CZ40" i="3"/>
  <c r="DB40" i="3" s="1"/>
  <c r="DA40" i="3"/>
  <c r="DC40" i="3"/>
  <c r="A41" i="3"/>
  <c r="CY41" i="3"/>
  <c r="CZ41" i="3"/>
  <c r="DA41" i="3"/>
  <c r="DB41" i="3"/>
  <c r="DC41" i="3"/>
  <c r="A42" i="3"/>
  <c r="CY42" i="3"/>
  <c r="CZ42" i="3"/>
  <c r="DA42" i="3"/>
  <c r="DB42" i="3"/>
  <c r="DC42" i="3"/>
  <c r="A43" i="3"/>
  <c r="CY43" i="3"/>
  <c r="CZ43" i="3"/>
  <c r="DB43" i="3" s="1"/>
  <c r="DA43" i="3"/>
  <c r="DC43" i="3"/>
  <c r="A44" i="3"/>
  <c r="CY44" i="3"/>
  <c r="CZ44" i="3"/>
  <c r="DB44" i="3" s="1"/>
  <c r="DA44" i="3"/>
  <c r="DC44" i="3"/>
  <c r="A45" i="3"/>
  <c r="CY45" i="3"/>
  <c r="CZ45" i="3"/>
  <c r="DA45" i="3"/>
  <c r="DB45" i="3"/>
  <c r="DC45" i="3"/>
  <c r="A46" i="3"/>
  <c r="CY46" i="3"/>
  <c r="CZ46" i="3"/>
  <c r="DA46" i="3"/>
  <c r="DB46" i="3"/>
  <c r="DC46" i="3"/>
  <c r="A47" i="3"/>
  <c r="CY47" i="3"/>
  <c r="CZ47" i="3"/>
  <c r="DB47" i="3" s="1"/>
  <c r="DA47" i="3"/>
  <c r="DC47" i="3"/>
  <c r="A48" i="3"/>
  <c r="CY48" i="3"/>
  <c r="CZ48" i="3"/>
  <c r="DB48" i="3" s="1"/>
  <c r="DA48" i="3"/>
  <c r="DC48" i="3"/>
  <c r="A49" i="3"/>
  <c r="CY49" i="3"/>
  <c r="CZ49" i="3"/>
  <c r="DA49" i="3"/>
  <c r="DB49" i="3"/>
  <c r="DC49" i="3"/>
  <c r="A50" i="3"/>
  <c r="CY50" i="3"/>
  <c r="CZ50" i="3"/>
  <c r="DA50" i="3"/>
  <c r="DB50" i="3"/>
  <c r="DC50" i="3"/>
  <c r="A51" i="3"/>
  <c r="CY51" i="3"/>
  <c r="CZ51" i="3"/>
  <c r="DB51" i="3" s="1"/>
  <c r="DA51" i="3"/>
  <c r="DC51" i="3"/>
  <c r="A52" i="3"/>
  <c r="CY52" i="3"/>
  <c r="CZ52" i="3"/>
  <c r="DB52" i="3" s="1"/>
  <c r="DA52" i="3"/>
  <c r="DC52" i="3"/>
  <c r="A53" i="3"/>
  <c r="CY53" i="3"/>
  <c r="CZ53" i="3"/>
  <c r="DA53" i="3"/>
  <c r="DB53" i="3"/>
  <c r="DC53" i="3"/>
  <c r="A54" i="3"/>
  <c r="CY54" i="3"/>
  <c r="CZ54" i="3"/>
  <c r="DA54" i="3"/>
  <c r="DB54" i="3"/>
  <c r="DC54" i="3"/>
  <c r="A55" i="3"/>
  <c r="CY55" i="3"/>
  <c r="CZ55" i="3"/>
  <c r="DB55" i="3" s="1"/>
  <c r="DA55" i="3"/>
  <c r="DC55" i="3"/>
  <c r="A56" i="3"/>
  <c r="CY56" i="3"/>
  <c r="CZ56" i="3"/>
  <c r="DB56" i="3" s="1"/>
  <c r="DA56" i="3"/>
  <c r="DC56" i="3"/>
  <c r="A57" i="3"/>
  <c r="CY57" i="3"/>
  <c r="CZ57" i="3"/>
  <c r="DA57" i="3"/>
  <c r="DB57" i="3"/>
  <c r="DC57" i="3"/>
  <c r="A58" i="3"/>
  <c r="CY58" i="3"/>
  <c r="CZ58" i="3"/>
  <c r="DA58" i="3"/>
  <c r="DB58" i="3"/>
  <c r="DC58" i="3"/>
  <c r="A59" i="3"/>
  <c r="CY59" i="3"/>
  <c r="CZ59" i="3"/>
  <c r="DB59" i="3" s="1"/>
  <c r="DA59" i="3"/>
  <c r="DC59" i="3"/>
  <c r="A60" i="3"/>
  <c r="CY60" i="3"/>
  <c r="CZ60" i="3"/>
  <c r="DB60" i="3" s="1"/>
  <c r="L17" i="9" s="1"/>
  <c r="DA60" i="3"/>
  <c r="DC60" i="3"/>
  <c r="Q17" i="9" s="1"/>
  <c r="A61" i="3"/>
  <c r="CY61" i="3"/>
  <c r="CZ61" i="3"/>
  <c r="DA61" i="3"/>
  <c r="DB61" i="3"/>
  <c r="DC61" i="3"/>
  <c r="A62" i="3"/>
  <c r="CY62" i="3"/>
  <c r="CZ62" i="3"/>
  <c r="DA62" i="3"/>
  <c r="DB62" i="3"/>
  <c r="DC62" i="3"/>
  <c r="A63" i="3"/>
  <c r="CY63" i="3"/>
  <c r="CZ63" i="3"/>
  <c r="DB63" i="3" s="1"/>
  <c r="DA63" i="3"/>
  <c r="DC63" i="3"/>
  <c r="A64" i="3"/>
  <c r="CY64" i="3"/>
  <c r="CZ64" i="3"/>
  <c r="DB64" i="3" s="1"/>
  <c r="L19" i="9" s="1"/>
  <c r="DA64" i="3"/>
  <c r="DC64" i="3"/>
  <c r="Q19" i="9" s="1"/>
  <c r="A65" i="3"/>
  <c r="CY65" i="3"/>
  <c r="CZ65" i="3"/>
  <c r="DA65" i="3"/>
  <c r="DB65" i="3"/>
  <c r="DC65" i="3"/>
  <c r="A66" i="3"/>
  <c r="CY66" i="3"/>
  <c r="CZ66" i="3"/>
  <c r="DA66" i="3"/>
  <c r="DB66" i="3"/>
  <c r="DC66" i="3"/>
  <c r="A67" i="3"/>
  <c r="CY67" i="3"/>
  <c r="CZ67" i="3"/>
  <c r="DB67" i="3" s="1"/>
  <c r="DA67" i="3"/>
  <c r="DC67" i="3"/>
  <c r="A68" i="3"/>
  <c r="CY68" i="3"/>
  <c r="CZ68" i="3"/>
  <c r="DB68" i="3" s="1"/>
  <c r="DA68" i="3"/>
  <c r="DC68" i="3"/>
  <c r="A69" i="3"/>
  <c r="CY69" i="3"/>
  <c r="CZ69" i="3"/>
  <c r="DA69" i="3"/>
  <c r="DB69" i="3"/>
  <c r="DC69" i="3"/>
  <c r="A70" i="3"/>
  <c r="CY70" i="3"/>
  <c r="CZ70" i="3"/>
  <c r="DA70" i="3"/>
  <c r="DB70" i="3"/>
  <c r="DC70" i="3"/>
  <c r="A71" i="3"/>
  <c r="CY71" i="3"/>
  <c r="CZ71" i="3"/>
  <c r="DB71" i="3" s="1"/>
  <c r="DA71" i="3"/>
  <c r="DC71" i="3"/>
  <c r="A72" i="3"/>
  <c r="CY72" i="3"/>
  <c r="CZ72" i="3"/>
  <c r="DB72" i="3" s="1"/>
  <c r="DA72" i="3"/>
  <c r="DC72" i="3"/>
  <c r="A73" i="3"/>
  <c r="CY73" i="3"/>
  <c r="CZ73" i="3"/>
  <c r="DA73" i="3"/>
  <c r="DB73" i="3"/>
  <c r="DC73" i="3"/>
  <c r="A74" i="3"/>
  <c r="CY74" i="3"/>
  <c r="CZ74" i="3"/>
  <c r="DA74" i="3"/>
  <c r="DB74" i="3"/>
  <c r="DC74" i="3"/>
  <c r="A75" i="3"/>
  <c r="CY75" i="3"/>
  <c r="CZ75" i="3"/>
  <c r="DB75" i="3" s="1"/>
  <c r="DA75" i="3"/>
  <c r="DC75" i="3"/>
  <c r="A76" i="3"/>
  <c r="CY76" i="3"/>
  <c r="CZ76" i="3"/>
  <c r="DB76" i="3" s="1"/>
  <c r="DA76" i="3"/>
  <c r="DC76" i="3"/>
  <c r="A77" i="3"/>
  <c r="CY77" i="3"/>
  <c r="CZ77" i="3"/>
  <c r="DA77" i="3"/>
  <c r="DB77" i="3"/>
  <c r="L22" i="9" s="1"/>
  <c r="DC77" i="3"/>
  <c r="Q22" i="9" s="1"/>
  <c r="A78" i="3"/>
  <c r="CY78" i="3"/>
  <c r="CZ78" i="3"/>
  <c r="DA78" i="3"/>
  <c r="DB78" i="3"/>
  <c r="DC78" i="3"/>
  <c r="A79" i="3"/>
  <c r="CY79" i="3"/>
  <c r="CZ79" i="3"/>
  <c r="DB79" i="3" s="1"/>
  <c r="DA79" i="3"/>
  <c r="DC79" i="3"/>
  <c r="A80" i="3"/>
  <c r="CY80" i="3"/>
  <c r="CZ80" i="3"/>
  <c r="DB80" i="3" s="1"/>
  <c r="DA80" i="3"/>
  <c r="DC80" i="3"/>
  <c r="A81" i="3"/>
  <c r="CY81" i="3"/>
  <c r="CZ81" i="3"/>
  <c r="DA81" i="3"/>
  <c r="DB81" i="3"/>
  <c r="DC81" i="3"/>
  <c r="A82" i="3"/>
  <c r="CY82" i="3"/>
  <c r="CZ82" i="3"/>
  <c r="DA82" i="3"/>
  <c r="DB82" i="3"/>
  <c r="L24" i="9" s="1"/>
  <c r="DC82" i="3"/>
  <c r="Q24" i="9" s="1"/>
  <c r="A83" i="3"/>
  <c r="CY83" i="3"/>
  <c r="CZ83" i="3"/>
  <c r="DB83" i="3" s="1"/>
  <c r="DA83" i="3"/>
  <c r="DC83" i="3"/>
  <c r="A84" i="3"/>
  <c r="CY84" i="3"/>
  <c r="CZ84" i="3"/>
  <c r="DB84" i="3" s="1"/>
  <c r="DA84" i="3"/>
  <c r="DC84" i="3"/>
  <c r="A85" i="3"/>
  <c r="CY85" i="3"/>
  <c r="CZ85" i="3"/>
  <c r="DA85" i="3"/>
  <c r="DB85" i="3"/>
  <c r="DC85" i="3"/>
  <c r="A86" i="3"/>
  <c r="CY86" i="3"/>
  <c r="CZ86" i="3"/>
  <c r="DA86" i="3"/>
  <c r="DB86" i="3"/>
  <c r="DC86" i="3"/>
  <c r="A87" i="3"/>
  <c r="CY87" i="3"/>
  <c r="CZ87" i="3"/>
  <c r="DB87" i="3" s="1"/>
  <c r="DA87" i="3"/>
  <c r="DC87" i="3"/>
  <c r="A88" i="3"/>
  <c r="CY88" i="3"/>
  <c r="CZ88" i="3"/>
  <c r="DB88" i="3" s="1"/>
  <c r="L27" i="9" s="1"/>
  <c r="DA88" i="3"/>
  <c r="DC88" i="3"/>
  <c r="Q27" i="9" s="1"/>
  <c r="A89" i="3"/>
  <c r="CY89" i="3"/>
  <c r="CZ89" i="3"/>
  <c r="DA89" i="3"/>
  <c r="DB89" i="3"/>
  <c r="DC89" i="3"/>
  <c r="A90" i="3"/>
  <c r="CY90" i="3"/>
  <c r="CZ90" i="3"/>
  <c r="DA90" i="3"/>
  <c r="DB90" i="3"/>
  <c r="DC90" i="3"/>
  <c r="A91" i="3"/>
  <c r="CY91" i="3"/>
  <c r="CZ91" i="3"/>
  <c r="DB91" i="3" s="1"/>
  <c r="DA91" i="3"/>
  <c r="DC91" i="3"/>
  <c r="A92" i="3"/>
  <c r="CY92" i="3"/>
  <c r="CZ92" i="3"/>
  <c r="DB92" i="3" s="1"/>
  <c r="L29" i="9" s="1"/>
  <c r="DA92" i="3"/>
  <c r="DC92" i="3"/>
  <c r="Q29" i="9" s="1"/>
  <c r="A93" i="3"/>
  <c r="CY93" i="3"/>
  <c r="CZ93" i="3"/>
  <c r="DA93" i="3"/>
  <c r="DB93" i="3"/>
  <c r="DC93" i="3"/>
  <c r="A94" i="3"/>
  <c r="CY94" i="3"/>
  <c r="CZ94" i="3"/>
  <c r="DA94" i="3"/>
  <c r="DB94" i="3"/>
  <c r="DC94" i="3"/>
  <c r="A95" i="3"/>
  <c r="CY95" i="3"/>
  <c r="CZ95" i="3"/>
  <c r="DB95" i="3" s="1"/>
  <c r="DA95" i="3"/>
  <c r="DC95" i="3"/>
  <c r="A96" i="3"/>
  <c r="CY96" i="3"/>
  <c r="CZ96" i="3"/>
  <c r="DB96" i="3" s="1"/>
  <c r="DA96" i="3"/>
  <c r="DC96" i="3"/>
  <c r="A97" i="3"/>
  <c r="CY97" i="3"/>
  <c r="CZ97" i="3"/>
  <c r="DA97" i="3"/>
  <c r="DB97" i="3"/>
  <c r="DC97" i="3"/>
  <c r="A98" i="3"/>
  <c r="CY98" i="3"/>
  <c r="CZ98" i="3"/>
  <c r="DA98" i="3"/>
  <c r="DB98" i="3"/>
  <c r="L34" i="9" s="1"/>
  <c r="DC98" i="3"/>
  <c r="Q34" i="9" s="1"/>
  <c r="A99" i="3"/>
  <c r="CY99" i="3"/>
  <c r="CZ99" i="3"/>
  <c r="DB99" i="3" s="1"/>
  <c r="L33" i="9" s="1"/>
  <c r="DA99" i="3"/>
  <c r="DC99" i="3"/>
  <c r="Q33" i="9" s="1"/>
  <c r="A100" i="3"/>
  <c r="CY100" i="3"/>
  <c r="CZ100" i="3"/>
  <c r="DB100" i="3" s="1"/>
  <c r="DA100" i="3"/>
  <c r="DC100" i="3"/>
  <c r="A101" i="3"/>
  <c r="CY101" i="3"/>
  <c r="CZ101" i="3"/>
  <c r="DA101" i="3"/>
  <c r="DB101" i="3"/>
  <c r="L32" i="9" s="1"/>
  <c r="DC101" i="3"/>
  <c r="Q32" i="9" s="1"/>
  <c r="A102" i="3"/>
  <c r="CY102" i="3"/>
  <c r="CZ102" i="3"/>
  <c r="DA102" i="3"/>
  <c r="DB102" i="3"/>
  <c r="DC102" i="3"/>
  <c r="A103" i="3"/>
  <c r="CY103" i="3"/>
  <c r="CZ103" i="3"/>
  <c r="DB103" i="3" s="1"/>
  <c r="DA103" i="3"/>
  <c r="DC103" i="3"/>
  <c r="A104" i="3"/>
  <c r="CY104" i="3"/>
  <c r="CZ104" i="3"/>
  <c r="DB104" i="3" s="1"/>
  <c r="DA104" i="3"/>
  <c r="DC104" i="3"/>
  <c r="A105" i="3"/>
  <c r="CY105" i="3"/>
  <c r="CZ105" i="3"/>
  <c r="DA105" i="3"/>
  <c r="DB105" i="3"/>
  <c r="DC105" i="3"/>
  <c r="A106" i="3"/>
  <c r="CY106" i="3"/>
  <c r="CZ106" i="3"/>
  <c r="DA106" i="3"/>
  <c r="DB106" i="3"/>
  <c r="DC106" i="3"/>
  <c r="A107" i="3"/>
  <c r="CY107" i="3"/>
  <c r="CZ107" i="3"/>
  <c r="DB107" i="3" s="1"/>
  <c r="DA107" i="3"/>
  <c r="DC107" i="3"/>
  <c r="A108" i="3"/>
  <c r="CY108" i="3"/>
  <c r="CZ108" i="3"/>
  <c r="DB108" i="3" s="1"/>
  <c r="DA108" i="3"/>
  <c r="DC108" i="3"/>
  <c r="A109" i="3"/>
  <c r="CY109" i="3"/>
  <c r="CZ109" i="3"/>
  <c r="DA109" i="3"/>
  <c r="DB109" i="3"/>
  <c r="DC109" i="3"/>
  <c r="A110" i="3"/>
  <c r="CY110" i="3"/>
  <c r="CZ110" i="3"/>
  <c r="DA110" i="3"/>
  <c r="DB110" i="3"/>
  <c r="L36" i="9" s="1"/>
  <c r="DC110" i="3"/>
  <c r="Q36" i="9" s="1"/>
  <c r="A111" i="3"/>
  <c r="CY111" i="3"/>
  <c r="CZ111" i="3"/>
  <c r="DB111" i="3" s="1"/>
  <c r="DA111" i="3"/>
  <c r="DC111" i="3"/>
  <c r="A112" i="3"/>
  <c r="CY112" i="3"/>
  <c r="CZ112" i="3"/>
  <c r="DB112" i="3" s="1"/>
  <c r="DA112" i="3"/>
  <c r="DC112" i="3"/>
  <c r="A113" i="3"/>
  <c r="CY113" i="3"/>
  <c r="CZ113" i="3"/>
  <c r="DA113" i="3"/>
  <c r="DB113" i="3"/>
  <c r="DC113" i="3"/>
  <c r="A114" i="3"/>
  <c r="CY114" i="3"/>
  <c r="CZ114" i="3"/>
  <c r="DA114" i="3"/>
  <c r="DB114" i="3"/>
  <c r="DC114" i="3"/>
  <c r="A115" i="3"/>
  <c r="CY115" i="3"/>
  <c r="CZ115" i="3"/>
  <c r="DB115" i="3" s="1"/>
  <c r="L42" i="9" s="1"/>
  <c r="DA115" i="3"/>
  <c r="DC115" i="3"/>
  <c r="Q42" i="9" s="1"/>
  <c r="A116" i="3"/>
  <c r="CY116" i="3"/>
  <c r="CZ116" i="3"/>
  <c r="DB116" i="3" s="1"/>
  <c r="L41" i="9" s="1"/>
  <c r="DA116" i="3"/>
  <c r="DC116" i="3"/>
  <c r="Q41" i="9" s="1"/>
  <c r="A117" i="3"/>
  <c r="CY117" i="3"/>
  <c r="CZ117" i="3"/>
  <c r="DA117" i="3"/>
  <c r="DB117" i="3"/>
  <c r="DC117" i="3"/>
  <c r="A118" i="3"/>
  <c r="CY118" i="3"/>
  <c r="CZ118" i="3"/>
  <c r="DA118" i="3"/>
  <c r="DB118" i="3"/>
  <c r="DC118" i="3"/>
  <c r="A119" i="3"/>
  <c r="CY119" i="3"/>
  <c r="CZ119" i="3"/>
  <c r="DB119" i="3" s="1"/>
  <c r="DA119" i="3"/>
  <c r="DC119" i="3"/>
  <c r="A120" i="3"/>
  <c r="CY120" i="3"/>
  <c r="CZ120" i="3"/>
  <c r="DB120" i="3" s="1"/>
  <c r="DA120" i="3"/>
  <c r="DC120" i="3"/>
  <c r="A121" i="3"/>
  <c r="CY121" i="3"/>
  <c r="CZ121" i="3"/>
  <c r="DA121" i="3"/>
  <c r="DB121" i="3"/>
  <c r="DC121" i="3"/>
  <c r="A122" i="3"/>
  <c r="CY122" i="3"/>
  <c r="CZ122" i="3"/>
  <c r="DA122" i="3"/>
  <c r="DB122" i="3"/>
  <c r="DC122" i="3"/>
  <c r="A123" i="3"/>
  <c r="CY123" i="3"/>
  <c r="CZ123" i="3"/>
  <c r="DB123" i="3" s="1"/>
  <c r="DA123" i="3"/>
  <c r="DC123" i="3"/>
  <c r="A124" i="3"/>
  <c r="CY124" i="3"/>
  <c r="CZ124" i="3"/>
  <c r="DB124" i="3" s="1"/>
  <c r="DA124" i="3"/>
  <c r="DC124" i="3"/>
  <c r="A125" i="3"/>
  <c r="CY125" i="3"/>
  <c r="CZ125" i="3"/>
  <c r="DA125" i="3"/>
  <c r="DB125" i="3"/>
  <c r="DC125" i="3"/>
  <c r="A126" i="3"/>
  <c r="CY126" i="3"/>
  <c r="CZ126" i="3"/>
  <c r="DA126" i="3"/>
  <c r="DB126" i="3"/>
  <c r="DC126" i="3"/>
  <c r="A127" i="3"/>
  <c r="CY127" i="3"/>
  <c r="CZ127" i="3"/>
  <c r="DB127" i="3" s="1"/>
  <c r="DA127" i="3"/>
  <c r="DC127" i="3"/>
  <c r="A128" i="3"/>
  <c r="CY128" i="3"/>
  <c r="CZ128" i="3"/>
  <c r="DB128" i="3" s="1"/>
  <c r="DA128" i="3"/>
  <c r="DC128" i="3"/>
  <c r="A129" i="3"/>
  <c r="CY129" i="3"/>
  <c r="CZ129" i="3"/>
  <c r="DA129" i="3"/>
  <c r="DB129" i="3"/>
  <c r="DC129" i="3"/>
  <c r="A130" i="3"/>
  <c r="CY130" i="3"/>
  <c r="CZ130" i="3"/>
  <c r="DA130" i="3"/>
  <c r="DB130" i="3"/>
  <c r="DC130" i="3"/>
  <c r="A131" i="3"/>
  <c r="CY131" i="3"/>
  <c r="CZ131" i="3"/>
  <c r="DB131" i="3" s="1"/>
  <c r="DA131" i="3"/>
  <c r="DC131" i="3"/>
  <c r="A132" i="3"/>
  <c r="CY132" i="3"/>
  <c r="CZ132" i="3"/>
  <c r="DB132" i="3" s="1"/>
  <c r="DA132" i="3"/>
  <c r="DC132" i="3"/>
  <c r="A133" i="3"/>
  <c r="CY133" i="3"/>
  <c r="CZ133" i="3"/>
  <c r="DA133" i="3"/>
  <c r="DB133" i="3"/>
  <c r="DC133" i="3"/>
  <c r="A134" i="3"/>
  <c r="CY134" i="3"/>
  <c r="CZ134" i="3"/>
  <c r="DA134" i="3"/>
  <c r="DB134" i="3"/>
  <c r="DC134" i="3"/>
  <c r="A135" i="3"/>
  <c r="CY135" i="3"/>
  <c r="CZ135" i="3"/>
  <c r="DB135" i="3" s="1"/>
  <c r="DA135" i="3"/>
  <c r="DC135" i="3"/>
  <c r="A136" i="3"/>
  <c r="CY136" i="3"/>
  <c r="CZ136" i="3"/>
  <c r="DB136" i="3" s="1"/>
  <c r="DA136" i="3"/>
  <c r="DC136" i="3"/>
  <c r="A137" i="3"/>
  <c r="CY137" i="3"/>
  <c r="CZ137" i="3"/>
  <c r="DA137" i="3"/>
  <c r="DB137" i="3"/>
  <c r="L47" i="9" s="1"/>
  <c r="DC137" i="3"/>
  <c r="Q47" i="9" s="1"/>
  <c r="A138" i="3"/>
  <c r="CY138" i="3"/>
  <c r="CZ138" i="3"/>
  <c r="DA138" i="3"/>
  <c r="DB138" i="3"/>
  <c r="DC138" i="3"/>
  <c r="A139" i="3"/>
  <c r="CY139" i="3"/>
  <c r="CZ139" i="3"/>
  <c r="DB139" i="3" s="1"/>
  <c r="DA139" i="3"/>
  <c r="DC139" i="3"/>
  <c r="A140" i="3"/>
  <c r="CY140" i="3"/>
  <c r="CZ140" i="3"/>
  <c r="DB140" i="3" s="1"/>
  <c r="DA140" i="3"/>
  <c r="DC140" i="3"/>
  <c r="A141" i="3"/>
  <c r="CY141" i="3"/>
  <c r="CZ141" i="3"/>
  <c r="DA141" i="3"/>
  <c r="DB141" i="3"/>
  <c r="L49" i="9" s="1"/>
  <c r="DC141" i="3"/>
  <c r="Q49" i="9" s="1"/>
  <c r="A142" i="3"/>
  <c r="CY142" i="3"/>
  <c r="CZ142" i="3"/>
  <c r="DA142" i="3"/>
  <c r="DB142" i="3"/>
  <c r="DC142" i="3"/>
  <c r="A143" i="3"/>
  <c r="CY143" i="3"/>
  <c r="CZ143" i="3"/>
  <c r="DB143" i="3" s="1"/>
  <c r="DA143" i="3"/>
  <c r="DC143" i="3"/>
  <c r="A144" i="3"/>
  <c r="CY144" i="3"/>
  <c r="CZ144" i="3"/>
  <c r="DB144" i="3" s="1"/>
  <c r="DA144" i="3"/>
  <c r="DC144" i="3"/>
  <c r="A145" i="3"/>
  <c r="CY145" i="3"/>
  <c r="CZ145" i="3"/>
  <c r="DA145" i="3"/>
  <c r="DB145" i="3"/>
  <c r="DC145" i="3"/>
  <c r="A146" i="3"/>
  <c r="CY146" i="3"/>
  <c r="CZ146" i="3"/>
  <c r="DA146" i="3"/>
  <c r="DB146" i="3"/>
  <c r="DC146" i="3"/>
  <c r="A147" i="3"/>
  <c r="CY147" i="3"/>
  <c r="CZ147" i="3"/>
  <c r="DB147" i="3" s="1"/>
  <c r="DA147" i="3"/>
  <c r="DC147" i="3"/>
  <c r="A148" i="3"/>
  <c r="CY148" i="3"/>
  <c r="CZ148" i="3"/>
  <c r="DB148" i="3" s="1"/>
  <c r="DA148" i="3"/>
  <c r="DC148" i="3"/>
  <c r="A149" i="3"/>
  <c r="CY149" i="3"/>
  <c r="CZ149" i="3"/>
  <c r="DA149" i="3"/>
  <c r="DB149" i="3"/>
  <c r="DC149" i="3"/>
  <c r="A150" i="3"/>
  <c r="CY150" i="3"/>
  <c r="CZ150" i="3"/>
  <c r="DA150" i="3"/>
  <c r="DB150" i="3"/>
  <c r="DC150" i="3"/>
  <c r="A151" i="3"/>
  <c r="CY151" i="3"/>
  <c r="CZ151" i="3"/>
  <c r="DB151" i="3" s="1"/>
  <c r="DA151" i="3"/>
  <c r="DC151" i="3"/>
  <c r="A152" i="3"/>
  <c r="CY152" i="3"/>
  <c r="CZ152" i="3"/>
  <c r="DB152" i="3" s="1"/>
  <c r="DA152" i="3"/>
  <c r="DC152" i="3"/>
  <c r="A153" i="3"/>
  <c r="CY153" i="3"/>
  <c r="CZ153" i="3"/>
  <c r="DA153" i="3"/>
  <c r="DB153" i="3"/>
  <c r="DC153" i="3"/>
  <c r="A154" i="3"/>
  <c r="CY154" i="3"/>
  <c r="CZ154" i="3"/>
  <c r="DA154" i="3"/>
  <c r="DB154" i="3"/>
  <c r="L52" i="9" s="1"/>
  <c r="DC154" i="3"/>
  <c r="Q52" i="9" s="1"/>
  <c r="A155" i="3"/>
  <c r="CY155" i="3"/>
  <c r="CZ155" i="3"/>
  <c r="DB155" i="3" s="1"/>
  <c r="DA155" i="3"/>
  <c r="DC155" i="3"/>
  <c r="A156" i="3"/>
  <c r="CY156" i="3"/>
  <c r="CZ156" i="3"/>
  <c r="DB156" i="3" s="1"/>
  <c r="DA156" i="3"/>
  <c r="DC156" i="3"/>
  <c r="A157" i="3"/>
  <c r="CY157" i="3"/>
  <c r="CZ157" i="3"/>
  <c r="DA157" i="3"/>
  <c r="DB157" i="3"/>
  <c r="DC157" i="3"/>
  <c r="A158" i="3"/>
  <c r="CY158" i="3"/>
  <c r="CZ158" i="3"/>
  <c r="DA158" i="3"/>
  <c r="DB158" i="3"/>
  <c r="DC158" i="3"/>
  <c r="A159" i="3"/>
  <c r="CY159" i="3"/>
  <c r="CZ159" i="3"/>
  <c r="DB159" i="3" s="1"/>
  <c r="DA159" i="3"/>
  <c r="DC159" i="3"/>
  <c r="A160" i="3"/>
  <c r="CY160" i="3"/>
  <c r="CZ160" i="3"/>
  <c r="DB160" i="3" s="1"/>
  <c r="DA160" i="3"/>
  <c r="DC160" i="3"/>
  <c r="A161" i="3"/>
  <c r="CY161" i="3"/>
  <c r="CZ161" i="3"/>
  <c r="DA161" i="3"/>
  <c r="DB161" i="3"/>
  <c r="DC161" i="3"/>
  <c r="A162" i="3"/>
  <c r="CY162" i="3"/>
  <c r="CZ162" i="3"/>
  <c r="DA162" i="3"/>
  <c r="DB162" i="3"/>
  <c r="DC162" i="3"/>
  <c r="A163" i="3"/>
  <c r="CY163" i="3"/>
  <c r="CZ163" i="3"/>
  <c r="DB163" i="3" s="1"/>
  <c r="L54" i="9" s="1"/>
  <c r="DA163" i="3"/>
  <c r="DC163" i="3"/>
  <c r="Q54" i="9" s="1"/>
  <c r="A164" i="3"/>
  <c r="CY164" i="3"/>
  <c r="CZ164" i="3"/>
  <c r="DB164" i="3" s="1"/>
  <c r="DA164" i="3"/>
  <c r="DC164" i="3"/>
  <c r="A165" i="3"/>
  <c r="CY165" i="3"/>
  <c r="CZ165" i="3"/>
  <c r="DA165" i="3"/>
  <c r="DB165" i="3"/>
  <c r="DC165" i="3"/>
  <c r="A166" i="3"/>
  <c r="CY166" i="3"/>
  <c r="CZ166" i="3"/>
  <c r="DA166" i="3"/>
  <c r="DB166" i="3"/>
  <c r="DC166" i="3"/>
  <c r="A167" i="3"/>
  <c r="CY167" i="3"/>
  <c r="CZ167" i="3"/>
  <c r="DB167" i="3" s="1"/>
  <c r="L56" i="9" s="1"/>
  <c r="DA167" i="3"/>
  <c r="DC167" i="3"/>
  <c r="Q56" i="9" s="1"/>
  <c r="A168" i="3"/>
  <c r="CY168" i="3"/>
  <c r="CZ168" i="3"/>
  <c r="DB168" i="3" s="1"/>
  <c r="DA168" i="3"/>
  <c r="DC168" i="3"/>
  <c r="A169" i="3"/>
  <c r="CY169" i="3"/>
  <c r="CZ169" i="3"/>
  <c r="DA169" i="3"/>
  <c r="DB169" i="3"/>
  <c r="DC169" i="3"/>
  <c r="A170" i="3"/>
  <c r="CY170" i="3"/>
  <c r="CZ170" i="3"/>
  <c r="DA170" i="3"/>
  <c r="DB170" i="3"/>
  <c r="DC170" i="3"/>
  <c r="A171" i="3"/>
  <c r="CY171" i="3"/>
  <c r="CZ171" i="3"/>
  <c r="DB171" i="3" s="1"/>
  <c r="DA171" i="3"/>
  <c r="DC171" i="3"/>
  <c r="A172" i="3"/>
  <c r="CY172" i="3"/>
  <c r="CZ172" i="3"/>
  <c r="DB172" i="3" s="1"/>
  <c r="DA172" i="3"/>
  <c r="DC172" i="3"/>
  <c r="A173" i="3"/>
  <c r="CY173" i="3"/>
  <c r="CZ173" i="3"/>
  <c r="DA173" i="3"/>
  <c r="DB173" i="3"/>
  <c r="DC173" i="3"/>
  <c r="A174" i="3"/>
  <c r="CY174" i="3"/>
  <c r="CZ174" i="3"/>
  <c r="DA174" i="3"/>
  <c r="DB174" i="3"/>
  <c r="DC174" i="3"/>
  <c r="A175" i="3"/>
  <c r="CY175" i="3"/>
  <c r="CZ175" i="3"/>
  <c r="DB175" i="3" s="1"/>
  <c r="L62" i="9" s="1"/>
  <c r="DA175" i="3"/>
  <c r="DC175" i="3"/>
  <c r="Q62" i="9" s="1"/>
  <c r="A176" i="3"/>
  <c r="CY176" i="3"/>
  <c r="CZ176" i="3"/>
  <c r="DB176" i="3" s="1"/>
  <c r="L61" i="9" s="1"/>
  <c r="DA176" i="3"/>
  <c r="DC176" i="3"/>
  <c r="Q61" i="9" s="1"/>
  <c r="A177" i="3"/>
  <c r="CY177" i="3"/>
  <c r="CZ177" i="3"/>
  <c r="DA177" i="3"/>
  <c r="DB177" i="3"/>
  <c r="L60" i="9" s="1"/>
  <c r="DC177" i="3"/>
  <c r="Q60" i="9" s="1"/>
  <c r="A178" i="3"/>
  <c r="CY178" i="3"/>
  <c r="CZ178" i="3"/>
  <c r="DA178" i="3"/>
  <c r="DB178" i="3"/>
  <c r="L59" i="9" s="1"/>
  <c r="DC178" i="3"/>
  <c r="Q59" i="9" s="1"/>
  <c r="A179" i="3"/>
  <c r="CY179" i="3"/>
  <c r="CZ179" i="3"/>
  <c r="DB179" i="3" s="1"/>
  <c r="DA179" i="3"/>
  <c r="DC179" i="3"/>
  <c r="A180" i="3"/>
  <c r="CY180" i="3"/>
  <c r="CZ180" i="3"/>
  <c r="DB180" i="3" s="1"/>
  <c r="DA180" i="3"/>
  <c r="DC180" i="3"/>
  <c r="A181" i="3"/>
  <c r="CY181" i="3"/>
  <c r="CZ181" i="3"/>
  <c r="DA181" i="3"/>
  <c r="DB181" i="3"/>
  <c r="DC181" i="3"/>
  <c r="A182" i="3"/>
  <c r="CY182" i="3"/>
  <c r="CZ182" i="3"/>
  <c r="DA182" i="3"/>
  <c r="DB182" i="3"/>
  <c r="DC182" i="3"/>
  <c r="A183" i="3"/>
  <c r="CY183" i="3"/>
  <c r="CZ183" i="3"/>
  <c r="DB183" i="3" s="1"/>
  <c r="DA183" i="3"/>
  <c r="DC183" i="3"/>
  <c r="A184" i="3"/>
  <c r="CY184" i="3"/>
  <c r="CZ184" i="3"/>
  <c r="DB184" i="3" s="1"/>
  <c r="DA184" i="3"/>
  <c r="DC184" i="3"/>
  <c r="A185" i="3"/>
  <c r="CY185" i="3"/>
  <c r="CZ185" i="3"/>
  <c r="DA185" i="3"/>
  <c r="DB185" i="3"/>
  <c r="DC185" i="3"/>
  <c r="A186" i="3"/>
  <c r="CY186" i="3"/>
  <c r="CZ186" i="3"/>
  <c r="DA186" i="3"/>
  <c r="DB186" i="3"/>
  <c r="DC186" i="3"/>
  <c r="A187" i="3"/>
  <c r="CY187" i="3"/>
  <c r="CZ187" i="3"/>
  <c r="DB187" i="3" s="1"/>
  <c r="DA187" i="3"/>
  <c r="DC187" i="3"/>
  <c r="A188" i="3"/>
  <c r="CY188" i="3"/>
  <c r="CZ188" i="3"/>
  <c r="DB188" i="3" s="1"/>
  <c r="DA188" i="3"/>
  <c r="DC188" i="3"/>
  <c r="A189" i="3"/>
  <c r="CY189" i="3"/>
  <c r="CZ189" i="3"/>
  <c r="DA189" i="3"/>
  <c r="DB189" i="3"/>
  <c r="DC189" i="3"/>
  <c r="A190" i="3"/>
  <c r="CY190" i="3"/>
  <c r="CZ190" i="3"/>
  <c r="DA190" i="3"/>
  <c r="DB190" i="3"/>
  <c r="DC190" i="3"/>
  <c r="A191" i="3"/>
  <c r="CY191" i="3"/>
  <c r="CZ191" i="3"/>
  <c r="DB191" i="3" s="1"/>
  <c r="DA191" i="3"/>
  <c r="DC191" i="3"/>
  <c r="A192" i="3"/>
  <c r="CY192" i="3"/>
  <c r="CZ192" i="3"/>
  <c r="DB192" i="3" s="1"/>
  <c r="DA192" i="3"/>
  <c r="DC192" i="3"/>
  <c r="A193" i="3"/>
  <c r="CY193" i="3"/>
  <c r="CZ193" i="3"/>
  <c r="DA193" i="3"/>
  <c r="DB193" i="3"/>
  <c r="DC193" i="3"/>
  <c r="A194" i="3"/>
  <c r="CY194" i="3"/>
  <c r="CZ194" i="3"/>
  <c r="DA194" i="3"/>
  <c r="DB194" i="3"/>
  <c r="DC194" i="3"/>
  <c r="A195" i="3"/>
  <c r="CY195" i="3"/>
  <c r="CZ195" i="3"/>
  <c r="DB195" i="3" s="1"/>
  <c r="DA195" i="3"/>
  <c r="DC195" i="3"/>
  <c r="A196" i="3"/>
  <c r="CY196" i="3"/>
  <c r="CZ196" i="3"/>
  <c r="DB196" i="3" s="1"/>
  <c r="DA196" i="3"/>
  <c r="DC196" i="3"/>
  <c r="A197" i="3"/>
  <c r="CY197" i="3"/>
  <c r="CZ197" i="3"/>
  <c r="DA197" i="3"/>
  <c r="DB197" i="3"/>
  <c r="L68" i="9" s="1"/>
  <c r="DC197" i="3"/>
  <c r="Q68" i="9" s="1"/>
  <c r="A198" i="3"/>
  <c r="CY198" i="3"/>
  <c r="CZ198" i="3"/>
  <c r="DA198" i="3"/>
  <c r="DB198" i="3"/>
  <c r="DC198" i="3"/>
  <c r="A199" i="3"/>
  <c r="CY199" i="3"/>
  <c r="CZ199" i="3"/>
  <c r="DB199" i="3" s="1"/>
  <c r="DA199" i="3"/>
  <c r="DC199" i="3"/>
  <c r="A200" i="3"/>
  <c r="CY200" i="3"/>
  <c r="CZ200" i="3"/>
  <c r="DB200" i="3" s="1"/>
  <c r="DA200" i="3"/>
  <c r="DC200" i="3"/>
  <c r="A201" i="3"/>
  <c r="CY201" i="3"/>
  <c r="CZ201" i="3"/>
  <c r="DA201" i="3"/>
  <c r="DB201" i="3"/>
  <c r="DC201" i="3"/>
  <c r="A202" i="3"/>
  <c r="CY202" i="3"/>
  <c r="CZ202" i="3"/>
  <c r="DA202" i="3"/>
  <c r="DB202" i="3"/>
  <c r="DC202" i="3"/>
  <c r="A203" i="3"/>
  <c r="CY203" i="3"/>
  <c r="CZ203" i="3"/>
  <c r="DB203" i="3" s="1"/>
  <c r="DA203" i="3"/>
  <c r="DC203" i="3"/>
  <c r="A204" i="3"/>
  <c r="CY204" i="3"/>
  <c r="CZ204" i="3"/>
  <c r="DB204" i="3" s="1"/>
  <c r="DA204" i="3"/>
  <c r="DC204" i="3"/>
  <c r="A205" i="3"/>
  <c r="CY205" i="3"/>
  <c r="CZ205" i="3"/>
  <c r="DA205" i="3"/>
  <c r="DB205" i="3"/>
  <c r="DC205" i="3"/>
  <c r="A206" i="3"/>
  <c r="CY206" i="3"/>
  <c r="CZ206" i="3"/>
  <c r="DA206" i="3"/>
  <c r="DB206" i="3"/>
  <c r="DC206" i="3"/>
  <c r="A207" i="3"/>
  <c r="CY207" i="3"/>
  <c r="CZ207" i="3"/>
  <c r="DB207" i="3" s="1"/>
  <c r="L71" i="9" s="1"/>
  <c r="DA207" i="3"/>
  <c r="DC207" i="3"/>
  <c r="Q71" i="9" s="1"/>
  <c r="A208" i="3"/>
  <c r="CY208" i="3"/>
  <c r="CZ208" i="3"/>
  <c r="DB208" i="3" s="1"/>
  <c r="DA208" i="3"/>
  <c r="DC208" i="3"/>
  <c r="A209" i="3"/>
  <c r="CY209" i="3"/>
  <c r="CZ209" i="3"/>
  <c r="DA209" i="3"/>
  <c r="DB209" i="3"/>
  <c r="DC209" i="3"/>
  <c r="A210" i="3"/>
  <c r="CY210" i="3"/>
  <c r="CZ210" i="3"/>
  <c r="DA210" i="3"/>
  <c r="DB210" i="3"/>
  <c r="L73" i="9" s="1"/>
  <c r="DC210" i="3"/>
  <c r="Q73" i="9" s="1"/>
  <c r="A211" i="3"/>
  <c r="CY211" i="3"/>
  <c r="CZ211" i="3"/>
  <c r="DB211" i="3" s="1"/>
  <c r="DA211" i="3"/>
  <c r="DC211" i="3"/>
  <c r="A212" i="3"/>
  <c r="CY212" i="3"/>
  <c r="CZ212" i="3"/>
  <c r="DB212" i="3" s="1"/>
  <c r="DA212" i="3"/>
  <c r="DC212" i="3"/>
  <c r="A213" i="3"/>
  <c r="CY213" i="3"/>
  <c r="CZ213" i="3"/>
  <c r="DA213" i="3"/>
  <c r="DB213" i="3"/>
  <c r="L75" i="9" s="1"/>
  <c r="DC213" i="3"/>
  <c r="Q75" i="9" s="1"/>
  <c r="A214" i="3"/>
  <c r="CY214" i="3"/>
  <c r="CZ214" i="3"/>
  <c r="DA214" i="3"/>
  <c r="DB214" i="3"/>
  <c r="DC214" i="3"/>
  <c r="A215" i="3"/>
  <c r="CY215" i="3"/>
  <c r="CZ215" i="3"/>
  <c r="DB215" i="3" s="1"/>
  <c r="DA215" i="3"/>
  <c r="DC215" i="3"/>
  <c r="A216" i="3"/>
  <c r="CY216" i="3"/>
  <c r="CZ216" i="3"/>
  <c r="DB216" i="3" s="1"/>
  <c r="DA216" i="3"/>
  <c r="DC216" i="3"/>
  <c r="A217" i="3"/>
  <c r="CY217" i="3"/>
  <c r="CZ217" i="3"/>
  <c r="DA217" i="3"/>
  <c r="DB217" i="3"/>
  <c r="DC217" i="3"/>
  <c r="A218" i="3"/>
  <c r="CY218" i="3"/>
  <c r="CZ218" i="3"/>
  <c r="DA218" i="3"/>
  <c r="DB218" i="3"/>
  <c r="DC218" i="3"/>
  <c r="A219" i="3"/>
  <c r="CY219" i="3"/>
  <c r="CZ219" i="3"/>
  <c r="DB219" i="3" s="1"/>
  <c r="DA219" i="3"/>
  <c r="DC219" i="3"/>
  <c r="A220" i="3"/>
  <c r="CY220" i="3"/>
  <c r="CZ220" i="3"/>
  <c r="DB220" i="3" s="1"/>
  <c r="DA220" i="3"/>
  <c r="DC220" i="3"/>
  <c r="A221" i="3"/>
  <c r="CY221" i="3"/>
  <c r="CZ221" i="3"/>
  <c r="DA221" i="3"/>
  <c r="DB221" i="3"/>
  <c r="DC221" i="3"/>
  <c r="A222" i="3"/>
  <c r="CY222" i="3"/>
  <c r="CZ222" i="3"/>
  <c r="DA222" i="3"/>
  <c r="DB222" i="3"/>
  <c r="DC222" i="3"/>
  <c r="A223" i="3"/>
  <c r="CY223" i="3"/>
  <c r="CZ223" i="3"/>
  <c r="DB223" i="3" s="1"/>
  <c r="DA223" i="3"/>
  <c r="DC223" i="3"/>
  <c r="A224" i="3"/>
  <c r="CY224" i="3"/>
  <c r="CZ224" i="3"/>
  <c r="DB224" i="3" s="1"/>
  <c r="DA224" i="3"/>
  <c r="DC224" i="3"/>
  <c r="A225" i="3"/>
  <c r="CY225" i="3"/>
  <c r="CZ225" i="3"/>
  <c r="DA225" i="3"/>
  <c r="DB225" i="3"/>
  <c r="L80" i="9" s="1"/>
  <c r="DC225" i="3"/>
  <c r="Q80" i="9" s="1"/>
  <c r="A226" i="3"/>
  <c r="CY226" i="3"/>
  <c r="CZ226" i="3"/>
  <c r="DA226" i="3"/>
  <c r="DB226" i="3"/>
  <c r="DC226" i="3"/>
  <c r="A227" i="3"/>
  <c r="CY227" i="3"/>
  <c r="CZ227" i="3"/>
  <c r="DB227" i="3" s="1"/>
  <c r="DA227" i="3"/>
  <c r="DC227" i="3"/>
  <c r="A228" i="3"/>
  <c r="CY228" i="3"/>
  <c r="CZ228" i="3"/>
  <c r="DB228" i="3" s="1"/>
  <c r="DA228" i="3"/>
  <c r="DC228" i="3"/>
  <c r="A229" i="3"/>
  <c r="CY229" i="3"/>
  <c r="CZ229" i="3"/>
  <c r="DA229" i="3"/>
  <c r="DB229" i="3"/>
  <c r="DC229" i="3"/>
  <c r="A230" i="3"/>
  <c r="CY230" i="3"/>
  <c r="CZ230" i="3"/>
  <c r="DA230" i="3"/>
  <c r="DB230" i="3"/>
  <c r="DC230" i="3"/>
  <c r="A231" i="3"/>
  <c r="CY231" i="3"/>
  <c r="CZ231" i="3"/>
  <c r="DB231" i="3" s="1"/>
  <c r="DA231" i="3"/>
  <c r="DC231" i="3"/>
  <c r="A232" i="3"/>
  <c r="CY232" i="3"/>
  <c r="CZ232" i="3"/>
  <c r="DB232" i="3" s="1"/>
  <c r="DA232" i="3"/>
  <c r="DC232" i="3"/>
  <c r="A233" i="3"/>
  <c r="CY233" i="3"/>
  <c r="CZ233" i="3"/>
  <c r="DA233" i="3"/>
  <c r="DB233" i="3"/>
  <c r="DC233" i="3"/>
  <c r="A234" i="3"/>
  <c r="CY234" i="3"/>
  <c r="CZ234" i="3"/>
  <c r="DA234" i="3"/>
  <c r="DB234" i="3"/>
  <c r="DC234" i="3"/>
  <c r="A235" i="3"/>
  <c r="CY235" i="3"/>
  <c r="CZ235" i="3"/>
  <c r="DB235" i="3" s="1"/>
  <c r="DA235" i="3"/>
  <c r="DC235" i="3"/>
  <c r="A236" i="3"/>
  <c r="CY236" i="3"/>
  <c r="CZ236" i="3"/>
  <c r="DB236" i="3" s="1"/>
  <c r="DA236" i="3"/>
  <c r="DC236" i="3"/>
  <c r="A237" i="3"/>
  <c r="CY237" i="3"/>
  <c r="CZ237" i="3"/>
  <c r="DA237" i="3"/>
  <c r="DB237" i="3"/>
  <c r="L85" i="9" s="1"/>
  <c r="DC237" i="3"/>
  <c r="Q85" i="9" s="1"/>
  <c r="A238" i="3"/>
  <c r="CY238" i="3"/>
  <c r="CZ238" i="3"/>
  <c r="DA238" i="3"/>
  <c r="DB238" i="3"/>
  <c r="DC238" i="3"/>
  <c r="A239" i="3"/>
  <c r="CY239" i="3"/>
  <c r="CZ239" i="3"/>
  <c r="DB239" i="3" s="1"/>
  <c r="DA239" i="3"/>
  <c r="DC239" i="3"/>
  <c r="A240" i="3"/>
  <c r="CY240" i="3"/>
  <c r="CZ240" i="3"/>
  <c r="DB240" i="3" s="1"/>
  <c r="DA240" i="3"/>
  <c r="DC240" i="3"/>
  <c r="A241" i="3"/>
  <c r="CY241" i="3"/>
  <c r="CZ241" i="3"/>
  <c r="DA241" i="3"/>
  <c r="DB241" i="3"/>
  <c r="DC241" i="3"/>
  <c r="A242" i="3"/>
  <c r="CY242" i="3"/>
  <c r="CZ242" i="3"/>
  <c r="DA242" i="3"/>
  <c r="DB242" i="3"/>
  <c r="DC242" i="3"/>
  <c r="A243" i="3"/>
  <c r="CY243" i="3"/>
  <c r="CZ243" i="3"/>
  <c r="DB243" i="3" s="1"/>
  <c r="DA243" i="3"/>
  <c r="DC243" i="3"/>
  <c r="A244" i="3"/>
  <c r="CY244" i="3"/>
  <c r="CZ244" i="3"/>
  <c r="DB244" i="3" s="1"/>
  <c r="DA244" i="3"/>
  <c r="DC244" i="3"/>
  <c r="A245" i="3"/>
  <c r="CY245" i="3"/>
  <c r="CZ245" i="3"/>
  <c r="DA245" i="3"/>
  <c r="DB245" i="3"/>
  <c r="DC245" i="3"/>
  <c r="A246" i="3"/>
  <c r="CY246" i="3"/>
  <c r="CZ246" i="3"/>
  <c r="DA246" i="3"/>
  <c r="DB246" i="3"/>
  <c r="L88" i="9" s="1"/>
  <c r="DC246" i="3"/>
  <c r="Q88" i="9" s="1"/>
  <c r="A247" i="3"/>
  <c r="CY247" i="3"/>
  <c r="CZ247" i="3"/>
  <c r="DB247" i="3" s="1"/>
  <c r="DA247" i="3"/>
  <c r="DC247" i="3"/>
  <c r="A248" i="3"/>
  <c r="CY248" i="3"/>
  <c r="CZ248" i="3"/>
  <c r="DB248" i="3" s="1"/>
  <c r="DA248" i="3"/>
  <c r="DC248" i="3"/>
  <c r="A249" i="3"/>
  <c r="CY249" i="3"/>
  <c r="CZ249" i="3"/>
  <c r="DA249" i="3"/>
  <c r="DB249" i="3"/>
  <c r="L90" i="9" s="1"/>
  <c r="DC249" i="3"/>
  <c r="Q90" i="9" s="1"/>
  <c r="A250" i="3"/>
  <c r="CY250" i="3"/>
  <c r="CZ250" i="3"/>
  <c r="DA250" i="3"/>
  <c r="DB250" i="3"/>
  <c r="DC250" i="3"/>
  <c r="A251" i="3"/>
  <c r="CY251" i="3"/>
  <c r="CZ251" i="3"/>
  <c r="DB251" i="3" s="1"/>
  <c r="DA251" i="3"/>
  <c r="DC251" i="3"/>
  <c r="A252" i="3"/>
  <c r="CY252" i="3"/>
  <c r="CZ252" i="3"/>
  <c r="DB252" i="3" s="1"/>
  <c r="DA252" i="3"/>
  <c r="DC252" i="3"/>
  <c r="A253" i="3"/>
  <c r="CY253" i="3"/>
  <c r="CZ253" i="3"/>
  <c r="DA253" i="3"/>
  <c r="DB253" i="3"/>
  <c r="L93" i="9" s="1"/>
  <c r="DC253" i="3"/>
  <c r="Q93" i="9" s="1"/>
  <c r="A254" i="3"/>
  <c r="CY254" i="3"/>
  <c r="CZ254" i="3"/>
  <c r="DA254" i="3"/>
  <c r="DB254" i="3"/>
  <c r="DC254" i="3"/>
  <c r="A255" i="3"/>
  <c r="CY255" i="3"/>
  <c r="CZ255" i="3"/>
  <c r="DB255" i="3" s="1"/>
  <c r="L92" i="9" s="1"/>
  <c r="DA255" i="3"/>
  <c r="DC255" i="3"/>
  <c r="Q92" i="9" s="1"/>
  <c r="A256" i="3"/>
  <c r="CY256" i="3"/>
  <c r="CZ256" i="3"/>
  <c r="DB256" i="3" s="1"/>
  <c r="DA256" i="3"/>
  <c r="DC256" i="3"/>
  <c r="A257" i="3"/>
  <c r="CY257" i="3"/>
  <c r="CZ257" i="3"/>
  <c r="DA257" i="3"/>
  <c r="DB257" i="3"/>
  <c r="DC257" i="3"/>
  <c r="A258" i="3"/>
  <c r="CY258" i="3"/>
  <c r="CZ258" i="3"/>
  <c r="DA258" i="3"/>
  <c r="DB258" i="3"/>
  <c r="DC258" i="3"/>
  <c r="A259" i="3"/>
  <c r="CY259" i="3"/>
  <c r="CZ259" i="3"/>
  <c r="DB259" i="3" s="1"/>
  <c r="DA259" i="3"/>
  <c r="DC259" i="3"/>
  <c r="A260" i="3"/>
  <c r="CY260" i="3"/>
  <c r="CZ260" i="3"/>
  <c r="DB260" i="3" s="1"/>
  <c r="DA260" i="3"/>
  <c r="DC260" i="3"/>
  <c r="A261" i="3"/>
  <c r="CY261" i="3"/>
  <c r="CZ261" i="3"/>
  <c r="DA261" i="3"/>
  <c r="DB261" i="3"/>
  <c r="L101" i="9" s="1"/>
  <c r="DC261" i="3"/>
  <c r="Q101" i="9" s="1"/>
  <c r="A262" i="3"/>
  <c r="CY262" i="3"/>
  <c r="CZ262" i="3"/>
  <c r="DA262" i="3"/>
  <c r="DB262" i="3"/>
  <c r="L100" i="9" s="1"/>
  <c r="DC262" i="3"/>
  <c r="Q100" i="9" s="1"/>
  <c r="A263" i="3"/>
  <c r="CY263" i="3"/>
  <c r="CZ263" i="3"/>
  <c r="DB263" i="3" s="1"/>
  <c r="DA263" i="3"/>
  <c r="DC263" i="3"/>
  <c r="A264" i="3"/>
  <c r="CY264" i="3"/>
  <c r="CZ264" i="3"/>
  <c r="DB264" i="3" s="1"/>
  <c r="L99" i="9" s="1"/>
  <c r="DA264" i="3"/>
  <c r="DC264" i="3"/>
  <c r="Q99" i="9" s="1"/>
  <c r="A265" i="3"/>
  <c r="CY265" i="3"/>
  <c r="CZ265" i="3"/>
  <c r="DA265" i="3"/>
  <c r="DB265" i="3"/>
  <c r="L98" i="9" s="1"/>
  <c r="DC265" i="3"/>
  <c r="Q98" i="9" s="1"/>
  <c r="A266" i="3"/>
  <c r="CY266" i="3"/>
  <c r="CZ266" i="3"/>
  <c r="DA266" i="3"/>
  <c r="DB266" i="3"/>
  <c r="DC266" i="3"/>
  <c r="A267" i="3"/>
  <c r="CY267" i="3"/>
  <c r="CZ267" i="3"/>
  <c r="DB267" i="3" s="1"/>
  <c r="L106" i="9" s="1"/>
  <c r="DA267" i="3"/>
  <c r="DC267" i="3"/>
  <c r="Q106" i="9" s="1"/>
  <c r="A268" i="3"/>
  <c r="CY268" i="3"/>
  <c r="CZ268" i="3"/>
  <c r="DB268" i="3" s="1"/>
  <c r="L105" i="9" s="1"/>
  <c r="DA268" i="3"/>
  <c r="DC268" i="3"/>
  <c r="Q105" i="9" s="1"/>
  <c r="A269" i="3"/>
  <c r="CY269" i="3"/>
  <c r="CZ269" i="3"/>
  <c r="DA269" i="3"/>
  <c r="DB269" i="3"/>
  <c r="DC269" i="3"/>
  <c r="A270" i="3"/>
  <c r="CY270" i="3"/>
  <c r="CZ270" i="3"/>
  <c r="DA270" i="3"/>
  <c r="DB270" i="3"/>
  <c r="L104" i="9" s="1"/>
  <c r="DC270" i="3"/>
  <c r="Q104" i="9" s="1"/>
  <c r="A271" i="3"/>
  <c r="CY271" i="3"/>
  <c r="CZ271" i="3"/>
  <c r="DB271" i="3" s="1"/>
  <c r="L103" i="9" s="1"/>
  <c r="DA271" i="3"/>
  <c r="DC271" i="3"/>
  <c r="Q103" i="9" s="1"/>
  <c r="A272" i="3"/>
  <c r="CY272" i="3"/>
  <c r="CZ272" i="3"/>
  <c r="DB272" i="3" s="1"/>
  <c r="DA272" i="3"/>
  <c r="DC272" i="3"/>
  <c r="A273" i="3"/>
  <c r="CY273" i="3"/>
  <c r="CZ273" i="3"/>
  <c r="DA273" i="3"/>
  <c r="DB273" i="3"/>
  <c r="L109" i="9" s="1"/>
  <c r="DC273" i="3"/>
  <c r="Q109" i="9" s="1"/>
  <c r="A274" i="3"/>
  <c r="CY274" i="3"/>
  <c r="CZ274" i="3"/>
  <c r="DA274" i="3"/>
  <c r="DB274" i="3"/>
  <c r="DC274" i="3"/>
  <c r="A275" i="3"/>
  <c r="CY275" i="3"/>
  <c r="CZ275" i="3"/>
  <c r="DB275" i="3" s="1"/>
  <c r="L108" i="9" s="1"/>
  <c r="DA275" i="3"/>
  <c r="DC275" i="3"/>
  <c r="Q108" i="9" s="1"/>
  <c r="A276" i="3"/>
  <c r="CY276" i="3"/>
  <c r="CZ276" i="3"/>
  <c r="DB276" i="3" s="1"/>
  <c r="DA276" i="3"/>
  <c r="DC276" i="3"/>
  <c r="A277" i="3"/>
  <c r="CY277" i="3"/>
  <c r="CZ277" i="3"/>
  <c r="DA277" i="3"/>
  <c r="DB277" i="3"/>
  <c r="DC277" i="3"/>
  <c r="A278" i="3"/>
  <c r="CY278" i="3"/>
  <c r="CZ278" i="3"/>
  <c r="DA278" i="3"/>
  <c r="DB278" i="3"/>
  <c r="DC278" i="3"/>
  <c r="A279" i="3"/>
  <c r="CY279" i="3"/>
  <c r="CZ279" i="3"/>
  <c r="DB279" i="3" s="1"/>
  <c r="DA279" i="3"/>
  <c r="DC279" i="3"/>
  <c r="A280" i="3"/>
  <c r="CY280" i="3"/>
  <c r="CZ280" i="3"/>
  <c r="DB280" i="3" s="1"/>
  <c r="DA280" i="3"/>
  <c r="DC280" i="3"/>
  <c r="A281" i="3"/>
  <c r="CY281" i="3"/>
  <c r="CZ281" i="3"/>
  <c r="DA281" i="3"/>
  <c r="DB281" i="3"/>
  <c r="DC281" i="3"/>
  <c r="A282" i="3"/>
  <c r="CY282" i="3"/>
  <c r="CZ282" i="3"/>
  <c r="DA282" i="3"/>
  <c r="DB282" i="3"/>
  <c r="DC282" i="3"/>
  <c r="A283" i="3"/>
  <c r="CY283" i="3"/>
  <c r="CZ283" i="3"/>
  <c r="DB283" i="3" s="1"/>
  <c r="DA283" i="3"/>
  <c r="DC283" i="3"/>
  <c r="A284" i="3"/>
  <c r="CY284" i="3"/>
  <c r="CZ284" i="3"/>
  <c r="DB284" i="3" s="1"/>
  <c r="DA284" i="3"/>
  <c r="DC284" i="3"/>
  <c r="A285" i="3"/>
  <c r="CY285" i="3"/>
  <c r="CZ285" i="3"/>
  <c r="DA285" i="3"/>
  <c r="DB285" i="3"/>
  <c r="DC285" i="3"/>
  <c r="A286" i="3"/>
  <c r="CY286" i="3"/>
  <c r="CZ286" i="3"/>
  <c r="DA286" i="3"/>
  <c r="DB286" i="3"/>
  <c r="DC286" i="3"/>
  <c r="A287" i="3"/>
  <c r="CY287" i="3"/>
  <c r="CZ287" i="3"/>
  <c r="DB287" i="3" s="1"/>
  <c r="L112" i="9" s="1"/>
  <c r="DA287" i="3"/>
  <c r="DC287" i="3"/>
  <c r="Q112" i="9" s="1"/>
  <c r="A288" i="3"/>
  <c r="CY288" i="3"/>
  <c r="CZ288" i="3"/>
  <c r="DB288" i="3" s="1"/>
  <c r="DA288" i="3"/>
  <c r="DC288" i="3"/>
  <c r="A289" i="3"/>
  <c r="CY289" i="3"/>
  <c r="CZ289" i="3"/>
  <c r="DA289" i="3"/>
  <c r="DB289" i="3"/>
  <c r="DC289" i="3"/>
  <c r="A290" i="3"/>
  <c r="CY290" i="3"/>
  <c r="CZ290" i="3"/>
  <c r="DA290" i="3"/>
  <c r="DB290" i="3"/>
  <c r="DC290" i="3"/>
  <c r="A291" i="3"/>
  <c r="CY291" i="3"/>
  <c r="CZ291" i="3"/>
  <c r="DB291" i="3" s="1"/>
  <c r="DA291" i="3"/>
  <c r="DC291" i="3"/>
  <c r="A292" i="3"/>
  <c r="CY292" i="3"/>
  <c r="CZ292" i="3"/>
  <c r="DB292" i="3" s="1"/>
  <c r="DA292" i="3"/>
  <c r="DC292" i="3"/>
  <c r="A293" i="3"/>
  <c r="CY293" i="3"/>
  <c r="CZ293" i="3"/>
  <c r="DA293" i="3"/>
  <c r="DB293" i="3"/>
  <c r="DC293" i="3"/>
  <c r="A294" i="3"/>
  <c r="CY294" i="3"/>
  <c r="CZ294" i="3"/>
  <c r="DA294" i="3"/>
  <c r="DB294" i="3"/>
  <c r="DC294" i="3"/>
  <c r="A295" i="3"/>
  <c r="CY295" i="3"/>
  <c r="CZ295" i="3"/>
  <c r="DB295" i="3" s="1"/>
  <c r="DA295" i="3"/>
  <c r="DC295" i="3"/>
  <c r="A296" i="3"/>
  <c r="CY296" i="3"/>
  <c r="CZ296" i="3"/>
  <c r="DB296" i="3" s="1"/>
  <c r="L114" i="9" s="1"/>
  <c r="DA296" i="3"/>
  <c r="DC296" i="3"/>
  <c r="Q114" i="9" s="1"/>
  <c r="A297" i="3"/>
  <c r="CY297" i="3"/>
  <c r="CZ297" i="3"/>
  <c r="DA297" i="3"/>
  <c r="DB297" i="3"/>
  <c r="DC297" i="3"/>
  <c r="A298" i="3"/>
  <c r="CY298" i="3"/>
  <c r="CZ298" i="3"/>
  <c r="DA298" i="3"/>
  <c r="DB298" i="3"/>
  <c r="DC298" i="3"/>
  <c r="A299" i="3"/>
  <c r="CY299" i="3"/>
  <c r="CZ299" i="3"/>
  <c r="DB299" i="3" s="1"/>
  <c r="DA299" i="3"/>
  <c r="DC299" i="3"/>
  <c r="A300" i="3"/>
  <c r="CY300" i="3"/>
  <c r="CZ300" i="3"/>
  <c r="DB300" i="3" s="1"/>
  <c r="DA300" i="3"/>
  <c r="DC300" i="3"/>
  <c r="A301" i="3"/>
  <c r="CY301" i="3"/>
  <c r="CZ301" i="3"/>
  <c r="DA301" i="3"/>
  <c r="DB301" i="3"/>
  <c r="DC301" i="3"/>
  <c r="A302" i="3"/>
  <c r="CY302" i="3"/>
  <c r="CZ302" i="3"/>
  <c r="DA302" i="3"/>
  <c r="DB302" i="3"/>
  <c r="DC302" i="3"/>
  <c r="A303" i="3"/>
  <c r="CY303" i="3"/>
  <c r="CZ303" i="3"/>
  <c r="DB303" i="3" s="1"/>
  <c r="DA303" i="3"/>
  <c r="DC303" i="3"/>
  <c r="A304" i="3"/>
  <c r="CY304" i="3"/>
  <c r="CZ304" i="3"/>
  <c r="DB304" i="3" s="1"/>
  <c r="L116" i="9" s="1"/>
  <c r="DA304" i="3"/>
  <c r="DC304" i="3"/>
  <c r="Q116" i="9" s="1"/>
  <c r="A305" i="3"/>
  <c r="CY305" i="3"/>
  <c r="CZ305" i="3"/>
  <c r="DA305" i="3"/>
  <c r="DB305" i="3"/>
  <c r="DC305" i="3"/>
  <c r="A306" i="3"/>
  <c r="CY306" i="3"/>
  <c r="CZ306" i="3"/>
  <c r="DA306" i="3"/>
  <c r="DB306" i="3"/>
  <c r="DC306" i="3"/>
  <c r="A307" i="3"/>
  <c r="CY307" i="3"/>
  <c r="CZ307" i="3"/>
  <c r="DB307" i="3" s="1"/>
  <c r="DA307" i="3"/>
  <c r="DC307" i="3"/>
  <c r="A308" i="3"/>
  <c r="CY308" i="3"/>
  <c r="CZ308" i="3"/>
  <c r="DB308" i="3" s="1"/>
  <c r="DA308" i="3"/>
  <c r="DC308" i="3"/>
  <c r="A309" i="3"/>
  <c r="CY309" i="3"/>
  <c r="CZ309" i="3"/>
  <c r="DA309" i="3"/>
  <c r="DB309" i="3"/>
  <c r="DC309" i="3"/>
  <c r="A310" i="3"/>
  <c r="CY310" i="3"/>
  <c r="CZ310" i="3"/>
  <c r="DA310" i="3"/>
  <c r="DB310" i="3"/>
  <c r="DC310" i="3"/>
  <c r="A311" i="3"/>
  <c r="CY311" i="3"/>
  <c r="CZ311" i="3"/>
  <c r="DB311" i="3" s="1"/>
  <c r="DA311" i="3"/>
  <c r="DC311" i="3"/>
  <c r="A312" i="3"/>
  <c r="CY312" i="3"/>
  <c r="CZ312" i="3"/>
  <c r="DB312" i="3" s="1"/>
  <c r="DA312" i="3"/>
  <c r="DC312" i="3"/>
  <c r="A313" i="3"/>
  <c r="CY313" i="3"/>
  <c r="CZ313" i="3"/>
  <c r="DA313" i="3"/>
  <c r="DB313" i="3"/>
  <c r="DC313" i="3"/>
  <c r="A314" i="3"/>
  <c r="CY314" i="3"/>
  <c r="CZ314" i="3"/>
  <c r="DA314" i="3"/>
  <c r="DB314" i="3"/>
  <c r="L124" i="9" s="1"/>
  <c r="DC314" i="3"/>
  <c r="Q124" i="9" s="1"/>
  <c r="A315" i="3"/>
  <c r="CY315" i="3"/>
  <c r="CZ315" i="3"/>
  <c r="DB315" i="3" s="1"/>
  <c r="L123" i="9" s="1"/>
  <c r="DA315" i="3"/>
  <c r="DC315" i="3"/>
  <c r="Q123" i="9" s="1"/>
  <c r="A316" i="3"/>
  <c r="CY316" i="3"/>
  <c r="CZ316" i="3"/>
  <c r="DB316" i="3" s="1"/>
  <c r="L122" i="9" s="1"/>
  <c r="DA316" i="3"/>
  <c r="DC316" i="3"/>
  <c r="Q122" i="9" s="1"/>
  <c r="A317" i="3"/>
  <c r="CY317" i="3"/>
  <c r="CZ317" i="3"/>
  <c r="DA317" i="3"/>
  <c r="DB317" i="3"/>
  <c r="L121" i="9" s="1"/>
  <c r="DC317" i="3"/>
  <c r="Q121" i="9" s="1"/>
  <c r="A318" i="3"/>
  <c r="CY318" i="3"/>
  <c r="CZ318" i="3"/>
  <c r="DA318" i="3"/>
  <c r="DB318" i="3"/>
  <c r="DC318" i="3"/>
  <c r="A319" i="3"/>
  <c r="CY319" i="3"/>
  <c r="CZ319" i="3"/>
  <c r="DB319" i="3" s="1"/>
  <c r="DA319" i="3"/>
  <c r="DC319" i="3"/>
  <c r="A320" i="3"/>
  <c r="CY320" i="3"/>
  <c r="CZ320" i="3"/>
  <c r="DB320" i="3" s="1"/>
  <c r="DA320" i="3"/>
  <c r="DC320" i="3"/>
  <c r="A321" i="3"/>
  <c r="CY321" i="3"/>
  <c r="CZ321" i="3"/>
  <c r="DA321" i="3"/>
  <c r="DB321" i="3"/>
  <c r="DC321" i="3"/>
  <c r="A322" i="3"/>
  <c r="CY322" i="3"/>
  <c r="CZ322" i="3"/>
  <c r="DA322" i="3"/>
  <c r="DB322" i="3"/>
  <c r="DC322" i="3"/>
  <c r="A323" i="3"/>
  <c r="CY323" i="3"/>
  <c r="CZ323" i="3"/>
  <c r="DB323" i="3" s="1"/>
  <c r="L128" i="9" s="1"/>
  <c r="DA323" i="3"/>
  <c r="DC323" i="3"/>
  <c r="Q128" i="9" s="1"/>
  <c r="A324" i="3"/>
  <c r="CY324" i="3"/>
  <c r="CZ324" i="3"/>
  <c r="DB324" i="3" s="1"/>
  <c r="DA324" i="3"/>
  <c r="DC324" i="3"/>
  <c r="A325" i="3"/>
  <c r="CY325" i="3"/>
  <c r="CZ325" i="3"/>
  <c r="DA325" i="3"/>
  <c r="DB325" i="3"/>
  <c r="L127" i="9" s="1"/>
  <c r="DC325" i="3"/>
  <c r="Q127" i="9" s="1"/>
  <c r="A326" i="3"/>
  <c r="CY326" i="3"/>
  <c r="CZ326" i="3"/>
  <c r="DA326" i="3"/>
  <c r="DB326" i="3"/>
  <c r="DC326" i="3"/>
  <c r="A327" i="3"/>
  <c r="CY327" i="3"/>
  <c r="CZ327" i="3"/>
  <c r="DB327" i="3" s="1"/>
  <c r="DA327" i="3"/>
  <c r="DC327" i="3"/>
  <c r="A328" i="3"/>
  <c r="CY328" i="3"/>
  <c r="CZ328" i="3"/>
  <c r="DB328" i="3" s="1"/>
  <c r="DA328" i="3"/>
  <c r="DC328" i="3"/>
  <c r="A329" i="3"/>
  <c r="CY329" i="3"/>
  <c r="CZ329" i="3"/>
  <c r="DA329" i="3"/>
  <c r="DB329" i="3"/>
  <c r="DC329" i="3"/>
  <c r="A330" i="3"/>
  <c r="CY330" i="3"/>
  <c r="CZ330" i="3"/>
  <c r="DA330" i="3"/>
  <c r="DB330" i="3"/>
  <c r="DC330" i="3"/>
  <c r="A331" i="3"/>
  <c r="CY331" i="3"/>
  <c r="CZ331" i="3"/>
  <c r="DB331" i="3" s="1"/>
  <c r="DA331" i="3"/>
  <c r="DC331" i="3"/>
  <c r="A332" i="3"/>
  <c r="CY332" i="3"/>
  <c r="CZ332" i="3"/>
  <c r="DB332" i="3" s="1"/>
  <c r="DA332" i="3"/>
  <c r="DC332" i="3"/>
  <c r="A333" i="3"/>
  <c r="CY333" i="3"/>
  <c r="CZ333" i="3"/>
  <c r="DA333" i="3"/>
  <c r="DB333" i="3"/>
  <c r="DC333" i="3"/>
  <c r="A334" i="3"/>
  <c r="CY334" i="3"/>
  <c r="CZ334" i="3"/>
  <c r="DA334" i="3"/>
  <c r="DB334" i="3"/>
  <c r="DC334" i="3"/>
  <c r="A335" i="3"/>
  <c r="CY335" i="3"/>
  <c r="CZ335" i="3"/>
  <c r="DB335" i="3" s="1"/>
  <c r="DA335" i="3"/>
  <c r="DC335" i="3"/>
  <c r="A336" i="3"/>
  <c r="CY336" i="3"/>
  <c r="CZ336" i="3"/>
  <c r="DB336" i="3" s="1"/>
  <c r="DA336" i="3"/>
  <c r="DC336" i="3"/>
  <c r="A337" i="3"/>
  <c r="CY337" i="3"/>
  <c r="CZ337" i="3"/>
  <c r="DA337" i="3"/>
  <c r="DB337" i="3"/>
  <c r="DC337" i="3"/>
  <c r="A338" i="3"/>
  <c r="CX338" i="3"/>
  <c r="CY338" i="3"/>
  <c r="CZ338" i="3"/>
  <c r="DA338" i="3"/>
  <c r="DB338" i="3"/>
  <c r="DC338" i="3"/>
  <c r="A339" i="3"/>
  <c r="CX339" i="3"/>
  <c r="CY339" i="3"/>
  <c r="CZ339" i="3"/>
  <c r="DB339" i="3" s="1"/>
  <c r="DA339" i="3"/>
  <c r="DC339" i="3"/>
  <c r="A340" i="3"/>
  <c r="CX340" i="3"/>
  <c r="CY340" i="3"/>
  <c r="CZ340" i="3"/>
  <c r="DB340" i="3" s="1"/>
  <c r="DA340" i="3"/>
  <c r="DC340" i="3"/>
  <c r="A341" i="3"/>
  <c r="CX341" i="3"/>
  <c r="CY341" i="3"/>
  <c r="CZ341" i="3"/>
  <c r="DA341" i="3"/>
  <c r="DB341" i="3"/>
  <c r="DC341" i="3"/>
  <c r="A342" i="3"/>
  <c r="CX342" i="3"/>
  <c r="CY342" i="3"/>
  <c r="CZ342" i="3"/>
  <c r="DA342" i="3"/>
  <c r="DB342" i="3"/>
  <c r="L134" i="9" s="1"/>
  <c r="DC342" i="3"/>
  <c r="Q134" i="9" s="1"/>
  <c r="A343" i="3"/>
  <c r="CX343" i="3"/>
  <c r="CY343" i="3"/>
  <c r="CZ343" i="3"/>
  <c r="DB343" i="3" s="1"/>
  <c r="DA343" i="3"/>
  <c r="DC343" i="3"/>
  <c r="A344" i="3"/>
  <c r="CY344" i="3"/>
  <c r="CZ344" i="3"/>
  <c r="DB344" i="3" s="1"/>
  <c r="DA344" i="3"/>
  <c r="DC344" i="3"/>
  <c r="A345" i="3"/>
  <c r="CY345" i="3"/>
  <c r="CZ345" i="3"/>
  <c r="DA345" i="3"/>
  <c r="DB345" i="3"/>
  <c r="DC345" i="3"/>
  <c r="A346" i="3"/>
  <c r="CY346" i="3"/>
  <c r="CZ346" i="3"/>
  <c r="DA346" i="3"/>
  <c r="DB346" i="3"/>
  <c r="DC346" i="3"/>
  <c r="A347" i="3"/>
  <c r="CY347" i="3"/>
  <c r="CZ347" i="3"/>
  <c r="DB347" i="3" s="1"/>
  <c r="DA347" i="3"/>
  <c r="DC347" i="3"/>
  <c r="A348" i="3"/>
  <c r="CY348" i="3"/>
  <c r="CZ348" i="3"/>
  <c r="DB348" i="3" s="1"/>
  <c r="DA348" i="3"/>
  <c r="DC348" i="3"/>
  <c r="A349" i="3"/>
  <c r="CY349" i="3"/>
  <c r="CZ349" i="3"/>
  <c r="DA349" i="3"/>
  <c r="DB349" i="3"/>
  <c r="DC349" i="3"/>
  <c r="A350" i="3"/>
  <c r="CY350" i="3"/>
  <c r="CZ350" i="3"/>
  <c r="DA350" i="3"/>
  <c r="DB350" i="3"/>
  <c r="DC350" i="3"/>
  <c r="A351" i="3"/>
  <c r="CY351" i="3"/>
  <c r="CZ351" i="3"/>
  <c r="DB351" i="3" s="1"/>
  <c r="DA351" i="3"/>
  <c r="DC351" i="3"/>
  <c r="A352" i="3"/>
  <c r="CY352" i="3"/>
  <c r="CZ352" i="3"/>
  <c r="DB352" i="3" s="1"/>
  <c r="DA352" i="3"/>
  <c r="DC352" i="3"/>
  <c r="A353" i="3"/>
  <c r="CY353" i="3"/>
  <c r="CZ353" i="3"/>
  <c r="DA353" i="3"/>
  <c r="DB353" i="3"/>
  <c r="L139" i="9" s="1"/>
  <c r="DC353" i="3"/>
  <c r="Q139" i="9" s="1"/>
  <c r="A354" i="3"/>
  <c r="CY354" i="3"/>
  <c r="CZ354" i="3"/>
  <c r="DA354" i="3"/>
  <c r="DB354" i="3"/>
  <c r="L138" i="9" s="1"/>
  <c r="DC354" i="3"/>
  <c r="Q138" i="9" s="1"/>
  <c r="A355" i="3"/>
  <c r="CY355" i="3"/>
  <c r="CZ355" i="3"/>
  <c r="DB355" i="3" s="1"/>
  <c r="L137" i="9" s="1"/>
  <c r="DA355" i="3"/>
  <c r="DC355" i="3"/>
  <c r="Q137" i="9" s="1"/>
  <c r="A356" i="3"/>
  <c r="CY356" i="3"/>
  <c r="CZ356" i="3"/>
  <c r="DB356" i="3" s="1"/>
  <c r="DA356" i="3"/>
  <c r="DC356" i="3"/>
  <c r="A357" i="3"/>
  <c r="CY357" i="3"/>
  <c r="CZ357" i="3"/>
  <c r="DA357" i="3"/>
  <c r="DB357" i="3"/>
  <c r="DC357" i="3"/>
  <c r="A358" i="3"/>
  <c r="CY358" i="3"/>
  <c r="CZ358" i="3"/>
  <c r="DA358" i="3"/>
  <c r="DB358" i="3"/>
  <c r="DC358" i="3"/>
  <c r="A359" i="3"/>
  <c r="CY359" i="3"/>
  <c r="CZ359" i="3"/>
  <c r="DB359" i="3" s="1"/>
  <c r="DA359" i="3"/>
  <c r="DC359" i="3"/>
  <c r="A360" i="3"/>
  <c r="CY360" i="3"/>
  <c r="CZ360" i="3"/>
  <c r="DB360" i="3" s="1"/>
  <c r="DA360" i="3"/>
  <c r="DC360" i="3"/>
  <c r="A361" i="3"/>
  <c r="CY361" i="3"/>
  <c r="CZ361" i="3"/>
  <c r="DA361" i="3"/>
  <c r="DB361" i="3"/>
  <c r="DC361" i="3"/>
  <c r="A362" i="3"/>
  <c r="CY362" i="3"/>
  <c r="CZ362" i="3"/>
  <c r="DA362" i="3"/>
  <c r="DB362" i="3"/>
  <c r="DC362" i="3"/>
  <c r="A363" i="3"/>
  <c r="CY363" i="3"/>
  <c r="CZ363" i="3"/>
  <c r="DB363" i="3" s="1"/>
  <c r="DA363" i="3"/>
  <c r="DC363" i="3"/>
  <c r="A364" i="3"/>
  <c r="CY364" i="3"/>
  <c r="CZ364" i="3"/>
  <c r="DB364" i="3" s="1"/>
  <c r="L149" i="9" s="1"/>
  <c r="DA364" i="3"/>
  <c r="DC364" i="3"/>
  <c r="Q149" i="9" s="1"/>
  <c r="A365" i="3"/>
  <c r="CY365" i="3"/>
  <c r="CZ365" i="3"/>
  <c r="DA365" i="3"/>
  <c r="DB365" i="3"/>
  <c r="L148" i="9" s="1"/>
  <c r="DC365" i="3"/>
  <c r="Q148" i="9" s="1"/>
  <c r="A366" i="3"/>
  <c r="CY366" i="3"/>
  <c r="CZ366" i="3"/>
  <c r="DA366" i="3"/>
  <c r="DB366" i="3"/>
  <c r="L147" i="9" s="1"/>
  <c r="DC366" i="3"/>
  <c r="Q147" i="9" s="1"/>
  <c r="A367" i="3"/>
  <c r="CY367" i="3"/>
  <c r="CZ367" i="3"/>
  <c r="DB367" i="3" s="1"/>
  <c r="L146" i="9" s="1"/>
  <c r="DA367" i="3"/>
  <c r="DC367" i="3"/>
  <c r="Q146" i="9" s="1"/>
  <c r="A368" i="3"/>
  <c r="CY368" i="3"/>
  <c r="CZ368" i="3"/>
  <c r="DB368" i="3" s="1"/>
  <c r="L145" i="9" s="1"/>
  <c r="DA368" i="3"/>
  <c r="DC368" i="3"/>
  <c r="Q145" i="9" s="1"/>
  <c r="A369" i="3"/>
  <c r="CY369" i="3"/>
  <c r="CZ369" i="3"/>
  <c r="DA369" i="3"/>
  <c r="DB369" i="3"/>
  <c r="L144" i="9" s="1"/>
  <c r="DC369" i="3"/>
  <c r="Q144" i="9" s="1"/>
  <c r="A370" i="3"/>
  <c r="CY370" i="3"/>
  <c r="CZ370" i="3"/>
  <c r="DA370" i="3"/>
  <c r="DB370" i="3"/>
  <c r="L143" i="9" s="1"/>
  <c r="DC370" i="3"/>
  <c r="Q143" i="9" s="1"/>
  <c r="A371" i="3"/>
  <c r="CY371" i="3"/>
  <c r="CZ371" i="3"/>
  <c r="DB371" i="3" s="1"/>
  <c r="L142" i="9" s="1"/>
  <c r="DA371" i="3"/>
  <c r="DC371" i="3"/>
  <c r="Q142" i="9" s="1"/>
  <c r="A372" i="3"/>
  <c r="CY372" i="3"/>
  <c r="CZ372" i="3"/>
  <c r="DB372" i="3" s="1"/>
  <c r="DA372" i="3"/>
  <c r="DC372" i="3"/>
  <c r="A373" i="3"/>
  <c r="CY373" i="3"/>
  <c r="CZ373" i="3"/>
  <c r="DA373" i="3"/>
  <c r="DB373" i="3"/>
  <c r="DC373" i="3"/>
  <c r="A374" i="3"/>
  <c r="CY374" i="3"/>
  <c r="CZ374" i="3"/>
  <c r="DA374" i="3"/>
  <c r="DB374" i="3"/>
  <c r="L141" i="9" s="1"/>
  <c r="DC374" i="3"/>
  <c r="Q141" i="9" s="1"/>
  <c r="A375" i="3"/>
  <c r="CY375" i="3"/>
  <c r="CZ375" i="3"/>
  <c r="DB375" i="3" s="1"/>
  <c r="DA375" i="3"/>
  <c r="DC375" i="3"/>
  <c r="A376" i="3"/>
  <c r="CY376" i="3"/>
  <c r="CZ376" i="3"/>
  <c r="DB376" i="3" s="1"/>
  <c r="DA376" i="3"/>
  <c r="DC376" i="3"/>
  <c r="A377" i="3"/>
  <c r="CY377" i="3"/>
  <c r="CZ377" i="3"/>
  <c r="DA377" i="3"/>
  <c r="DB377" i="3"/>
  <c r="DC377" i="3"/>
  <c r="A378" i="3"/>
  <c r="CY378" i="3"/>
  <c r="CZ378" i="3"/>
  <c r="DA378" i="3"/>
  <c r="DB378" i="3"/>
  <c r="L152" i="9" s="1"/>
  <c r="DC378" i="3"/>
  <c r="Q152" i="9" s="1"/>
  <c r="A379" i="3"/>
  <c r="CY379" i="3"/>
  <c r="CZ379" i="3"/>
  <c r="DB379" i="3" s="1"/>
  <c r="DA379" i="3"/>
  <c r="DC379" i="3"/>
  <c r="A380" i="3"/>
  <c r="CY380" i="3"/>
  <c r="CZ380" i="3"/>
  <c r="DB380" i="3" s="1"/>
  <c r="DA380" i="3"/>
  <c r="DC380" i="3"/>
  <c r="A381" i="3"/>
  <c r="CY381" i="3"/>
  <c r="CZ381" i="3"/>
  <c r="DA381" i="3"/>
  <c r="DB381" i="3"/>
  <c r="DC381" i="3"/>
  <c r="A382" i="3"/>
  <c r="CY382" i="3"/>
  <c r="CZ382" i="3"/>
  <c r="DA382" i="3"/>
  <c r="DB382" i="3"/>
  <c r="DC382" i="3"/>
  <c r="A383" i="3"/>
  <c r="CY383" i="3"/>
  <c r="CZ383" i="3"/>
  <c r="DB383" i="3" s="1"/>
  <c r="DA383" i="3"/>
  <c r="DC383" i="3"/>
  <c r="A384" i="3"/>
  <c r="CY384" i="3"/>
  <c r="CZ384" i="3"/>
  <c r="DB384" i="3" s="1"/>
  <c r="DA384" i="3"/>
  <c r="DC384" i="3"/>
  <c r="A385" i="3"/>
  <c r="CY385" i="3"/>
  <c r="CZ385" i="3"/>
  <c r="DA385" i="3"/>
  <c r="DB385" i="3"/>
  <c r="L154" i="9" s="1"/>
  <c r="DC385" i="3"/>
  <c r="Q154" i="9" s="1"/>
  <c r="A386" i="3"/>
  <c r="CY386" i="3"/>
  <c r="CZ386" i="3"/>
  <c r="DA386" i="3"/>
  <c r="DB386" i="3"/>
  <c r="DC386" i="3"/>
  <c r="A387" i="3"/>
  <c r="CY387" i="3"/>
  <c r="CZ387" i="3"/>
  <c r="DB387" i="3" s="1"/>
  <c r="DA387" i="3"/>
  <c r="DC387" i="3"/>
  <c r="A388" i="3"/>
  <c r="CY388" i="3"/>
  <c r="CZ388" i="3"/>
  <c r="DB388" i="3" s="1"/>
  <c r="DA388" i="3"/>
  <c r="DC388" i="3"/>
  <c r="A389" i="3"/>
  <c r="CY389" i="3"/>
  <c r="CZ389" i="3"/>
  <c r="DA389" i="3"/>
  <c r="DB389" i="3"/>
  <c r="DC389" i="3"/>
  <c r="A390" i="3"/>
  <c r="CY390" i="3"/>
  <c r="CZ390" i="3"/>
  <c r="DA390" i="3"/>
  <c r="DB390" i="3"/>
  <c r="L162" i="9" s="1"/>
  <c r="DC390" i="3"/>
  <c r="Q162" i="9" s="1"/>
  <c r="A391" i="3"/>
  <c r="CY391" i="3"/>
  <c r="CZ391" i="3"/>
  <c r="DB391" i="3" s="1"/>
  <c r="L161" i="9" s="1"/>
  <c r="DA391" i="3"/>
  <c r="DC391" i="3"/>
  <c r="Q161" i="9" s="1"/>
  <c r="A392" i="3"/>
  <c r="CY392" i="3"/>
  <c r="CZ392" i="3"/>
  <c r="DB392" i="3" s="1"/>
  <c r="DA392" i="3"/>
  <c r="DC392" i="3"/>
  <c r="A393" i="3"/>
  <c r="CY393" i="3"/>
  <c r="CZ393" i="3"/>
  <c r="DA393" i="3"/>
  <c r="DB393" i="3"/>
  <c r="L160" i="9" s="1"/>
  <c r="DC393" i="3"/>
  <c r="Q160" i="9" s="1"/>
  <c r="A394" i="3"/>
  <c r="CY394" i="3"/>
  <c r="CZ394" i="3"/>
  <c r="DA394" i="3"/>
  <c r="DB394" i="3"/>
  <c r="L159" i="9" s="1"/>
  <c r="DC394" i="3"/>
  <c r="Q159" i="9" s="1"/>
  <c r="A395" i="3"/>
  <c r="CY395" i="3"/>
  <c r="CZ395" i="3"/>
  <c r="DB395" i="3" s="1"/>
  <c r="L158" i="9" s="1"/>
  <c r="DA395" i="3"/>
  <c r="DC395" i="3"/>
  <c r="Q158" i="9" s="1"/>
  <c r="A396" i="3"/>
  <c r="CY396" i="3"/>
  <c r="CZ396" i="3"/>
  <c r="DB396" i="3" s="1"/>
  <c r="DA396" i="3"/>
  <c r="DC396" i="3"/>
  <c r="A397" i="3"/>
  <c r="CY397" i="3"/>
  <c r="CZ397" i="3"/>
  <c r="DA397" i="3"/>
  <c r="DB397" i="3"/>
  <c r="DC397" i="3"/>
  <c r="A398" i="3"/>
  <c r="CY398" i="3"/>
  <c r="CZ398" i="3"/>
  <c r="DA398" i="3"/>
  <c r="DB398" i="3"/>
  <c r="DC398" i="3"/>
  <c r="A399" i="3"/>
  <c r="CY399" i="3"/>
  <c r="CZ399" i="3"/>
  <c r="DB399" i="3" s="1"/>
  <c r="DA399" i="3"/>
  <c r="DC399" i="3"/>
  <c r="A400" i="3"/>
  <c r="CY400" i="3"/>
  <c r="CZ400" i="3"/>
  <c r="DB400" i="3" s="1"/>
  <c r="DA400" i="3"/>
  <c r="DC400" i="3"/>
  <c r="A401" i="3"/>
  <c r="CY401" i="3"/>
  <c r="CZ401" i="3"/>
  <c r="DA401" i="3"/>
  <c r="DB401" i="3"/>
  <c r="DC401" i="3"/>
  <c r="A402" i="3"/>
  <c r="CY402" i="3"/>
  <c r="CZ402" i="3"/>
  <c r="DA402" i="3"/>
  <c r="DB402" i="3"/>
  <c r="DC402" i="3"/>
  <c r="A403" i="3"/>
  <c r="CY403" i="3"/>
  <c r="CZ403" i="3"/>
  <c r="DB403" i="3" s="1"/>
  <c r="DA403" i="3"/>
  <c r="DC403" i="3"/>
  <c r="A404" i="3"/>
  <c r="CY404" i="3"/>
  <c r="CZ404" i="3"/>
  <c r="DB404" i="3" s="1"/>
  <c r="DA404" i="3"/>
  <c r="DC404" i="3"/>
  <c r="A405" i="3"/>
  <c r="CY405" i="3"/>
  <c r="CZ405" i="3"/>
  <c r="DA405" i="3"/>
  <c r="DB405" i="3"/>
  <c r="DC405" i="3"/>
  <c r="A406" i="3"/>
  <c r="CY406" i="3"/>
  <c r="CZ406" i="3"/>
  <c r="DA406" i="3"/>
  <c r="DB406" i="3"/>
  <c r="DC406" i="3"/>
  <c r="A407" i="3"/>
  <c r="CY407" i="3"/>
  <c r="CZ407" i="3"/>
  <c r="DB407" i="3" s="1"/>
  <c r="DA407" i="3"/>
  <c r="DC407" i="3"/>
  <c r="A408" i="3"/>
  <c r="CY408" i="3"/>
  <c r="CZ408" i="3"/>
  <c r="DB408" i="3" s="1"/>
  <c r="DA408" i="3"/>
  <c r="DC408" i="3"/>
  <c r="A409" i="3"/>
  <c r="CY409" i="3"/>
  <c r="CZ409" i="3"/>
  <c r="DA409" i="3"/>
  <c r="DB409" i="3"/>
  <c r="DC409" i="3"/>
  <c r="A410" i="3"/>
  <c r="CY410" i="3"/>
  <c r="CZ410" i="3"/>
  <c r="DA410" i="3"/>
  <c r="DB410" i="3"/>
  <c r="L167" i="9" s="1"/>
  <c r="DC410" i="3"/>
  <c r="Q167" i="9" s="1"/>
  <c r="A411" i="3"/>
  <c r="CY411" i="3"/>
  <c r="CZ411" i="3"/>
  <c r="DB411" i="3" s="1"/>
  <c r="DA411" i="3"/>
  <c r="DC411" i="3"/>
  <c r="A412" i="3"/>
  <c r="CY412" i="3"/>
  <c r="CZ412" i="3"/>
  <c r="DB412" i="3" s="1"/>
  <c r="DA412" i="3"/>
  <c r="DC412" i="3"/>
  <c r="A413" i="3"/>
  <c r="CY413" i="3"/>
  <c r="CZ413" i="3"/>
  <c r="DA413" i="3"/>
  <c r="DB413" i="3"/>
  <c r="DC413" i="3"/>
  <c r="A414" i="3"/>
  <c r="CY414" i="3"/>
  <c r="CZ414" i="3"/>
  <c r="DA414" i="3"/>
  <c r="DB414" i="3"/>
  <c r="DC414" i="3"/>
  <c r="A415" i="3"/>
  <c r="CY415" i="3"/>
  <c r="CZ415" i="3"/>
  <c r="DB415" i="3" s="1"/>
  <c r="DA415" i="3"/>
  <c r="DC415" i="3"/>
  <c r="A416" i="3"/>
  <c r="CY416" i="3"/>
  <c r="CZ416" i="3"/>
  <c r="DB416" i="3" s="1"/>
  <c r="DA416" i="3"/>
  <c r="DC416" i="3"/>
  <c r="A417" i="3"/>
  <c r="CY417" i="3"/>
  <c r="CZ417" i="3"/>
  <c r="DA417" i="3"/>
  <c r="DB417" i="3"/>
  <c r="DC417" i="3"/>
  <c r="A418" i="3"/>
  <c r="CY418" i="3"/>
  <c r="CZ418" i="3"/>
  <c r="DA418" i="3"/>
  <c r="DB418" i="3"/>
  <c r="DC418" i="3"/>
  <c r="A419" i="3"/>
  <c r="CY419" i="3"/>
  <c r="CZ419" i="3"/>
  <c r="DB419" i="3" s="1"/>
  <c r="L175" i="9" s="1"/>
  <c r="DA419" i="3"/>
  <c r="DC419" i="3"/>
  <c r="Q175" i="9" s="1"/>
  <c r="A420" i="3"/>
  <c r="CY420" i="3"/>
  <c r="CZ420" i="3"/>
  <c r="DB420" i="3" s="1"/>
  <c r="L174" i="9" s="1"/>
  <c r="DA420" i="3"/>
  <c r="DC420" i="3"/>
  <c r="Q174" i="9" s="1"/>
  <c r="A421" i="3"/>
  <c r="CY421" i="3"/>
  <c r="CZ421" i="3"/>
  <c r="DA421" i="3"/>
  <c r="DB421" i="3"/>
  <c r="L173" i="9" s="1"/>
  <c r="DC421" i="3"/>
  <c r="Q173" i="9" s="1"/>
  <c r="A422" i="3"/>
  <c r="CY422" i="3"/>
  <c r="CZ422" i="3"/>
  <c r="DA422" i="3"/>
  <c r="DB422" i="3"/>
  <c r="L172" i="9" s="1"/>
  <c r="DC422" i="3"/>
  <c r="Q172" i="9" s="1"/>
  <c r="A423" i="3"/>
  <c r="CY423" i="3"/>
  <c r="CZ423" i="3"/>
  <c r="DB423" i="3" s="1"/>
  <c r="L171" i="9" s="1"/>
  <c r="DA423" i="3"/>
  <c r="DC423" i="3"/>
  <c r="Q171" i="9" s="1"/>
  <c r="A424" i="3"/>
  <c r="CY424" i="3"/>
  <c r="CZ424" i="3"/>
  <c r="DB424" i="3" s="1"/>
  <c r="L170" i="9" s="1"/>
  <c r="DA424" i="3"/>
  <c r="DC424" i="3"/>
  <c r="Q170" i="9" s="1"/>
  <c r="A425" i="3"/>
  <c r="CY425" i="3"/>
  <c r="CZ425" i="3"/>
  <c r="DA425" i="3"/>
  <c r="DB425" i="3"/>
  <c r="DC425" i="3"/>
  <c r="A426" i="3"/>
  <c r="CY426" i="3"/>
  <c r="CZ426" i="3"/>
  <c r="DA426" i="3"/>
  <c r="DB426" i="3"/>
  <c r="DC426" i="3"/>
  <c r="A427" i="3"/>
  <c r="CY427" i="3"/>
  <c r="CZ427" i="3"/>
  <c r="DB427" i="3" s="1"/>
  <c r="L169" i="9" s="1"/>
  <c r="DA427" i="3"/>
  <c r="DC427" i="3"/>
  <c r="Q169" i="9" s="1"/>
  <c r="A428" i="3"/>
  <c r="CY428" i="3"/>
  <c r="CZ428" i="3"/>
  <c r="DB428" i="3" s="1"/>
  <c r="DA428" i="3"/>
  <c r="DC428" i="3"/>
  <c r="A429" i="3"/>
  <c r="CY429" i="3"/>
  <c r="CZ429" i="3"/>
  <c r="DA429" i="3"/>
  <c r="DB429" i="3"/>
  <c r="DC429" i="3"/>
  <c r="A430" i="3"/>
  <c r="CY430" i="3"/>
  <c r="CZ430" i="3"/>
  <c r="DA430" i="3"/>
  <c r="DB430" i="3"/>
  <c r="L178" i="9" s="1"/>
  <c r="DC430" i="3"/>
  <c r="Q178" i="9" s="1"/>
  <c r="A431" i="3"/>
  <c r="CY431" i="3"/>
  <c r="CZ431" i="3"/>
  <c r="DB431" i="3" s="1"/>
  <c r="DA431" i="3"/>
  <c r="DC431" i="3"/>
  <c r="A432" i="3"/>
  <c r="CY432" i="3"/>
  <c r="CZ432" i="3"/>
  <c r="DB432" i="3" s="1"/>
  <c r="DA432" i="3"/>
  <c r="DC432" i="3"/>
  <c r="A433" i="3"/>
  <c r="CY433" i="3"/>
  <c r="CZ433" i="3"/>
  <c r="DA433" i="3"/>
  <c r="DB433" i="3"/>
  <c r="DC433" i="3"/>
  <c r="A434" i="3"/>
  <c r="CY434" i="3"/>
  <c r="CZ434" i="3"/>
  <c r="DA434" i="3"/>
  <c r="DB434" i="3"/>
  <c r="DC434" i="3"/>
  <c r="A435" i="3"/>
  <c r="CY435" i="3"/>
  <c r="CZ435" i="3"/>
  <c r="DB435" i="3" s="1"/>
  <c r="DA435" i="3"/>
  <c r="DC435" i="3"/>
  <c r="A436" i="3"/>
  <c r="CY436" i="3"/>
  <c r="CZ436" i="3"/>
  <c r="DB436" i="3" s="1"/>
  <c r="DA436" i="3"/>
  <c r="DC436" i="3"/>
  <c r="A437" i="3"/>
  <c r="CY437" i="3"/>
  <c r="CZ437" i="3"/>
  <c r="DA437" i="3"/>
  <c r="DB437" i="3"/>
  <c r="L182" i="9" s="1"/>
  <c r="DC437" i="3"/>
  <c r="Q182" i="9" s="1"/>
  <c r="A438" i="3"/>
  <c r="CY438" i="3"/>
  <c r="CZ438" i="3"/>
  <c r="DA438" i="3"/>
  <c r="DB438" i="3"/>
  <c r="L181" i="9" s="1"/>
  <c r="DC438" i="3"/>
  <c r="Q181" i="9" s="1"/>
  <c r="A439" i="3"/>
  <c r="CY439" i="3"/>
  <c r="CZ439" i="3"/>
  <c r="DB439" i="3" s="1"/>
  <c r="DA439" i="3"/>
  <c r="DC439" i="3"/>
  <c r="A440" i="3"/>
  <c r="CY440" i="3"/>
  <c r="CZ440" i="3"/>
  <c r="DB440" i="3" s="1"/>
  <c r="DA440" i="3"/>
  <c r="DC440" i="3"/>
  <c r="A441" i="3"/>
  <c r="CY441" i="3"/>
  <c r="CZ441" i="3"/>
  <c r="DA441" i="3"/>
  <c r="DB441" i="3"/>
  <c r="L186" i="9" s="1"/>
  <c r="DC441" i="3"/>
  <c r="Q186" i="9" s="1"/>
  <c r="A442" i="3"/>
  <c r="CY442" i="3"/>
  <c r="CZ442" i="3"/>
  <c r="DA442" i="3"/>
  <c r="DB442" i="3"/>
  <c r="L185" i="9" s="1"/>
  <c r="DC442" i="3"/>
  <c r="Q185" i="9" s="1"/>
  <c r="A443" i="3"/>
  <c r="CY443" i="3"/>
  <c r="CZ443" i="3"/>
  <c r="DB443" i="3" s="1"/>
  <c r="L184" i="9" s="1"/>
  <c r="DA443" i="3"/>
  <c r="DC443" i="3"/>
  <c r="Q184" i="9" s="1"/>
  <c r="A444" i="3"/>
  <c r="CY444" i="3"/>
  <c r="CZ444" i="3"/>
  <c r="DB444" i="3" s="1"/>
  <c r="DA444" i="3"/>
  <c r="DC444" i="3"/>
  <c r="A445" i="3"/>
  <c r="CY445" i="3"/>
  <c r="CZ445" i="3"/>
  <c r="DA445" i="3"/>
  <c r="DB445" i="3"/>
  <c r="DC445" i="3"/>
  <c r="A446" i="3"/>
  <c r="CY446" i="3"/>
  <c r="CZ446" i="3"/>
  <c r="DA446" i="3"/>
  <c r="DB446" i="3"/>
  <c r="DC446" i="3"/>
  <c r="A447" i="3"/>
  <c r="CY447" i="3"/>
  <c r="CZ447" i="3"/>
  <c r="DB447" i="3" s="1"/>
  <c r="DA447" i="3"/>
  <c r="DC447" i="3"/>
  <c r="A448" i="3"/>
  <c r="CY448" i="3"/>
  <c r="CZ448" i="3"/>
  <c r="DB448" i="3" s="1"/>
  <c r="DA448" i="3"/>
  <c r="DC448" i="3"/>
  <c r="A449" i="3"/>
  <c r="CY449" i="3"/>
  <c r="CZ449" i="3"/>
  <c r="DA449" i="3"/>
  <c r="DB449" i="3"/>
  <c r="L188" i="9" s="1"/>
  <c r="DC449" i="3"/>
  <c r="Q188" i="9" s="1"/>
  <c r="A450" i="3"/>
  <c r="CY450" i="3"/>
  <c r="CZ450" i="3"/>
  <c r="DA450" i="3"/>
  <c r="DB450" i="3"/>
  <c r="DC450" i="3"/>
  <c r="A451" i="3"/>
  <c r="CY451" i="3"/>
  <c r="CZ451" i="3"/>
  <c r="DB451" i="3" s="1"/>
  <c r="L187" i="9" s="1"/>
  <c r="DA451" i="3"/>
  <c r="DC451" i="3"/>
  <c r="Q187" i="9" s="1"/>
  <c r="A452" i="3"/>
  <c r="CX452" i="3"/>
  <c r="CY452" i="3"/>
  <c r="CZ452" i="3"/>
  <c r="DB452" i="3" s="1"/>
  <c r="DA452" i="3"/>
  <c r="DC452" i="3"/>
  <c r="A453" i="3"/>
  <c r="CX453" i="3"/>
  <c r="CY453" i="3"/>
  <c r="CZ453" i="3"/>
  <c r="DA453" i="3"/>
  <c r="DB453" i="3"/>
  <c r="DC453" i="3"/>
  <c r="A454" i="3"/>
  <c r="CX454" i="3"/>
  <c r="CY454" i="3"/>
  <c r="CZ454" i="3"/>
  <c r="DA454" i="3"/>
  <c r="DB454" i="3"/>
  <c r="DC454" i="3"/>
  <c r="A455" i="3"/>
  <c r="CX455" i="3"/>
  <c r="CY455" i="3"/>
  <c r="CZ455" i="3"/>
  <c r="DB455" i="3" s="1"/>
  <c r="DA455" i="3"/>
  <c r="DC455" i="3"/>
  <c r="A456" i="3"/>
  <c r="CX456" i="3"/>
  <c r="CY456" i="3"/>
  <c r="CZ456" i="3"/>
  <c r="DB456" i="3" s="1"/>
  <c r="DA456" i="3"/>
  <c r="DC456" i="3"/>
  <c r="A457" i="3"/>
  <c r="CX457" i="3"/>
  <c r="CY457" i="3"/>
  <c r="CZ457" i="3"/>
  <c r="DA457" i="3"/>
  <c r="DB457" i="3"/>
  <c r="L191" i="9" s="1"/>
  <c r="DC457" i="3"/>
  <c r="Q191" i="9" s="1"/>
  <c r="A458" i="3"/>
  <c r="CY458" i="3"/>
  <c r="CZ458" i="3"/>
  <c r="DA458" i="3"/>
  <c r="DB458" i="3"/>
  <c r="DC458" i="3"/>
  <c r="A459" i="3"/>
  <c r="CY459" i="3"/>
  <c r="CZ459" i="3"/>
  <c r="DB459" i="3" s="1"/>
  <c r="DA459" i="3"/>
  <c r="DC459" i="3"/>
  <c r="A460" i="3"/>
  <c r="CY460" i="3"/>
  <c r="CZ460" i="3"/>
  <c r="DB460" i="3" s="1"/>
  <c r="DA460" i="3"/>
  <c r="DC460" i="3"/>
  <c r="A461" i="3"/>
  <c r="CY461" i="3"/>
  <c r="CZ461" i="3"/>
  <c r="DA461" i="3"/>
  <c r="DB461" i="3"/>
  <c r="DC461" i="3"/>
  <c r="A462" i="3"/>
  <c r="CY462" i="3"/>
  <c r="CZ462" i="3"/>
  <c r="DA462" i="3"/>
  <c r="DB462" i="3"/>
  <c r="L192" i="9" s="1"/>
  <c r="DC462" i="3"/>
  <c r="Q192" i="9" s="1"/>
  <c r="A463" i="3"/>
  <c r="CY463" i="3"/>
  <c r="CZ463" i="3"/>
  <c r="DB463" i="3" s="1"/>
  <c r="DA463" i="3"/>
  <c r="DC463" i="3"/>
  <c r="A464" i="3"/>
  <c r="CY464" i="3"/>
  <c r="CZ464" i="3"/>
  <c r="DB464" i="3" s="1"/>
  <c r="DA464" i="3"/>
  <c r="DC464" i="3"/>
  <c r="A465" i="3"/>
  <c r="CY465" i="3"/>
  <c r="CZ465" i="3"/>
  <c r="DA465" i="3"/>
  <c r="DB465" i="3"/>
  <c r="DC465" i="3"/>
  <c r="A466" i="3"/>
  <c r="CY466" i="3"/>
  <c r="CZ466" i="3"/>
  <c r="DA466" i="3"/>
  <c r="DB466" i="3"/>
  <c r="L195" i="9" s="1"/>
  <c r="DC466" i="3"/>
  <c r="Q195" i="9" s="1"/>
  <c r="A467" i="3"/>
  <c r="CY467" i="3"/>
  <c r="CZ467" i="3"/>
  <c r="DB467" i="3" s="1"/>
  <c r="L194" i="9" s="1"/>
  <c r="DA467" i="3"/>
  <c r="DC467" i="3"/>
  <c r="Q194" i="9" s="1"/>
  <c r="A468" i="3"/>
  <c r="CY468" i="3"/>
  <c r="CZ468" i="3"/>
  <c r="DB468" i="3" s="1"/>
  <c r="DA468" i="3"/>
  <c r="DC468" i="3"/>
  <c r="A469" i="3"/>
  <c r="CY469" i="3"/>
  <c r="CZ469" i="3"/>
  <c r="DA469" i="3"/>
  <c r="DB469" i="3"/>
  <c r="DC469" i="3"/>
  <c r="A470" i="3"/>
  <c r="CY470" i="3"/>
  <c r="CZ470" i="3"/>
  <c r="DA470" i="3"/>
  <c r="DB470" i="3"/>
  <c r="DC470" i="3"/>
  <c r="A471" i="3"/>
  <c r="CY471" i="3"/>
  <c r="CZ471" i="3"/>
  <c r="DB471" i="3" s="1"/>
  <c r="DA471" i="3"/>
  <c r="DC471" i="3"/>
  <c r="A472" i="3"/>
  <c r="CY472" i="3"/>
  <c r="CZ472" i="3"/>
  <c r="DB472" i="3" s="1"/>
  <c r="DA472" i="3"/>
  <c r="DC472" i="3"/>
  <c r="A473" i="3"/>
  <c r="CY473" i="3"/>
  <c r="CZ473" i="3"/>
  <c r="DA473" i="3"/>
  <c r="DB473" i="3"/>
  <c r="DC473" i="3"/>
  <c r="A474" i="3"/>
  <c r="CY474" i="3"/>
  <c r="CZ474" i="3"/>
  <c r="DA474" i="3"/>
  <c r="DB474" i="3"/>
  <c r="DC474" i="3"/>
  <c r="A475" i="3"/>
  <c r="CY475" i="3"/>
  <c r="CZ475" i="3"/>
  <c r="DB475" i="3" s="1"/>
  <c r="DA475" i="3"/>
  <c r="DC475" i="3"/>
  <c r="A476" i="3"/>
  <c r="CY476" i="3"/>
  <c r="CZ476" i="3"/>
  <c r="DB476" i="3" s="1"/>
  <c r="DA476" i="3"/>
  <c r="DC476" i="3"/>
  <c r="A477" i="3"/>
  <c r="CY477" i="3"/>
  <c r="CZ477" i="3"/>
  <c r="DA477" i="3"/>
  <c r="DB477" i="3"/>
  <c r="DC477" i="3"/>
  <c r="A478" i="3"/>
  <c r="CY478" i="3"/>
  <c r="CZ478" i="3"/>
  <c r="DA478" i="3"/>
  <c r="DB478" i="3"/>
  <c r="DC478" i="3"/>
  <c r="A479" i="3"/>
  <c r="CY479" i="3"/>
  <c r="CZ479" i="3"/>
  <c r="DB479" i="3" s="1"/>
  <c r="DA479" i="3"/>
  <c r="DC479" i="3"/>
  <c r="A480" i="3"/>
  <c r="CY480" i="3"/>
  <c r="CZ480" i="3"/>
  <c r="DB480" i="3" s="1"/>
  <c r="DA480" i="3"/>
  <c r="DC480" i="3"/>
  <c r="A481" i="3"/>
  <c r="CY481" i="3"/>
  <c r="CZ481" i="3"/>
  <c r="DA481" i="3"/>
  <c r="DB481" i="3"/>
  <c r="DC481" i="3"/>
  <c r="A482" i="3"/>
  <c r="CY482" i="3"/>
  <c r="CZ482" i="3"/>
  <c r="DA482" i="3"/>
  <c r="DB482" i="3"/>
  <c r="DC482" i="3"/>
  <c r="A483" i="3"/>
  <c r="CY483" i="3"/>
  <c r="CZ483" i="3"/>
  <c r="DB483" i="3" s="1"/>
  <c r="L203" i="9" s="1"/>
  <c r="DA483" i="3"/>
  <c r="DC483" i="3"/>
  <c r="Q203" i="9" s="1"/>
  <c r="A484" i="3"/>
  <c r="CY484" i="3"/>
  <c r="CZ484" i="3"/>
  <c r="DB484" i="3" s="1"/>
  <c r="DA484" i="3"/>
  <c r="DC484" i="3"/>
  <c r="A485" i="3"/>
  <c r="CY485" i="3"/>
  <c r="CZ485" i="3"/>
  <c r="DA485" i="3"/>
  <c r="DB485" i="3"/>
  <c r="L202" i="9" s="1"/>
  <c r="DC485" i="3"/>
  <c r="Q202" i="9" s="1"/>
  <c r="A486" i="3"/>
  <c r="CY486" i="3"/>
  <c r="CZ486" i="3"/>
  <c r="DA486" i="3"/>
  <c r="DB486" i="3"/>
  <c r="L201" i="9" s="1"/>
  <c r="DC486" i="3"/>
  <c r="Q201" i="9" s="1"/>
  <c r="A487" i="3"/>
  <c r="CY487" i="3"/>
  <c r="CZ487" i="3"/>
  <c r="DB487" i="3" s="1"/>
  <c r="L200" i="9" s="1"/>
  <c r="DA487" i="3"/>
  <c r="DC487" i="3"/>
  <c r="Q200" i="9" s="1"/>
  <c r="A488" i="3"/>
  <c r="CY488" i="3"/>
  <c r="CZ488" i="3"/>
  <c r="DB488" i="3" s="1"/>
  <c r="L199" i="9" s="1"/>
  <c r="DA488" i="3"/>
  <c r="DC488" i="3"/>
  <c r="Q199" i="9" s="1"/>
  <c r="A489" i="3"/>
  <c r="CY489" i="3"/>
  <c r="CZ489" i="3"/>
  <c r="DA489" i="3"/>
  <c r="DB489" i="3"/>
  <c r="L198" i="9" s="1"/>
  <c r="DC489" i="3"/>
  <c r="Q198" i="9" s="1"/>
  <c r="A490" i="3"/>
  <c r="CY490" i="3"/>
  <c r="CZ490" i="3"/>
  <c r="DA490" i="3"/>
  <c r="DB490" i="3"/>
  <c r="L197" i="9" s="1"/>
  <c r="DC490" i="3"/>
  <c r="Q197" i="9" s="1"/>
  <c r="A491" i="3"/>
  <c r="CY491" i="3"/>
  <c r="CZ491" i="3"/>
  <c r="DB491" i="3" s="1"/>
  <c r="DA491" i="3"/>
  <c r="DC491" i="3"/>
  <c r="A492" i="3"/>
  <c r="CY492" i="3"/>
  <c r="CZ492" i="3"/>
  <c r="DB492" i="3" s="1"/>
  <c r="DA492" i="3"/>
  <c r="DC492" i="3"/>
  <c r="A493" i="3"/>
  <c r="CY493" i="3"/>
  <c r="CZ493" i="3"/>
  <c r="DA493" i="3"/>
  <c r="DB493" i="3"/>
  <c r="DC493" i="3"/>
  <c r="A494" i="3"/>
  <c r="CY494" i="3"/>
  <c r="CZ494" i="3"/>
  <c r="DA494" i="3"/>
  <c r="DB494" i="3"/>
  <c r="DC494" i="3"/>
  <c r="A495" i="3"/>
  <c r="CY495" i="3"/>
  <c r="CZ495" i="3"/>
  <c r="DB495" i="3" s="1"/>
  <c r="L211" i="9" s="1"/>
  <c r="DA495" i="3"/>
  <c r="DC495" i="3"/>
  <c r="Q211" i="9" s="1"/>
  <c r="A496" i="3"/>
  <c r="CY496" i="3"/>
  <c r="CZ496" i="3"/>
  <c r="DB496" i="3" s="1"/>
  <c r="DA496" i="3"/>
  <c r="DC496" i="3"/>
  <c r="A497" i="3"/>
  <c r="CY497" i="3"/>
  <c r="CZ497" i="3"/>
  <c r="DA497" i="3"/>
  <c r="DB497" i="3"/>
  <c r="DC497" i="3"/>
  <c r="A498" i="3"/>
  <c r="CY498" i="3"/>
  <c r="CZ498" i="3"/>
  <c r="DA498" i="3"/>
  <c r="DB498" i="3"/>
  <c r="DC498" i="3"/>
  <c r="A499" i="3"/>
  <c r="CY499" i="3"/>
  <c r="CZ499" i="3"/>
  <c r="DB499" i="3" s="1"/>
  <c r="L214" i="9" s="1"/>
  <c r="DA499" i="3"/>
  <c r="DC499" i="3"/>
  <c r="Q214" i="9" s="1"/>
  <c r="A500" i="3"/>
  <c r="CY500" i="3"/>
  <c r="CZ500" i="3"/>
  <c r="DB500" i="3" s="1"/>
  <c r="L213" i="9" s="1"/>
  <c r="DA500" i="3"/>
  <c r="DC500" i="3"/>
  <c r="Q213" i="9" s="1"/>
  <c r="A501" i="3"/>
  <c r="CY501" i="3"/>
  <c r="CZ501" i="3"/>
  <c r="DA501" i="3"/>
  <c r="DB501" i="3"/>
  <c r="DC501" i="3"/>
  <c r="A502" i="3"/>
  <c r="CY502" i="3"/>
  <c r="CZ502" i="3"/>
  <c r="DA502" i="3"/>
  <c r="DB502" i="3"/>
  <c r="DC502" i="3"/>
  <c r="A503" i="3"/>
  <c r="CY503" i="3"/>
  <c r="CZ503" i="3"/>
  <c r="DB503" i="3" s="1"/>
  <c r="DA503" i="3"/>
  <c r="DC503" i="3"/>
  <c r="A504" i="3"/>
  <c r="CY504" i="3"/>
  <c r="CZ504" i="3"/>
  <c r="DB504" i="3" s="1"/>
  <c r="DA504" i="3"/>
  <c r="DC504" i="3"/>
  <c r="A505" i="3"/>
  <c r="CY505" i="3"/>
  <c r="CZ505" i="3"/>
  <c r="DA505" i="3"/>
  <c r="DB505" i="3"/>
  <c r="DC505" i="3"/>
  <c r="A506" i="3"/>
  <c r="CY506" i="3"/>
  <c r="CZ506" i="3"/>
  <c r="DA506" i="3"/>
  <c r="DB506" i="3"/>
  <c r="DC506" i="3"/>
  <c r="A507" i="3"/>
  <c r="CY507" i="3"/>
  <c r="CZ507" i="3"/>
  <c r="DB507" i="3" s="1"/>
  <c r="DA507" i="3"/>
  <c r="DC507" i="3"/>
  <c r="A508" i="3"/>
  <c r="CY508" i="3"/>
  <c r="CZ508" i="3"/>
  <c r="DB508" i="3" s="1"/>
  <c r="DA508" i="3"/>
  <c r="DC508" i="3"/>
  <c r="A509" i="3"/>
  <c r="CY509" i="3"/>
  <c r="CZ509" i="3"/>
  <c r="DA509" i="3"/>
  <c r="DB509" i="3"/>
  <c r="DC509" i="3"/>
  <c r="A510" i="3"/>
  <c r="CY510" i="3"/>
  <c r="CZ510" i="3"/>
  <c r="DA510" i="3"/>
  <c r="DB510" i="3"/>
  <c r="DC510" i="3"/>
  <c r="A511" i="3"/>
  <c r="CY511" i="3"/>
  <c r="CZ511" i="3"/>
  <c r="DB511" i="3" s="1"/>
  <c r="DA511" i="3"/>
  <c r="DC511" i="3"/>
  <c r="A512" i="3"/>
  <c r="CY512" i="3"/>
  <c r="CZ512" i="3"/>
  <c r="DB512" i="3" s="1"/>
  <c r="DA512" i="3"/>
  <c r="DC512" i="3"/>
  <c r="A513" i="3"/>
  <c r="CY513" i="3"/>
  <c r="CZ513" i="3"/>
  <c r="DA513" i="3"/>
  <c r="DB513" i="3"/>
  <c r="DC513" i="3"/>
  <c r="A514" i="3"/>
  <c r="CY514" i="3"/>
  <c r="CZ514" i="3"/>
  <c r="DA514" i="3"/>
  <c r="DB514" i="3"/>
  <c r="DC514" i="3"/>
  <c r="A515" i="3"/>
  <c r="CY515" i="3"/>
  <c r="CZ515" i="3"/>
  <c r="DB515" i="3" s="1"/>
  <c r="DA515" i="3"/>
  <c r="DC515" i="3"/>
  <c r="A516" i="3"/>
  <c r="CY516" i="3"/>
  <c r="CZ516" i="3"/>
  <c r="DB516" i="3" s="1"/>
  <c r="L222" i="9" s="1"/>
  <c r="DA516" i="3"/>
  <c r="DC516" i="3"/>
  <c r="Q222" i="9" s="1"/>
  <c r="A517" i="3"/>
  <c r="CY517" i="3"/>
  <c r="CZ517" i="3"/>
  <c r="DA517" i="3"/>
  <c r="DB517" i="3"/>
  <c r="DC517" i="3"/>
  <c r="A518" i="3"/>
  <c r="CY518" i="3"/>
  <c r="CZ518" i="3"/>
  <c r="DA518" i="3"/>
  <c r="DB518" i="3"/>
  <c r="L221" i="9" s="1"/>
  <c r="DC518" i="3"/>
  <c r="Q221" i="9" s="1"/>
  <c r="A519" i="3"/>
  <c r="CY519" i="3"/>
  <c r="CZ519" i="3"/>
  <c r="DB519" i="3" s="1"/>
  <c r="L220" i="9" s="1"/>
  <c r="DA519" i="3"/>
  <c r="DC519" i="3"/>
  <c r="Q220" i="9" s="1"/>
  <c r="A520" i="3"/>
  <c r="CY520" i="3"/>
  <c r="CZ520" i="3"/>
  <c r="DA520" i="3"/>
  <c r="DB520" i="3"/>
  <c r="L219" i="9" s="1"/>
  <c r="DC520" i="3"/>
  <c r="Q219" i="9" s="1"/>
  <c r="A521" i="3"/>
  <c r="CY521" i="3"/>
  <c r="CZ521" i="3"/>
  <c r="DA521" i="3"/>
  <c r="DB521" i="3"/>
  <c r="L218" i="9" s="1"/>
  <c r="DC521" i="3"/>
  <c r="Q218" i="9" s="1"/>
  <c r="A522" i="3"/>
  <c r="CY522" i="3"/>
  <c r="CZ522" i="3"/>
  <c r="DB522" i="3" s="1"/>
  <c r="L217" i="9" s="1"/>
  <c r="DA522" i="3"/>
  <c r="DC522" i="3"/>
  <c r="Q217" i="9" s="1"/>
  <c r="A523" i="3"/>
  <c r="CY523" i="3"/>
  <c r="CZ523" i="3"/>
  <c r="DB523" i="3" s="1"/>
  <c r="L216" i="9" s="1"/>
  <c r="DA523" i="3"/>
  <c r="DC523" i="3"/>
  <c r="Q216" i="9" s="1"/>
  <c r="A524" i="3"/>
  <c r="CY524" i="3"/>
  <c r="CZ524" i="3"/>
  <c r="DA524" i="3"/>
  <c r="DB524" i="3"/>
  <c r="DC524" i="3"/>
  <c r="A525" i="3"/>
  <c r="CY525" i="3"/>
  <c r="CZ525" i="3"/>
  <c r="DA525" i="3"/>
  <c r="DB525" i="3"/>
  <c r="DC525" i="3"/>
  <c r="A526" i="3"/>
  <c r="CY526" i="3"/>
  <c r="CZ526" i="3"/>
  <c r="DB526" i="3" s="1"/>
  <c r="DA526" i="3"/>
  <c r="DC526" i="3"/>
  <c r="A527" i="3"/>
  <c r="CY527" i="3"/>
  <c r="CZ527" i="3"/>
  <c r="DB527" i="3" s="1"/>
  <c r="DA527" i="3"/>
  <c r="DC527" i="3"/>
  <c r="A528" i="3"/>
  <c r="CY528" i="3"/>
  <c r="CZ528" i="3"/>
  <c r="DA528" i="3"/>
  <c r="DB528" i="3"/>
  <c r="L230" i="9" s="1"/>
  <c r="DC528" i="3"/>
  <c r="Q230" i="9" s="1"/>
  <c r="A529" i="3"/>
  <c r="CY529" i="3"/>
  <c r="CZ529" i="3"/>
  <c r="DA529" i="3"/>
  <c r="DB529" i="3"/>
  <c r="DC529" i="3"/>
  <c r="A530" i="3"/>
  <c r="CY530" i="3"/>
  <c r="CZ530" i="3"/>
  <c r="DB530" i="3" s="1"/>
  <c r="DA530" i="3"/>
  <c r="DC530" i="3"/>
  <c r="A531" i="3"/>
  <c r="CY531" i="3"/>
  <c r="CZ531" i="3"/>
  <c r="DB531" i="3" s="1"/>
  <c r="DA531" i="3"/>
  <c r="DC531" i="3"/>
  <c r="A532" i="3"/>
  <c r="CY532" i="3"/>
  <c r="CZ532" i="3"/>
  <c r="DA532" i="3"/>
  <c r="DB532" i="3"/>
  <c r="L233" i="9" s="1"/>
  <c r="DC532" i="3"/>
  <c r="Q233" i="9" s="1"/>
  <c r="A533" i="3"/>
  <c r="CY533" i="3"/>
  <c r="CZ533" i="3"/>
  <c r="DA533" i="3"/>
  <c r="DB533" i="3"/>
  <c r="L232" i="9" s="1"/>
  <c r="DC533" i="3"/>
  <c r="Q232" i="9" s="1"/>
  <c r="A534" i="3"/>
  <c r="CY534" i="3"/>
  <c r="CZ534" i="3"/>
  <c r="DB534" i="3" s="1"/>
  <c r="DA534" i="3"/>
  <c r="DC534" i="3"/>
  <c r="A535" i="3"/>
  <c r="CY535" i="3"/>
  <c r="CZ535" i="3"/>
  <c r="DB535" i="3" s="1"/>
  <c r="DA535" i="3"/>
  <c r="DC535" i="3"/>
  <c r="A536" i="3"/>
  <c r="CY536" i="3"/>
  <c r="CZ536" i="3"/>
  <c r="DA536" i="3"/>
  <c r="DB536" i="3"/>
  <c r="L235" i="9" s="1"/>
  <c r="DC536" i="3"/>
  <c r="Q235" i="9" s="1"/>
  <c r="A537" i="3"/>
  <c r="CY537" i="3"/>
  <c r="CZ537" i="3"/>
  <c r="DA537" i="3"/>
  <c r="DB537" i="3"/>
  <c r="DC537" i="3"/>
  <c r="A538" i="3"/>
  <c r="CY538" i="3"/>
  <c r="CZ538" i="3"/>
  <c r="DB538" i="3" s="1"/>
  <c r="DA538" i="3"/>
  <c r="DC538" i="3"/>
  <c r="A539" i="3"/>
  <c r="CY539" i="3"/>
  <c r="CZ539" i="3"/>
  <c r="DB539" i="3" s="1"/>
  <c r="DA539" i="3"/>
  <c r="DC539" i="3"/>
  <c r="A540" i="3"/>
  <c r="CY540" i="3"/>
  <c r="CZ540" i="3"/>
  <c r="DA540" i="3"/>
  <c r="DB540" i="3"/>
  <c r="DC540" i="3"/>
  <c r="A541" i="3"/>
  <c r="CY541" i="3"/>
  <c r="CZ541" i="3"/>
  <c r="DA541" i="3"/>
  <c r="DB541" i="3"/>
  <c r="L239" i="9" s="1"/>
  <c r="DC541" i="3"/>
  <c r="Q239" i="9" s="1"/>
  <c r="A542" i="3"/>
  <c r="CY542" i="3"/>
  <c r="CZ542" i="3"/>
  <c r="DB542" i="3" s="1"/>
  <c r="DA542" i="3"/>
  <c r="DC542" i="3"/>
  <c r="A543" i="3"/>
  <c r="CY543" i="3"/>
  <c r="CZ543" i="3"/>
  <c r="DB543" i="3" s="1"/>
  <c r="DA543" i="3"/>
  <c r="DC543" i="3"/>
  <c r="A544" i="3"/>
  <c r="CX544" i="3"/>
  <c r="CY544" i="3"/>
  <c r="CZ544" i="3"/>
  <c r="DA544" i="3"/>
  <c r="DB544" i="3"/>
  <c r="DC544" i="3"/>
  <c r="A545" i="3"/>
  <c r="CX545" i="3"/>
  <c r="CY545" i="3"/>
  <c r="CZ545" i="3"/>
  <c r="DA545" i="3"/>
  <c r="DB545" i="3"/>
  <c r="DC545" i="3"/>
  <c r="A546" i="3"/>
  <c r="CX546" i="3"/>
  <c r="CY546" i="3"/>
  <c r="CZ546" i="3"/>
  <c r="DB546" i="3" s="1"/>
  <c r="DA546" i="3"/>
  <c r="DC546" i="3"/>
  <c r="A547" i="3"/>
  <c r="CX547" i="3"/>
  <c r="CY547" i="3"/>
  <c r="CZ547" i="3"/>
  <c r="DB547" i="3" s="1"/>
  <c r="DA547" i="3"/>
  <c r="DC547" i="3"/>
  <c r="A548" i="3"/>
  <c r="CX548" i="3"/>
  <c r="CY548" i="3"/>
  <c r="CZ548" i="3"/>
  <c r="DA548" i="3"/>
  <c r="DB548" i="3"/>
  <c r="DC548" i="3"/>
  <c r="A549" i="3"/>
  <c r="CX549" i="3"/>
  <c r="CY549" i="3"/>
  <c r="CZ549" i="3"/>
  <c r="DA549" i="3"/>
  <c r="DB549" i="3"/>
  <c r="L246" i="9" s="1"/>
  <c r="DC549" i="3"/>
  <c r="Q246" i="9" s="1"/>
  <c r="A550" i="3"/>
  <c r="CX550" i="3"/>
  <c r="CY550" i="3"/>
  <c r="CZ550" i="3"/>
  <c r="DB550" i="3" s="1"/>
  <c r="L245" i="9" s="1"/>
  <c r="DA550" i="3"/>
  <c r="DC550" i="3"/>
  <c r="Q245" i="9" s="1"/>
  <c r="A551" i="3"/>
  <c r="CX551" i="3"/>
  <c r="CY551" i="3"/>
  <c r="CZ551" i="3"/>
  <c r="DB551" i="3" s="1"/>
  <c r="L244" i="9" s="1"/>
  <c r="DA551" i="3"/>
  <c r="DC551" i="3"/>
  <c r="Q244" i="9" s="1"/>
  <c r="A552" i="3"/>
  <c r="CX552" i="3"/>
  <c r="CY552" i="3"/>
  <c r="CZ552" i="3"/>
  <c r="DA552" i="3"/>
  <c r="DB552" i="3"/>
  <c r="L243" i="9" s="1"/>
  <c r="DC552" i="3"/>
  <c r="Q243" i="9" s="1"/>
  <c r="A553" i="3"/>
  <c r="CX553" i="3"/>
  <c r="CY553" i="3"/>
  <c r="CZ553" i="3"/>
  <c r="DA553" i="3"/>
  <c r="DB553" i="3"/>
  <c r="DC553" i="3"/>
  <c r="A554" i="3"/>
  <c r="CX554" i="3"/>
  <c r="CY554" i="3"/>
  <c r="CZ554" i="3"/>
  <c r="DB554" i="3" s="1"/>
  <c r="DA554" i="3"/>
  <c r="DC554" i="3"/>
  <c r="A555" i="3"/>
  <c r="CX555" i="3"/>
  <c r="CY555" i="3"/>
  <c r="CZ555" i="3"/>
  <c r="DB555" i="3" s="1"/>
  <c r="DA555" i="3"/>
  <c r="DC555" i="3"/>
  <c r="A556" i="3"/>
  <c r="CX556" i="3"/>
  <c r="CY556" i="3"/>
  <c r="CZ556" i="3"/>
  <c r="DA556" i="3"/>
  <c r="DB556" i="3"/>
  <c r="DC556" i="3"/>
  <c r="A557" i="3"/>
  <c r="CX557" i="3"/>
  <c r="CY557" i="3"/>
  <c r="CZ557" i="3"/>
  <c r="DA557" i="3"/>
  <c r="DB557" i="3"/>
  <c r="DC557" i="3"/>
  <c r="A558" i="3"/>
  <c r="CX558" i="3"/>
  <c r="CY558" i="3"/>
  <c r="CZ558" i="3"/>
  <c r="DB558" i="3" s="1"/>
  <c r="L250" i="9" s="1"/>
  <c r="DA558" i="3"/>
  <c r="DC558" i="3"/>
  <c r="Q250" i="9" s="1"/>
  <c r="A559" i="3"/>
  <c r="CX559" i="3"/>
  <c r="CY559" i="3"/>
  <c r="CZ559" i="3"/>
  <c r="DB559" i="3" s="1"/>
  <c r="L249" i="9" s="1"/>
  <c r="DA559" i="3"/>
  <c r="DC559" i="3"/>
  <c r="Q249" i="9" s="1"/>
  <c r="A560" i="3"/>
  <c r="CX560" i="3"/>
  <c r="CY560" i="3"/>
  <c r="CZ560" i="3"/>
  <c r="DA560" i="3"/>
  <c r="DB560" i="3"/>
  <c r="L248" i="9" s="1"/>
  <c r="DC560" i="3"/>
  <c r="Q248" i="9" s="1"/>
  <c r="A561" i="3"/>
  <c r="CY561" i="3"/>
  <c r="CZ561" i="3"/>
  <c r="DA561" i="3"/>
  <c r="DB561" i="3"/>
  <c r="DC561" i="3"/>
  <c r="A562" i="3"/>
  <c r="CY562" i="3"/>
  <c r="CZ562" i="3"/>
  <c r="DB562" i="3" s="1"/>
  <c r="DA562" i="3"/>
  <c r="DC562" i="3"/>
  <c r="A563" i="3"/>
  <c r="CY563" i="3"/>
  <c r="CZ563" i="3"/>
  <c r="DB563" i="3" s="1"/>
  <c r="DA563" i="3"/>
  <c r="DC563" i="3"/>
  <c r="A564" i="3"/>
  <c r="CY564" i="3"/>
  <c r="CZ564" i="3"/>
  <c r="DA564" i="3"/>
  <c r="DB564" i="3"/>
  <c r="DC564" i="3"/>
  <c r="A565" i="3"/>
  <c r="CY565" i="3"/>
  <c r="CZ565" i="3"/>
  <c r="DA565" i="3"/>
  <c r="DB565" i="3"/>
  <c r="DC565" i="3"/>
  <c r="A566" i="3"/>
  <c r="CY566" i="3"/>
  <c r="CZ566" i="3"/>
  <c r="DB566" i="3" s="1"/>
  <c r="DA566" i="3"/>
  <c r="DC566" i="3"/>
  <c r="A567" i="3"/>
  <c r="CY567" i="3"/>
  <c r="CZ567" i="3"/>
  <c r="DB567" i="3" s="1"/>
  <c r="L254" i="9" s="1"/>
  <c r="DA567" i="3"/>
  <c r="DC567" i="3"/>
  <c r="Q254" i="9" s="1"/>
  <c r="A568" i="3"/>
  <c r="CY568" i="3"/>
  <c r="CZ568" i="3"/>
  <c r="DA568" i="3"/>
  <c r="DB568" i="3"/>
  <c r="L253" i="9" s="1"/>
  <c r="DC568" i="3"/>
  <c r="Q253" i="9" s="1"/>
  <c r="A569" i="3"/>
  <c r="CY569" i="3"/>
  <c r="CZ569" i="3"/>
  <c r="DA569" i="3"/>
  <c r="DB569" i="3"/>
  <c r="DC569" i="3"/>
  <c r="A570" i="3"/>
  <c r="CY570" i="3"/>
  <c r="CZ570" i="3"/>
  <c r="DB570" i="3" s="1"/>
  <c r="DA570" i="3"/>
  <c r="DC570" i="3"/>
  <c r="A571" i="3"/>
  <c r="CY571" i="3"/>
  <c r="CZ571" i="3"/>
  <c r="DB571" i="3" s="1"/>
  <c r="DA571" i="3"/>
  <c r="DC571" i="3"/>
  <c r="A572" i="3"/>
  <c r="CY572" i="3"/>
  <c r="CZ572" i="3"/>
  <c r="DA572" i="3"/>
  <c r="DB572" i="3"/>
  <c r="DC572" i="3"/>
  <c r="A573" i="3"/>
  <c r="CY573" i="3"/>
  <c r="CZ573" i="3"/>
  <c r="DA573" i="3"/>
  <c r="DB573" i="3"/>
  <c r="DC573" i="3"/>
  <c r="A574" i="3"/>
  <c r="CY574" i="3"/>
  <c r="CZ574" i="3"/>
  <c r="DB574" i="3" s="1"/>
  <c r="DA574" i="3"/>
  <c r="DC574" i="3"/>
  <c r="A575" i="3"/>
  <c r="CY575" i="3"/>
  <c r="CZ575" i="3"/>
  <c r="DB575" i="3" s="1"/>
  <c r="DA575" i="3"/>
  <c r="DC575" i="3"/>
  <c r="A576" i="3"/>
  <c r="CY576" i="3"/>
  <c r="CZ576" i="3"/>
  <c r="DA576" i="3"/>
  <c r="DB576" i="3"/>
  <c r="L260" i="9" s="1"/>
  <c r="DC576" i="3"/>
  <c r="Q260" i="9" s="1"/>
  <c r="A577" i="3"/>
  <c r="CY577" i="3"/>
  <c r="CZ577" i="3"/>
  <c r="DA577" i="3"/>
  <c r="DB577" i="3"/>
  <c r="L259" i="9" s="1"/>
  <c r="DC577" i="3"/>
  <c r="Q259" i="9" s="1"/>
  <c r="A578" i="3"/>
  <c r="CY578" i="3"/>
  <c r="CZ578" i="3"/>
  <c r="DB578" i="3" s="1"/>
  <c r="DA578" i="3"/>
  <c r="DC578" i="3"/>
  <c r="A579" i="3"/>
  <c r="CY579" i="3"/>
  <c r="CZ579" i="3"/>
  <c r="DB579" i="3" s="1"/>
  <c r="L258" i="9" s="1"/>
  <c r="DA579" i="3"/>
  <c r="DC579" i="3"/>
  <c r="Q258" i="9" s="1"/>
  <c r="A580" i="3"/>
  <c r="CY580" i="3"/>
  <c r="CZ580" i="3"/>
  <c r="DA580" i="3"/>
  <c r="DB580" i="3"/>
  <c r="L257" i="9" s="1"/>
  <c r="DC580" i="3"/>
  <c r="Q257" i="9" s="1"/>
  <c r="A581" i="3"/>
  <c r="CY581" i="3"/>
  <c r="CZ581" i="3"/>
  <c r="DA581" i="3"/>
  <c r="DB581" i="3"/>
  <c r="DC581" i="3"/>
  <c r="A582" i="3"/>
  <c r="CY582" i="3"/>
  <c r="CZ582" i="3"/>
  <c r="DB582" i="3" s="1"/>
  <c r="DA582" i="3"/>
  <c r="DC582" i="3"/>
  <c r="A583" i="3"/>
  <c r="CY583" i="3"/>
  <c r="CZ583" i="3"/>
  <c r="DB583" i="3" s="1"/>
  <c r="DA583" i="3"/>
  <c r="DC583" i="3"/>
  <c r="A584" i="3"/>
  <c r="CY584" i="3"/>
  <c r="CZ584" i="3"/>
  <c r="DA584" i="3"/>
  <c r="DB584" i="3"/>
  <c r="DC584" i="3"/>
  <c r="A585" i="3"/>
  <c r="CY585" i="3"/>
  <c r="CZ585" i="3"/>
  <c r="DA585" i="3"/>
  <c r="DB585" i="3"/>
  <c r="DC585" i="3"/>
  <c r="A586" i="3"/>
  <c r="CY586" i="3"/>
  <c r="CZ586" i="3"/>
  <c r="DB586" i="3" s="1"/>
  <c r="L262" i="9" s="1"/>
  <c r="DA586" i="3"/>
  <c r="DC586" i="3"/>
  <c r="Q262" i="9" s="1"/>
  <c r="A587" i="3"/>
  <c r="CY587" i="3"/>
  <c r="CZ587" i="3"/>
  <c r="DB587" i="3" s="1"/>
  <c r="DA587" i="3"/>
  <c r="DC587" i="3"/>
  <c r="A588" i="3"/>
  <c r="CY588" i="3"/>
  <c r="CZ588" i="3"/>
  <c r="DA588" i="3"/>
  <c r="DB588" i="3"/>
  <c r="DC588" i="3"/>
  <c r="A589" i="3"/>
  <c r="CY589" i="3"/>
  <c r="CZ589" i="3"/>
  <c r="DA589" i="3"/>
  <c r="DB589" i="3"/>
  <c r="DC589" i="3"/>
  <c r="A590" i="3"/>
  <c r="CY590" i="3"/>
  <c r="CZ590" i="3"/>
  <c r="DB590" i="3" s="1"/>
  <c r="DA590" i="3"/>
  <c r="DC590" i="3"/>
  <c r="A591" i="3"/>
  <c r="CY591" i="3"/>
  <c r="CZ591" i="3"/>
  <c r="DB591" i="3" s="1"/>
  <c r="DA591" i="3"/>
  <c r="DC591" i="3"/>
  <c r="A592" i="3"/>
  <c r="CY592" i="3"/>
  <c r="CZ592" i="3"/>
  <c r="DA592" i="3"/>
  <c r="DB592" i="3"/>
  <c r="DC592" i="3"/>
  <c r="A593" i="3"/>
  <c r="CY593" i="3"/>
  <c r="CZ593" i="3"/>
  <c r="DA593" i="3"/>
  <c r="DB593" i="3"/>
  <c r="DC593" i="3"/>
  <c r="A594" i="3"/>
  <c r="CY594" i="3"/>
  <c r="CZ594" i="3"/>
  <c r="DB594" i="3" s="1"/>
  <c r="L267" i="9" s="1"/>
  <c r="DA594" i="3"/>
  <c r="DC594" i="3"/>
  <c r="Q267" i="9" s="1"/>
  <c r="A595" i="3"/>
  <c r="CY595" i="3"/>
  <c r="CZ595" i="3"/>
  <c r="DB595" i="3" s="1"/>
  <c r="L266" i="9" s="1"/>
  <c r="DA595" i="3"/>
  <c r="DC595" i="3"/>
  <c r="Q266" i="9" s="1"/>
  <c r="A596" i="3"/>
  <c r="CY596" i="3"/>
  <c r="CZ596" i="3"/>
  <c r="DA596" i="3"/>
  <c r="DB596" i="3"/>
  <c r="DC596" i="3"/>
  <c r="A597" i="3"/>
  <c r="CY597" i="3"/>
  <c r="CZ597" i="3"/>
  <c r="DA597" i="3"/>
  <c r="DB597" i="3"/>
  <c r="L265" i="9" s="1"/>
  <c r="DC597" i="3"/>
  <c r="Q265" i="9" s="1"/>
  <c r="A598" i="3"/>
  <c r="CY598" i="3"/>
  <c r="CZ598" i="3"/>
  <c r="DB598" i="3" s="1"/>
  <c r="L264" i="9" s="1"/>
  <c r="DA598" i="3"/>
  <c r="DC598" i="3"/>
  <c r="Q264" i="9" s="1"/>
  <c r="A599" i="3"/>
  <c r="CY599" i="3"/>
  <c r="CZ599" i="3"/>
  <c r="DB599" i="3" s="1"/>
  <c r="DA599" i="3"/>
  <c r="DC599" i="3"/>
  <c r="A600" i="3"/>
  <c r="CY600" i="3"/>
  <c r="CZ600" i="3"/>
  <c r="DA600" i="3"/>
  <c r="DB600" i="3"/>
  <c r="DC600" i="3"/>
  <c r="A601" i="3"/>
  <c r="CY601" i="3"/>
  <c r="CZ601" i="3"/>
  <c r="DA601" i="3"/>
  <c r="DB601" i="3"/>
  <c r="DC601" i="3"/>
  <c r="A602" i="3"/>
  <c r="CY602" i="3"/>
  <c r="CZ602" i="3"/>
  <c r="DB602" i="3" s="1"/>
  <c r="DA602" i="3"/>
  <c r="DC602" i="3"/>
  <c r="A603" i="3"/>
  <c r="CY603" i="3"/>
  <c r="CZ603" i="3"/>
  <c r="DB603" i="3" s="1"/>
  <c r="DA603" i="3"/>
  <c r="DC603" i="3"/>
  <c r="A604" i="3"/>
  <c r="CY604" i="3"/>
  <c r="CZ604" i="3"/>
  <c r="DA604" i="3"/>
  <c r="DB604" i="3"/>
  <c r="DC604" i="3"/>
  <c r="A605" i="3"/>
  <c r="CY605" i="3"/>
  <c r="CZ605" i="3"/>
  <c r="DA605" i="3"/>
  <c r="DB605" i="3"/>
  <c r="L273" i="9" s="1"/>
  <c r="DC605" i="3"/>
  <c r="Q273" i="9" s="1"/>
  <c r="A606" i="3"/>
  <c r="CY606" i="3"/>
  <c r="CZ606" i="3"/>
  <c r="DB606" i="3" s="1"/>
  <c r="L272" i="9" s="1"/>
  <c r="DA606" i="3"/>
  <c r="DC606" i="3"/>
  <c r="Q272" i="9" s="1"/>
  <c r="A607" i="3"/>
  <c r="CY607" i="3"/>
  <c r="CZ607" i="3"/>
  <c r="DB607" i="3" s="1"/>
  <c r="DA607" i="3"/>
  <c r="DC607" i="3"/>
  <c r="A608" i="3"/>
  <c r="CY608" i="3"/>
  <c r="CZ608" i="3"/>
  <c r="DA608" i="3"/>
  <c r="DB608" i="3"/>
  <c r="L271" i="9" s="1"/>
  <c r="DC608" i="3"/>
  <c r="Q271" i="9" s="1"/>
  <c r="A609" i="3"/>
  <c r="CY609" i="3"/>
  <c r="CZ609" i="3"/>
  <c r="DA609" i="3"/>
  <c r="DB609" i="3"/>
  <c r="L270" i="9" s="1"/>
  <c r="DC609" i="3"/>
  <c r="Q270" i="9" s="1"/>
  <c r="A610" i="3"/>
  <c r="CY610" i="3"/>
  <c r="CZ610" i="3"/>
  <c r="DB610" i="3" s="1"/>
  <c r="DA610" i="3"/>
  <c r="DC610" i="3"/>
  <c r="A611" i="3"/>
  <c r="CY611" i="3"/>
  <c r="CZ611" i="3"/>
  <c r="DB611" i="3" s="1"/>
  <c r="DA611" i="3"/>
  <c r="DC611" i="3"/>
  <c r="A612" i="3"/>
  <c r="CY612" i="3"/>
  <c r="CZ612" i="3"/>
  <c r="DA612" i="3"/>
  <c r="DB612" i="3"/>
  <c r="DC612" i="3"/>
  <c r="A613" i="3"/>
  <c r="CY613" i="3"/>
  <c r="CZ613" i="3"/>
  <c r="DA613" i="3"/>
  <c r="DB613" i="3"/>
  <c r="DC613" i="3"/>
  <c r="A614" i="3"/>
  <c r="CY614" i="3"/>
  <c r="CZ614" i="3"/>
  <c r="DB614" i="3" s="1"/>
  <c r="DA614" i="3"/>
  <c r="DC614" i="3"/>
  <c r="A615" i="3"/>
  <c r="CY615" i="3"/>
  <c r="CZ615" i="3"/>
  <c r="DB615" i="3" s="1"/>
  <c r="L275" i="9" s="1"/>
  <c r="DA615" i="3"/>
  <c r="DC615" i="3"/>
  <c r="Q275" i="9" s="1"/>
  <c r="A616" i="3"/>
  <c r="CY616" i="3"/>
  <c r="CZ616" i="3"/>
  <c r="DA616" i="3"/>
  <c r="DB616" i="3"/>
  <c r="DC616" i="3"/>
  <c r="A617" i="3"/>
  <c r="CY617" i="3"/>
  <c r="CZ617" i="3"/>
  <c r="DA617" i="3"/>
  <c r="DB617" i="3"/>
  <c r="DC617" i="3"/>
  <c r="A618" i="3"/>
  <c r="CY618" i="3"/>
  <c r="CZ618" i="3"/>
  <c r="DB618" i="3" s="1"/>
  <c r="DA618" i="3"/>
  <c r="DC618" i="3"/>
  <c r="A619" i="3"/>
  <c r="CY619" i="3"/>
  <c r="CZ619" i="3"/>
  <c r="DB619" i="3" s="1"/>
  <c r="DA619" i="3"/>
  <c r="DC619" i="3"/>
  <c r="A620" i="3"/>
  <c r="CY620" i="3"/>
  <c r="CZ620" i="3"/>
  <c r="DA620" i="3"/>
  <c r="DB620" i="3"/>
  <c r="DC620" i="3"/>
  <c r="A621" i="3"/>
  <c r="CY621" i="3"/>
  <c r="CZ621" i="3"/>
  <c r="DA621" i="3"/>
  <c r="DB621" i="3"/>
  <c r="DC621" i="3"/>
  <c r="A622" i="3"/>
  <c r="CY622" i="3"/>
  <c r="CZ622" i="3"/>
  <c r="DB622" i="3" s="1"/>
  <c r="DA622" i="3"/>
  <c r="DC622" i="3"/>
  <c r="A623" i="3"/>
  <c r="CY623" i="3"/>
  <c r="CZ623" i="3"/>
  <c r="DB623" i="3" s="1"/>
  <c r="L280" i="9" s="1"/>
  <c r="DA623" i="3"/>
  <c r="DC623" i="3"/>
  <c r="Q280" i="9" s="1"/>
  <c r="A624" i="3"/>
  <c r="CY624" i="3"/>
  <c r="CZ624" i="3"/>
  <c r="DA624" i="3"/>
  <c r="DB624" i="3"/>
  <c r="L279" i="9" s="1"/>
  <c r="DC624" i="3"/>
  <c r="Q279" i="9" s="1"/>
  <c r="A625" i="3"/>
  <c r="CY625" i="3"/>
  <c r="CZ625" i="3"/>
  <c r="DA625" i="3"/>
  <c r="DB625" i="3"/>
  <c r="DC625" i="3"/>
  <c r="A626" i="3"/>
  <c r="CY626" i="3"/>
  <c r="CZ626" i="3"/>
  <c r="DB626" i="3" s="1"/>
  <c r="L278" i="9" s="1"/>
  <c r="DA626" i="3"/>
  <c r="DC626" i="3"/>
  <c r="Q278" i="9" s="1"/>
  <c r="A627" i="3"/>
  <c r="CY627" i="3"/>
  <c r="CZ627" i="3"/>
  <c r="DB627" i="3" s="1"/>
  <c r="L277" i="9" s="1"/>
  <c r="DA627" i="3"/>
  <c r="DC627" i="3"/>
  <c r="Q277" i="9" s="1"/>
  <c r="A628" i="3"/>
  <c r="CX628" i="3"/>
  <c r="CY628" i="3"/>
  <c r="CZ628" i="3"/>
  <c r="DA628" i="3"/>
  <c r="DB628" i="3"/>
  <c r="DC628" i="3"/>
  <c r="A629" i="3"/>
  <c r="CX629" i="3"/>
  <c r="CY629" i="3"/>
  <c r="CZ629" i="3"/>
  <c r="DA629" i="3"/>
  <c r="DB629" i="3"/>
  <c r="DC629" i="3"/>
  <c r="A630" i="3"/>
  <c r="CX630" i="3"/>
  <c r="CY630" i="3"/>
  <c r="CZ630" i="3"/>
  <c r="DB630" i="3" s="1"/>
  <c r="DA630" i="3"/>
  <c r="DC630" i="3"/>
  <c r="A631" i="3"/>
  <c r="CX631" i="3"/>
  <c r="CY631" i="3"/>
  <c r="CZ631" i="3"/>
  <c r="DB631" i="3" s="1"/>
  <c r="DA631" i="3"/>
  <c r="DC631" i="3"/>
  <c r="A632" i="3"/>
  <c r="CY632" i="3"/>
  <c r="CZ632" i="3"/>
  <c r="DA632" i="3"/>
  <c r="DB632" i="3"/>
  <c r="DC632" i="3"/>
  <c r="A633" i="3"/>
  <c r="CY633" i="3"/>
  <c r="CZ633" i="3"/>
  <c r="DA633" i="3"/>
  <c r="DB633" i="3"/>
  <c r="DC633" i="3"/>
  <c r="A634" i="3"/>
  <c r="CY634" i="3"/>
  <c r="CZ634" i="3"/>
  <c r="DB634" i="3" s="1"/>
  <c r="DA634" i="3"/>
  <c r="DC634" i="3"/>
  <c r="A635" i="3"/>
  <c r="CY635" i="3"/>
  <c r="CZ635" i="3"/>
  <c r="DB635" i="3" s="1"/>
  <c r="DA635" i="3"/>
  <c r="DC635" i="3"/>
  <c r="A636" i="3"/>
  <c r="CY636" i="3"/>
  <c r="CZ636" i="3"/>
  <c r="DA636" i="3"/>
  <c r="DB636" i="3"/>
  <c r="DC636" i="3"/>
  <c r="A637" i="3"/>
  <c r="CY637" i="3"/>
  <c r="CZ637" i="3"/>
  <c r="DA637" i="3"/>
  <c r="DB637" i="3"/>
  <c r="DC637" i="3"/>
  <c r="A638" i="3"/>
  <c r="CY638" i="3"/>
  <c r="CZ638" i="3"/>
  <c r="DB638" i="3" s="1"/>
  <c r="DA638" i="3"/>
  <c r="DC638" i="3"/>
  <c r="A639" i="3"/>
  <c r="CY639" i="3"/>
  <c r="CZ639" i="3"/>
  <c r="DB639" i="3" s="1"/>
  <c r="DA639" i="3"/>
  <c r="DC639" i="3"/>
  <c r="A640" i="3"/>
  <c r="CY640" i="3"/>
  <c r="CZ640" i="3"/>
  <c r="DA640" i="3"/>
  <c r="DB640" i="3"/>
  <c r="L284" i="9" s="1"/>
  <c r="DC640" i="3"/>
  <c r="Q284" i="9" s="1"/>
  <c r="A641" i="3"/>
  <c r="CX641" i="3"/>
  <c r="CY641" i="3"/>
  <c r="CZ641" i="3"/>
  <c r="DA641" i="3"/>
  <c r="DB641" i="3"/>
  <c r="DC641" i="3"/>
  <c r="A642" i="3"/>
  <c r="CX642" i="3"/>
  <c r="CY642" i="3"/>
  <c r="CZ642" i="3"/>
  <c r="DB642" i="3" s="1"/>
  <c r="DA642" i="3"/>
  <c r="DC642" i="3"/>
  <c r="A643" i="3"/>
  <c r="CX643" i="3"/>
  <c r="CY643" i="3"/>
  <c r="CZ643" i="3"/>
  <c r="DB643" i="3" s="1"/>
  <c r="DA643" i="3"/>
  <c r="DC643" i="3"/>
  <c r="A644" i="3"/>
  <c r="CX644" i="3"/>
  <c r="CY644" i="3"/>
  <c r="CZ644" i="3"/>
  <c r="DA644" i="3"/>
  <c r="DB644" i="3"/>
  <c r="DC644" i="3"/>
  <c r="A645" i="3"/>
  <c r="CX645" i="3"/>
  <c r="CY645" i="3"/>
  <c r="CZ645" i="3"/>
  <c r="DA645" i="3"/>
  <c r="DB645" i="3"/>
  <c r="L291" i="9" s="1"/>
  <c r="DC645" i="3"/>
  <c r="Q291" i="9" s="1"/>
  <c r="A646" i="3"/>
  <c r="CX646" i="3"/>
  <c r="CY646" i="3"/>
  <c r="CZ646" i="3"/>
  <c r="DB646" i="3" s="1"/>
  <c r="L290" i="9" s="1"/>
  <c r="DA646" i="3"/>
  <c r="DC646" i="3"/>
  <c r="Q290" i="9" s="1"/>
  <c r="A647" i="3"/>
  <c r="CX647" i="3"/>
  <c r="CY647" i="3"/>
  <c r="CZ647" i="3"/>
  <c r="DB647" i="3" s="1"/>
  <c r="L289" i="9" s="1"/>
  <c r="DA647" i="3"/>
  <c r="DC647" i="3"/>
  <c r="Q289" i="9" s="1"/>
  <c r="A648" i="3"/>
  <c r="CX648" i="3"/>
  <c r="CY648" i="3"/>
  <c r="CZ648" i="3"/>
  <c r="DA648" i="3"/>
  <c r="DB648" i="3"/>
  <c r="DC648" i="3"/>
  <c r="A649" i="3"/>
  <c r="CY649" i="3"/>
  <c r="CZ649" i="3"/>
  <c r="DA649" i="3"/>
  <c r="DB649" i="3"/>
  <c r="DC649" i="3"/>
  <c r="A650" i="3"/>
  <c r="CY650" i="3"/>
  <c r="CZ650" i="3"/>
  <c r="DB650" i="3" s="1"/>
  <c r="DA650" i="3"/>
  <c r="DC650" i="3"/>
  <c r="A651" i="3"/>
  <c r="CY651" i="3"/>
  <c r="CZ651" i="3"/>
  <c r="DB651" i="3" s="1"/>
  <c r="DA651" i="3"/>
  <c r="DC651" i="3"/>
  <c r="A652" i="3"/>
  <c r="CY652" i="3"/>
  <c r="CZ652" i="3"/>
  <c r="DA652" i="3"/>
  <c r="DB652" i="3"/>
  <c r="DC652" i="3"/>
  <c r="A653" i="3"/>
  <c r="CY653" i="3"/>
  <c r="CZ653" i="3"/>
  <c r="DA653" i="3"/>
  <c r="DB653" i="3"/>
  <c r="DC653" i="3"/>
  <c r="A654" i="3"/>
  <c r="CY654" i="3"/>
  <c r="CZ654" i="3"/>
  <c r="DB654" i="3" s="1"/>
  <c r="DA654" i="3"/>
  <c r="DC654" i="3"/>
  <c r="A655" i="3"/>
  <c r="CY655" i="3"/>
  <c r="CZ655" i="3"/>
  <c r="DB655" i="3" s="1"/>
  <c r="DA655" i="3"/>
  <c r="DC655" i="3"/>
  <c r="A656" i="3"/>
  <c r="CY656" i="3"/>
  <c r="CZ656" i="3"/>
  <c r="DA656" i="3"/>
  <c r="DB656" i="3"/>
  <c r="DC656" i="3"/>
  <c r="A657" i="3"/>
  <c r="CY657" i="3"/>
  <c r="CZ657" i="3"/>
  <c r="DA657" i="3"/>
  <c r="DB657" i="3"/>
  <c r="DC657" i="3"/>
  <c r="A658" i="3"/>
  <c r="CY658" i="3"/>
  <c r="CZ658" i="3"/>
  <c r="DB658" i="3" s="1"/>
  <c r="DA658" i="3"/>
  <c r="DC658" i="3"/>
  <c r="A659" i="3"/>
  <c r="CY659" i="3"/>
  <c r="CZ659" i="3"/>
  <c r="DB659" i="3" s="1"/>
  <c r="L297" i="9" s="1"/>
  <c r="DA659" i="3"/>
  <c r="DC659" i="3"/>
  <c r="Q297" i="9" s="1"/>
  <c r="A660" i="3"/>
  <c r="CX660" i="3"/>
  <c r="CY660" i="3"/>
  <c r="CZ660" i="3"/>
  <c r="DA660" i="3"/>
  <c r="DB660" i="3"/>
  <c r="DC660" i="3"/>
  <c r="A661" i="3"/>
  <c r="CX661" i="3"/>
  <c r="CY661" i="3"/>
  <c r="CZ661" i="3"/>
  <c r="DA661" i="3"/>
  <c r="DB661" i="3"/>
  <c r="DC661" i="3"/>
  <c r="A662" i="3"/>
  <c r="CX662" i="3"/>
  <c r="CY662" i="3"/>
  <c r="CZ662" i="3"/>
  <c r="DB662" i="3" s="1"/>
  <c r="DA662" i="3"/>
  <c r="DC662" i="3"/>
  <c r="A663" i="3"/>
  <c r="CX663" i="3"/>
  <c r="CY663" i="3"/>
  <c r="CZ663" i="3"/>
  <c r="DB663" i="3" s="1"/>
  <c r="L307" i="9" s="1"/>
  <c r="DA663" i="3"/>
  <c r="DC663" i="3"/>
  <c r="Q307" i="9" s="1"/>
  <c r="A664" i="3"/>
  <c r="CX664" i="3"/>
  <c r="CY664" i="3"/>
  <c r="CZ664" i="3"/>
  <c r="DA664" i="3"/>
  <c r="DB664" i="3"/>
  <c r="L306" i="9" s="1"/>
  <c r="DC664" i="3"/>
  <c r="Q306" i="9" s="1"/>
  <c r="A665" i="3"/>
  <c r="CX665" i="3"/>
  <c r="CY665" i="3"/>
  <c r="CZ665" i="3"/>
  <c r="DA665" i="3"/>
  <c r="DB665" i="3"/>
  <c r="L305" i="9" s="1"/>
  <c r="DC665" i="3"/>
  <c r="Q305" i="9" s="1"/>
  <c r="A666" i="3"/>
  <c r="CX666" i="3"/>
  <c r="CY666" i="3"/>
  <c r="CZ666" i="3"/>
  <c r="DB666" i="3" s="1"/>
  <c r="L304" i="9" s="1"/>
  <c r="DA666" i="3"/>
  <c r="DC666" i="3"/>
  <c r="Q304" i="9" s="1"/>
  <c r="A667" i="3"/>
  <c r="CX667" i="3"/>
  <c r="CY667" i="3"/>
  <c r="CZ667" i="3"/>
  <c r="DB667" i="3" s="1"/>
  <c r="L303" i="9" s="1"/>
  <c r="DA667" i="3"/>
  <c r="DC667" i="3"/>
  <c r="Q303" i="9" s="1"/>
  <c r="A668" i="3"/>
  <c r="CX668" i="3"/>
  <c r="CY668" i="3"/>
  <c r="CZ668" i="3"/>
  <c r="DA668" i="3"/>
  <c r="DB668" i="3"/>
  <c r="L302" i="9" s="1"/>
  <c r="DC668" i="3"/>
  <c r="Q302" i="9" s="1"/>
  <c r="A669" i="3"/>
  <c r="CX669" i="3"/>
  <c r="CY669" i="3"/>
  <c r="CZ669" i="3"/>
  <c r="DA669" i="3"/>
  <c r="DB669" i="3"/>
  <c r="DC669" i="3"/>
  <c r="A670" i="3"/>
  <c r="CX670" i="3"/>
  <c r="CY670" i="3"/>
  <c r="CZ670" i="3"/>
  <c r="DB670" i="3" s="1"/>
  <c r="DA670" i="3"/>
  <c r="DC670" i="3"/>
  <c r="A671" i="3"/>
  <c r="CY671" i="3"/>
  <c r="CZ671" i="3"/>
  <c r="DB671" i="3" s="1"/>
  <c r="DA671" i="3"/>
  <c r="DC671" i="3"/>
  <c r="A672" i="3"/>
  <c r="CY672" i="3"/>
  <c r="CZ672" i="3"/>
  <c r="DA672" i="3"/>
  <c r="DB672" i="3"/>
  <c r="DC672" i="3"/>
  <c r="A673" i="3"/>
  <c r="CY673" i="3"/>
  <c r="CZ673" i="3"/>
  <c r="DA673" i="3"/>
  <c r="DB673" i="3"/>
  <c r="DC673" i="3"/>
  <c r="A674" i="3"/>
  <c r="CY674" i="3"/>
  <c r="CZ674" i="3"/>
  <c r="DB674" i="3" s="1"/>
  <c r="DA674" i="3"/>
  <c r="DC674" i="3"/>
  <c r="A675" i="3"/>
  <c r="CY675" i="3"/>
  <c r="CZ675" i="3"/>
  <c r="DB675" i="3" s="1"/>
  <c r="DA675" i="3"/>
  <c r="DC675" i="3"/>
  <c r="A676" i="3"/>
  <c r="CY676" i="3"/>
  <c r="CZ676" i="3"/>
  <c r="DA676" i="3"/>
  <c r="DB676" i="3"/>
  <c r="DC676" i="3"/>
  <c r="A677" i="3"/>
  <c r="CY677" i="3"/>
  <c r="CZ677" i="3"/>
  <c r="DA677" i="3"/>
  <c r="DB677" i="3"/>
  <c r="DC677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M26" i="1"/>
  <c r="AN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C28" i="1"/>
  <c r="D28" i="1"/>
  <c r="AC28" i="1"/>
  <c r="AE28" i="1"/>
  <c r="AD28" i="1" s="1"/>
  <c r="AB28" i="1" s="1"/>
  <c r="AF28" i="1"/>
  <c r="S28" i="1" s="1"/>
  <c r="AG28" i="1"/>
  <c r="CU28" i="1" s="1"/>
  <c r="T28" i="1" s="1"/>
  <c r="AH28" i="1"/>
  <c r="AI28" i="1"/>
  <c r="CW28" i="1" s="1"/>
  <c r="V28" i="1" s="1"/>
  <c r="AJ28" i="1"/>
  <c r="CX28" i="1" s="1"/>
  <c r="W28" i="1" s="1"/>
  <c r="CQ28" i="1"/>
  <c r="CS28" i="1"/>
  <c r="CV28" i="1"/>
  <c r="U28" i="1" s="1"/>
  <c r="FR28" i="1"/>
  <c r="GL28" i="1"/>
  <c r="GO28" i="1"/>
  <c r="GP28" i="1"/>
  <c r="GV28" i="1"/>
  <c r="HC28" i="1" s="1"/>
  <c r="GX28" i="1" s="1"/>
  <c r="C29" i="1"/>
  <c r="D29" i="1"/>
  <c r="AC29" i="1"/>
  <c r="AE29" i="1"/>
  <c r="AD29" i="1" s="1"/>
  <c r="AB29" i="1" s="1"/>
  <c r="AF29" i="1"/>
  <c r="S29" i="1" s="1"/>
  <c r="AG29" i="1"/>
  <c r="CU29" i="1" s="1"/>
  <c r="T29" i="1" s="1"/>
  <c r="AH29" i="1"/>
  <c r="AI29" i="1"/>
  <c r="CW29" i="1" s="1"/>
  <c r="V29" i="1" s="1"/>
  <c r="AJ29" i="1"/>
  <c r="CX29" i="1" s="1"/>
  <c r="W29" i="1" s="1"/>
  <c r="CQ29" i="1"/>
  <c r="CS29" i="1"/>
  <c r="CV29" i="1"/>
  <c r="U29" i="1" s="1"/>
  <c r="FR29" i="1"/>
  <c r="GL29" i="1"/>
  <c r="GO29" i="1"/>
  <c r="GP29" i="1"/>
  <c r="GV29" i="1"/>
  <c r="HC29" i="1" s="1"/>
  <c r="GX29" i="1" s="1"/>
  <c r="C30" i="1"/>
  <c r="D30" i="1"/>
  <c r="AC30" i="1"/>
  <c r="CQ30" i="1" s="1"/>
  <c r="AE30" i="1"/>
  <c r="AD30" i="1" s="1"/>
  <c r="AF30" i="1"/>
  <c r="S30" i="1" s="1"/>
  <c r="AG30" i="1"/>
  <c r="CU30" i="1" s="1"/>
  <c r="T30" i="1" s="1"/>
  <c r="AH30" i="1"/>
  <c r="CV30" i="1" s="1"/>
  <c r="U30" i="1" s="1"/>
  <c r="AI30" i="1"/>
  <c r="CW30" i="1" s="1"/>
  <c r="V30" i="1" s="1"/>
  <c r="AJ30" i="1"/>
  <c r="CX30" i="1" s="1"/>
  <c r="W30" i="1" s="1"/>
  <c r="CS30" i="1"/>
  <c r="FR30" i="1"/>
  <c r="GL30" i="1"/>
  <c r="GO30" i="1"/>
  <c r="GP30" i="1"/>
  <c r="GV30" i="1"/>
  <c r="HC30" i="1" s="1"/>
  <c r="GX30" i="1" s="1"/>
  <c r="C31" i="1"/>
  <c r="D31" i="1"/>
  <c r="AC31" i="1"/>
  <c r="AE31" i="1"/>
  <c r="AD31" i="1" s="1"/>
  <c r="AB31" i="1" s="1"/>
  <c r="AF31" i="1"/>
  <c r="S31" i="1" s="1"/>
  <c r="AG31" i="1"/>
  <c r="CU31" i="1" s="1"/>
  <c r="T31" i="1" s="1"/>
  <c r="AH31" i="1"/>
  <c r="AI31" i="1"/>
  <c r="CW31" i="1" s="1"/>
  <c r="V31" i="1" s="1"/>
  <c r="AJ31" i="1"/>
  <c r="CX31" i="1" s="1"/>
  <c r="W31" i="1" s="1"/>
  <c r="CQ31" i="1"/>
  <c r="CV31" i="1"/>
  <c r="U31" i="1" s="1"/>
  <c r="FR31" i="1"/>
  <c r="GL31" i="1"/>
  <c r="GO31" i="1"/>
  <c r="GP31" i="1"/>
  <c r="GV31" i="1"/>
  <c r="HC31" i="1" s="1"/>
  <c r="GX31" i="1" s="1"/>
  <c r="AC32" i="1"/>
  <c r="AE32" i="1"/>
  <c r="AD32" i="1" s="1"/>
  <c r="AF32" i="1"/>
  <c r="AG32" i="1"/>
  <c r="AH32" i="1"/>
  <c r="CV32" i="1" s="1"/>
  <c r="AI32" i="1"/>
  <c r="CW32" i="1" s="1"/>
  <c r="AJ32" i="1"/>
  <c r="CX32" i="1" s="1"/>
  <c r="CQ32" i="1"/>
  <c r="CS32" i="1"/>
  <c r="CT32" i="1"/>
  <c r="CU32" i="1"/>
  <c r="FR32" i="1"/>
  <c r="GL32" i="1"/>
  <c r="GO32" i="1"/>
  <c r="GP32" i="1"/>
  <c r="GV32" i="1"/>
  <c r="HC32" i="1" s="1"/>
  <c r="C33" i="1"/>
  <c r="D33" i="1"/>
  <c r="AC33" i="1"/>
  <c r="AE33" i="1"/>
  <c r="CS33" i="1" s="1"/>
  <c r="AF33" i="1"/>
  <c r="AG33" i="1"/>
  <c r="CU33" i="1" s="1"/>
  <c r="T33" i="1" s="1"/>
  <c r="AH33" i="1"/>
  <c r="CV33" i="1" s="1"/>
  <c r="AI33" i="1"/>
  <c r="CW33" i="1" s="1"/>
  <c r="V33" i="1" s="1"/>
  <c r="AJ33" i="1"/>
  <c r="CQ33" i="1"/>
  <c r="CT33" i="1"/>
  <c r="CX33" i="1"/>
  <c r="W33" i="1" s="1"/>
  <c r="FR33" i="1"/>
  <c r="GL33" i="1"/>
  <c r="GO33" i="1"/>
  <c r="GP33" i="1"/>
  <c r="GV33" i="1"/>
  <c r="HC33" i="1"/>
  <c r="GX33" i="1" s="1"/>
  <c r="AC34" i="1"/>
  <c r="AE34" i="1"/>
  <c r="CS34" i="1" s="1"/>
  <c r="AF34" i="1"/>
  <c r="AG34" i="1"/>
  <c r="CU34" i="1" s="1"/>
  <c r="AH34" i="1"/>
  <c r="AI34" i="1"/>
  <c r="CW34" i="1" s="1"/>
  <c r="AJ34" i="1"/>
  <c r="CX34" i="1" s="1"/>
  <c r="CQ34" i="1"/>
  <c r="CV34" i="1"/>
  <c r="FR34" i="1"/>
  <c r="GL34" i="1"/>
  <c r="GO34" i="1"/>
  <c r="GP34" i="1"/>
  <c r="GV34" i="1"/>
  <c r="HC34" i="1" s="1"/>
  <c r="C35" i="1"/>
  <c r="D35" i="1"/>
  <c r="AC35" i="1"/>
  <c r="CQ35" i="1" s="1"/>
  <c r="AE35" i="1"/>
  <c r="AD35" i="1" s="1"/>
  <c r="AF35" i="1"/>
  <c r="S35" i="1" s="1"/>
  <c r="AG35" i="1"/>
  <c r="CU35" i="1" s="1"/>
  <c r="T35" i="1" s="1"/>
  <c r="AH35" i="1"/>
  <c r="CV35" i="1" s="1"/>
  <c r="U35" i="1" s="1"/>
  <c r="AI35" i="1"/>
  <c r="CW35" i="1" s="1"/>
  <c r="V35" i="1" s="1"/>
  <c r="AJ35" i="1"/>
  <c r="CX35" i="1" s="1"/>
  <c r="W35" i="1" s="1"/>
  <c r="CS35" i="1"/>
  <c r="FR35" i="1"/>
  <c r="GL35" i="1"/>
  <c r="GO35" i="1"/>
  <c r="GP35" i="1"/>
  <c r="GV35" i="1"/>
  <c r="HC35" i="1" s="1"/>
  <c r="GX35" i="1" s="1"/>
  <c r="AC36" i="1"/>
  <c r="AD36" i="1"/>
  <c r="AE36" i="1"/>
  <c r="AF36" i="1"/>
  <c r="AG36" i="1"/>
  <c r="AH36" i="1"/>
  <c r="CV36" i="1" s="1"/>
  <c r="AI36" i="1"/>
  <c r="AJ36" i="1"/>
  <c r="CX36" i="1" s="1"/>
  <c r="CQ36" i="1"/>
  <c r="CR36" i="1"/>
  <c r="CS36" i="1"/>
  <c r="CT36" i="1"/>
  <c r="CU36" i="1"/>
  <c r="CW36" i="1"/>
  <c r="FR36" i="1"/>
  <c r="GL36" i="1"/>
  <c r="GO36" i="1"/>
  <c r="GP36" i="1"/>
  <c r="GV36" i="1"/>
  <c r="HC36" i="1" s="1"/>
  <c r="B38" i="1"/>
  <c r="B26" i="1" s="1"/>
  <c r="C38" i="1"/>
  <c r="C26" i="1" s="1"/>
  <c r="D38" i="1"/>
  <c r="D26" i="1" s="1"/>
  <c r="F38" i="1"/>
  <c r="F26" i="1" s="1"/>
  <c r="G38" i="1"/>
  <c r="G26" i="1" s="1"/>
  <c r="A8" i="8" s="1"/>
  <c r="BX38" i="1"/>
  <c r="BX26" i="1" s="1"/>
  <c r="CD38" i="1"/>
  <c r="CD26" i="1" s="1"/>
  <c r="CK38" i="1"/>
  <c r="CK26" i="1" s="1"/>
  <c r="CL38" i="1"/>
  <c r="CL26" i="1" s="1"/>
  <c r="D67" i="1"/>
  <c r="E69" i="1"/>
  <c r="Z69" i="1"/>
  <c r="AA69" i="1"/>
  <c r="AM69" i="1"/>
  <c r="AN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C71" i="1"/>
  <c r="D71" i="1"/>
  <c r="AC71" i="1"/>
  <c r="P71" i="1" s="1"/>
  <c r="AE71" i="1"/>
  <c r="AF71" i="1"/>
  <c r="S71" i="1" s="1"/>
  <c r="AG71" i="1"/>
  <c r="CU71" i="1" s="1"/>
  <c r="T71" i="1" s="1"/>
  <c r="AH71" i="1"/>
  <c r="AI71" i="1"/>
  <c r="CW71" i="1" s="1"/>
  <c r="V71" i="1" s="1"/>
  <c r="AJ71" i="1"/>
  <c r="CX71" i="1" s="1"/>
  <c r="W71" i="1" s="1"/>
  <c r="CR71" i="1"/>
  <c r="CV71" i="1"/>
  <c r="U71" i="1" s="1"/>
  <c r="FR71" i="1"/>
  <c r="GL71" i="1"/>
  <c r="GO71" i="1"/>
  <c r="GP71" i="1"/>
  <c r="GV71" i="1"/>
  <c r="HC71" i="1" s="1"/>
  <c r="GX71" i="1" s="1"/>
  <c r="C72" i="1"/>
  <c r="D72" i="1"/>
  <c r="AC72" i="1"/>
  <c r="AE72" i="1"/>
  <c r="AF72" i="1"/>
  <c r="AG72" i="1"/>
  <c r="CU72" i="1" s="1"/>
  <c r="T72" i="1" s="1"/>
  <c r="AH72" i="1"/>
  <c r="AI72" i="1"/>
  <c r="CW72" i="1" s="1"/>
  <c r="V72" i="1" s="1"/>
  <c r="AJ72" i="1"/>
  <c r="CX72" i="1" s="1"/>
  <c r="CV72" i="1"/>
  <c r="U72" i="1" s="1"/>
  <c r="FR72" i="1"/>
  <c r="GL72" i="1"/>
  <c r="GO72" i="1"/>
  <c r="GP72" i="1"/>
  <c r="GV72" i="1"/>
  <c r="HC72" i="1" s="1"/>
  <c r="GX72" i="1" s="1"/>
  <c r="C73" i="1"/>
  <c r="D73" i="1"/>
  <c r="AC73" i="1"/>
  <c r="P73" i="1" s="1"/>
  <c r="AE73" i="1"/>
  <c r="AD73" i="1" s="1"/>
  <c r="AF73" i="1"/>
  <c r="AG73" i="1"/>
  <c r="CU73" i="1" s="1"/>
  <c r="T73" i="1" s="1"/>
  <c r="AH73" i="1"/>
  <c r="CV73" i="1" s="1"/>
  <c r="U73" i="1" s="1"/>
  <c r="AI73" i="1"/>
  <c r="CW73" i="1" s="1"/>
  <c r="V73" i="1" s="1"/>
  <c r="AJ73" i="1"/>
  <c r="CX73" i="1" s="1"/>
  <c r="W73" i="1" s="1"/>
  <c r="CR73" i="1"/>
  <c r="FR73" i="1"/>
  <c r="GL73" i="1"/>
  <c r="GO73" i="1"/>
  <c r="GP73" i="1"/>
  <c r="GV73" i="1"/>
  <c r="HC73" i="1" s="1"/>
  <c r="GX73" i="1" s="1"/>
  <c r="C74" i="1"/>
  <c r="D74" i="1"/>
  <c r="AC74" i="1"/>
  <c r="AE74" i="1"/>
  <c r="AD74" i="1" s="1"/>
  <c r="AF74" i="1"/>
  <c r="AG74" i="1"/>
  <c r="CU74" i="1" s="1"/>
  <c r="T74" i="1" s="1"/>
  <c r="AH74" i="1"/>
  <c r="AI74" i="1"/>
  <c r="CW74" i="1" s="1"/>
  <c r="V74" i="1" s="1"/>
  <c r="AJ74" i="1"/>
  <c r="CX74" i="1" s="1"/>
  <c r="CR74" i="1"/>
  <c r="CV74" i="1"/>
  <c r="U74" i="1" s="1"/>
  <c r="FR74" i="1"/>
  <c r="GL74" i="1"/>
  <c r="GO74" i="1"/>
  <c r="GP74" i="1"/>
  <c r="GV74" i="1"/>
  <c r="HC74" i="1" s="1"/>
  <c r="GX74" i="1" s="1"/>
  <c r="AC75" i="1"/>
  <c r="AD75" i="1"/>
  <c r="AE75" i="1"/>
  <c r="AF75" i="1"/>
  <c r="AG75" i="1"/>
  <c r="AH75" i="1"/>
  <c r="CV75" i="1" s="1"/>
  <c r="AI75" i="1"/>
  <c r="CW75" i="1" s="1"/>
  <c r="AJ75" i="1"/>
  <c r="CR75" i="1"/>
  <c r="CT75" i="1"/>
  <c r="CU75" i="1"/>
  <c r="CX75" i="1"/>
  <c r="FR75" i="1"/>
  <c r="GL75" i="1"/>
  <c r="GO75" i="1"/>
  <c r="GP75" i="1"/>
  <c r="GV75" i="1"/>
  <c r="HC75" i="1"/>
  <c r="C76" i="1"/>
  <c r="D76" i="1"/>
  <c r="AC76" i="1"/>
  <c r="P76" i="1" s="1"/>
  <c r="AE76" i="1"/>
  <c r="R76" i="1" s="1"/>
  <c r="GK76" i="1" s="1"/>
  <c r="AF76" i="1"/>
  <c r="AG76" i="1"/>
  <c r="AH76" i="1"/>
  <c r="CV76" i="1" s="1"/>
  <c r="U76" i="1" s="1"/>
  <c r="AI76" i="1"/>
  <c r="CW76" i="1" s="1"/>
  <c r="V76" i="1" s="1"/>
  <c r="AJ76" i="1"/>
  <c r="CX76" i="1" s="1"/>
  <c r="W76" i="1" s="1"/>
  <c r="CQ76" i="1"/>
  <c r="CU76" i="1"/>
  <c r="T76" i="1" s="1"/>
  <c r="FR76" i="1"/>
  <c r="GL76" i="1"/>
  <c r="GO76" i="1"/>
  <c r="GP76" i="1"/>
  <c r="GV76" i="1"/>
  <c r="HC76" i="1"/>
  <c r="GX76" i="1" s="1"/>
  <c r="AC77" i="1"/>
  <c r="AE77" i="1"/>
  <c r="AF77" i="1"/>
  <c r="AG77" i="1"/>
  <c r="CU77" i="1" s="1"/>
  <c r="AH77" i="1"/>
  <c r="AI77" i="1"/>
  <c r="CW77" i="1" s="1"/>
  <c r="V77" i="1" s="1"/>
  <c r="AJ77" i="1"/>
  <c r="CX77" i="1" s="1"/>
  <c r="CS77" i="1"/>
  <c r="CV77" i="1"/>
  <c r="U77" i="1" s="1"/>
  <c r="FR77" i="1"/>
  <c r="GL77" i="1"/>
  <c r="GO77" i="1"/>
  <c r="GP77" i="1"/>
  <c r="GV77" i="1"/>
  <c r="HC77" i="1" s="1"/>
  <c r="GX77" i="1" s="1"/>
  <c r="B79" i="1"/>
  <c r="B69" i="1" s="1"/>
  <c r="C79" i="1"/>
  <c r="C69" i="1" s="1"/>
  <c r="D79" i="1"/>
  <c r="D69" i="1" s="1"/>
  <c r="F79" i="1"/>
  <c r="F69" i="1" s="1"/>
  <c r="G79" i="1"/>
  <c r="G69" i="1" s="1"/>
  <c r="A17" i="8" s="1"/>
  <c r="BX79" i="1"/>
  <c r="BX69" i="1" s="1"/>
  <c r="CK79" i="1"/>
  <c r="CL79" i="1"/>
  <c r="CL69" i="1" s="1"/>
  <c r="D108" i="1"/>
  <c r="E110" i="1"/>
  <c r="Z110" i="1"/>
  <c r="AA110" i="1"/>
  <c r="AM110" i="1"/>
  <c r="AN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C112" i="1"/>
  <c r="D112" i="1"/>
  <c r="AC112" i="1"/>
  <c r="AD112" i="1"/>
  <c r="AE112" i="1"/>
  <c r="R112" i="1" s="1"/>
  <c r="AF112" i="1"/>
  <c r="AG112" i="1"/>
  <c r="CU112" i="1" s="1"/>
  <c r="T112" i="1" s="1"/>
  <c r="AH112" i="1"/>
  <c r="CV112" i="1" s="1"/>
  <c r="U112" i="1" s="1"/>
  <c r="AI112" i="1"/>
  <c r="AJ112" i="1"/>
  <c r="CX112" i="1" s="1"/>
  <c r="W112" i="1" s="1"/>
  <c r="CR112" i="1"/>
  <c r="CS112" i="1"/>
  <c r="CW112" i="1"/>
  <c r="V112" i="1" s="1"/>
  <c r="FR112" i="1"/>
  <c r="GL112" i="1"/>
  <c r="GO112" i="1"/>
  <c r="GP112" i="1"/>
  <c r="GV112" i="1"/>
  <c r="HC112" i="1" s="1"/>
  <c r="GX112" i="1" s="1"/>
  <c r="C113" i="1"/>
  <c r="D113" i="1"/>
  <c r="S113" i="1"/>
  <c r="CZ113" i="1" s="1"/>
  <c r="Y113" i="1" s="1"/>
  <c r="AC113" i="1"/>
  <c r="AE113" i="1"/>
  <c r="R113" i="1" s="1"/>
  <c r="GK113" i="1" s="1"/>
  <c r="AF113" i="1"/>
  <c r="AG113" i="1"/>
  <c r="CU113" i="1" s="1"/>
  <c r="T113" i="1" s="1"/>
  <c r="AH113" i="1"/>
  <c r="AI113" i="1"/>
  <c r="CW113" i="1" s="1"/>
  <c r="V113" i="1" s="1"/>
  <c r="AJ113" i="1"/>
  <c r="CR113" i="1"/>
  <c r="CT113" i="1"/>
  <c r="CV113" i="1"/>
  <c r="U113" i="1" s="1"/>
  <c r="CX113" i="1"/>
  <c r="W113" i="1" s="1"/>
  <c r="FR113" i="1"/>
  <c r="GL113" i="1"/>
  <c r="GO113" i="1"/>
  <c r="GP113" i="1"/>
  <c r="GV113" i="1"/>
  <c r="HC113" i="1" s="1"/>
  <c r="GX113" i="1" s="1"/>
  <c r="C114" i="1"/>
  <c r="D114" i="1"/>
  <c r="AC114" i="1"/>
  <c r="AE114" i="1"/>
  <c r="AF114" i="1"/>
  <c r="AG114" i="1"/>
  <c r="CU114" i="1" s="1"/>
  <c r="AH114" i="1"/>
  <c r="CV114" i="1" s="1"/>
  <c r="U114" i="1" s="1"/>
  <c r="AI114" i="1"/>
  <c r="CW114" i="1" s="1"/>
  <c r="AJ114" i="1"/>
  <c r="CX114" i="1" s="1"/>
  <c r="W114" i="1" s="1"/>
  <c r="CR114" i="1"/>
  <c r="CT114" i="1"/>
  <c r="FR114" i="1"/>
  <c r="GL114" i="1"/>
  <c r="GO114" i="1"/>
  <c r="GP114" i="1"/>
  <c r="GV114" i="1"/>
  <c r="HC114" i="1" s="1"/>
  <c r="GX114" i="1" s="1"/>
  <c r="C115" i="1"/>
  <c r="D115" i="1"/>
  <c r="S115" i="1"/>
  <c r="CZ115" i="1" s="1"/>
  <c r="Y115" i="1" s="1"/>
  <c r="AC115" i="1"/>
  <c r="AE115" i="1"/>
  <c r="R115" i="1" s="1"/>
  <c r="GK115" i="1" s="1"/>
  <c r="AF115" i="1"/>
  <c r="AG115" i="1"/>
  <c r="CU115" i="1" s="1"/>
  <c r="T115" i="1" s="1"/>
  <c r="AH115" i="1"/>
  <c r="AI115" i="1"/>
  <c r="CW115" i="1" s="1"/>
  <c r="V115" i="1" s="1"/>
  <c r="AJ115" i="1"/>
  <c r="CR115" i="1"/>
  <c r="CT115" i="1"/>
  <c r="CV115" i="1"/>
  <c r="U115" i="1" s="1"/>
  <c r="CX115" i="1"/>
  <c r="W115" i="1" s="1"/>
  <c r="FR115" i="1"/>
  <c r="GL115" i="1"/>
  <c r="GO115" i="1"/>
  <c r="GP115" i="1"/>
  <c r="GV115" i="1"/>
  <c r="HC115" i="1" s="1"/>
  <c r="GX115" i="1" s="1"/>
  <c r="AC116" i="1"/>
  <c r="AE116" i="1"/>
  <c r="AF116" i="1"/>
  <c r="AG116" i="1"/>
  <c r="CU116" i="1" s="1"/>
  <c r="AH116" i="1"/>
  <c r="CV116" i="1" s="1"/>
  <c r="U116" i="1" s="1"/>
  <c r="AI116" i="1"/>
  <c r="CW116" i="1" s="1"/>
  <c r="AJ116" i="1"/>
  <c r="CR116" i="1"/>
  <c r="CT116" i="1"/>
  <c r="CX116" i="1"/>
  <c r="W116" i="1" s="1"/>
  <c r="FR116" i="1"/>
  <c r="GL116" i="1"/>
  <c r="GO116" i="1"/>
  <c r="GP116" i="1"/>
  <c r="GV116" i="1"/>
  <c r="HC116" i="1" s="1"/>
  <c r="GX116" i="1" s="1"/>
  <c r="C117" i="1"/>
  <c r="D117" i="1"/>
  <c r="S117" i="1"/>
  <c r="CY117" i="1" s="1"/>
  <c r="X117" i="1" s="1"/>
  <c r="AC117" i="1"/>
  <c r="P117" i="1" s="1"/>
  <c r="AE117" i="1"/>
  <c r="AD117" i="1" s="1"/>
  <c r="AF117" i="1"/>
  <c r="AG117" i="1"/>
  <c r="CU117" i="1" s="1"/>
  <c r="T117" i="1" s="1"/>
  <c r="AH117" i="1"/>
  <c r="AI117" i="1"/>
  <c r="CW117" i="1" s="1"/>
  <c r="V117" i="1" s="1"/>
  <c r="AJ117" i="1"/>
  <c r="CR117" i="1"/>
  <c r="CT117" i="1"/>
  <c r="CV117" i="1"/>
  <c r="U117" i="1" s="1"/>
  <c r="CX117" i="1"/>
  <c r="W117" i="1" s="1"/>
  <c r="CZ117" i="1"/>
  <c r="Y117" i="1" s="1"/>
  <c r="FR117" i="1"/>
  <c r="GL117" i="1"/>
  <c r="GO117" i="1"/>
  <c r="GP117" i="1"/>
  <c r="GV117" i="1"/>
  <c r="HC117" i="1" s="1"/>
  <c r="GX117" i="1" s="1"/>
  <c r="AC118" i="1"/>
  <c r="AE118" i="1"/>
  <c r="AF118" i="1"/>
  <c r="AG118" i="1"/>
  <c r="CU118" i="1" s="1"/>
  <c r="AH118" i="1"/>
  <c r="CV118" i="1" s="1"/>
  <c r="U118" i="1" s="1"/>
  <c r="AI118" i="1"/>
  <c r="CW118" i="1" s="1"/>
  <c r="AJ118" i="1"/>
  <c r="CX118" i="1" s="1"/>
  <c r="W118" i="1" s="1"/>
  <c r="CR118" i="1"/>
  <c r="CT118" i="1"/>
  <c r="FR118" i="1"/>
  <c r="GL118" i="1"/>
  <c r="GO118" i="1"/>
  <c r="GP118" i="1"/>
  <c r="GV118" i="1"/>
  <c r="HC118" i="1" s="1"/>
  <c r="GX118" i="1" s="1"/>
  <c r="C119" i="1"/>
  <c r="D119" i="1"/>
  <c r="S119" i="1"/>
  <c r="CZ119" i="1" s="1"/>
  <c r="Y119" i="1" s="1"/>
  <c r="AC119" i="1"/>
  <c r="AE119" i="1"/>
  <c r="R119" i="1" s="1"/>
  <c r="GK119" i="1" s="1"/>
  <c r="AF119" i="1"/>
  <c r="AG119" i="1"/>
  <c r="CU119" i="1" s="1"/>
  <c r="T119" i="1" s="1"/>
  <c r="AH119" i="1"/>
  <c r="AI119" i="1"/>
  <c r="CW119" i="1" s="1"/>
  <c r="V119" i="1" s="1"/>
  <c r="AJ119" i="1"/>
  <c r="CR119" i="1"/>
  <c r="CT119" i="1"/>
  <c r="CV119" i="1"/>
  <c r="U119" i="1" s="1"/>
  <c r="CX119" i="1"/>
  <c r="W119" i="1" s="1"/>
  <c r="FR119" i="1"/>
  <c r="GL119" i="1"/>
  <c r="GO119" i="1"/>
  <c r="GP119" i="1"/>
  <c r="GV119" i="1"/>
  <c r="HC119" i="1" s="1"/>
  <c r="GX119" i="1" s="1"/>
  <c r="AC120" i="1"/>
  <c r="AE120" i="1"/>
  <c r="AF120" i="1"/>
  <c r="AG120" i="1"/>
  <c r="CU120" i="1" s="1"/>
  <c r="AH120" i="1"/>
  <c r="CV120" i="1" s="1"/>
  <c r="U120" i="1" s="1"/>
  <c r="AI120" i="1"/>
  <c r="CW120" i="1" s="1"/>
  <c r="AJ120" i="1"/>
  <c r="CR120" i="1"/>
  <c r="CT120" i="1"/>
  <c r="CX120" i="1"/>
  <c r="W120" i="1" s="1"/>
  <c r="FR120" i="1"/>
  <c r="GL120" i="1"/>
  <c r="GO120" i="1"/>
  <c r="GP120" i="1"/>
  <c r="GV120" i="1"/>
  <c r="HC120" i="1" s="1"/>
  <c r="GX120" i="1" s="1"/>
  <c r="C121" i="1"/>
  <c r="D121" i="1"/>
  <c r="S121" i="1"/>
  <c r="CY121" i="1" s="1"/>
  <c r="X121" i="1" s="1"/>
  <c r="AC121" i="1"/>
  <c r="P121" i="1" s="1"/>
  <c r="AE121" i="1"/>
  <c r="AD121" i="1" s="1"/>
  <c r="AF121" i="1"/>
  <c r="AG121" i="1"/>
  <c r="CU121" i="1" s="1"/>
  <c r="T121" i="1" s="1"/>
  <c r="AH121" i="1"/>
  <c r="AI121" i="1"/>
  <c r="CW121" i="1" s="1"/>
  <c r="V121" i="1" s="1"/>
  <c r="AJ121" i="1"/>
  <c r="CR121" i="1"/>
  <c r="CT121" i="1"/>
  <c r="CV121" i="1"/>
  <c r="U121" i="1" s="1"/>
  <c r="CX121" i="1"/>
  <c r="W121" i="1" s="1"/>
  <c r="CZ121" i="1"/>
  <c r="Y121" i="1" s="1"/>
  <c r="FR121" i="1"/>
  <c r="GL121" i="1"/>
  <c r="GO121" i="1"/>
  <c r="GP121" i="1"/>
  <c r="GV121" i="1"/>
  <c r="HC121" i="1" s="1"/>
  <c r="GX121" i="1" s="1"/>
  <c r="AC122" i="1"/>
  <c r="AE122" i="1"/>
  <c r="AF122" i="1"/>
  <c r="AG122" i="1"/>
  <c r="CU122" i="1" s="1"/>
  <c r="AH122" i="1"/>
  <c r="CV122" i="1" s="1"/>
  <c r="U122" i="1" s="1"/>
  <c r="AI122" i="1"/>
  <c r="CW122" i="1" s="1"/>
  <c r="AJ122" i="1"/>
  <c r="CX122" i="1" s="1"/>
  <c r="W122" i="1" s="1"/>
  <c r="CR122" i="1"/>
  <c r="CT122" i="1"/>
  <c r="FR122" i="1"/>
  <c r="GL122" i="1"/>
  <c r="GO122" i="1"/>
  <c r="GP122" i="1"/>
  <c r="GV122" i="1"/>
  <c r="HC122" i="1" s="1"/>
  <c r="GX122" i="1" s="1"/>
  <c r="C123" i="1"/>
  <c r="D123" i="1"/>
  <c r="S123" i="1"/>
  <c r="CZ123" i="1" s="1"/>
  <c r="Y123" i="1" s="1"/>
  <c r="AC123" i="1"/>
  <c r="AE123" i="1"/>
  <c r="R123" i="1" s="1"/>
  <c r="GK123" i="1" s="1"/>
  <c r="AF123" i="1"/>
  <c r="AG123" i="1"/>
  <c r="CU123" i="1" s="1"/>
  <c r="T123" i="1" s="1"/>
  <c r="AH123" i="1"/>
  <c r="AI123" i="1"/>
  <c r="CW123" i="1" s="1"/>
  <c r="V123" i="1" s="1"/>
  <c r="AJ123" i="1"/>
  <c r="CR123" i="1"/>
  <c r="CT123" i="1"/>
  <c r="CV123" i="1"/>
  <c r="U123" i="1" s="1"/>
  <c r="CX123" i="1"/>
  <c r="W123" i="1" s="1"/>
  <c r="FR123" i="1"/>
  <c r="GL123" i="1"/>
  <c r="GO123" i="1"/>
  <c r="GP123" i="1"/>
  <c r="GV123" i="1"/>
  <c r="HC123" i="1" s="1"/>
  <c r="GX123" i="1" s="1"/>
  <c r="AC124" i="1"/>
  <c r="AE124" i="1"/>
  <c r="AF124" i="1"/>
  <c r="AG124" i="1"/>
  <c r="CU124" i="1" s="1"/>
  <c r="AH124" i="1"/>
  <c r="CV124" i="1" s="1"/>
  <c r="U124" i="1" s="1"/>
  <c r="AI124" i="1"/>
  <c r="CW124" i="1" s="1"/>
  <c r="AJ124" i="1"/>
  <c r="CR124" i="1"/>
  <c r="CT124" i="1"/>
  <c r="CX124" i="1"/>
  <c r="W124" i="1" s="1"/>
  <c r="FR124" i="1"/>
  <c r="GL124" i="1"/>
  <c r="GO124" i="1"/>
  <c r="GP124" i="1"/>
  <c r="GV124" i="1"/>
  <c r="HC124" i="1" s="1"/>
  <c r="GX124" i="1" s="1"/>
  <c r="B126" i="1"/>
  <c r="B110" i="1" s="1"/>
  <c r="C126" i="1"/>
  <c r="C110" i="1" s="1"/>
  <c r="D126" i="1"/>
  <c r="D110" i="1" s="1"/>
  <c r="F126" i="1"/>
  <c r="F110" i="1" s="1"/>
  <c r="G126" i="1"/>
  <c r="G110" i="1" s="1"/>
  <c r="A24" i="8" s="1"/>
  <c r="BX126" i="1"/>
  <c r="BX110" i="1" s="1"/>
  <c r="BZ126" i="1"/>
  <c r="BZ110" i="1" s="1"/>
  <c r="CK126" i="1"/>
  <c r="CK110" i="1" s="1"/>
  <c r="CL126" i="1"/>
  <c r="CL110" i="1" s="1"/>
  <c r="D155" i="1"/>
  <c r="E157" i="1"/>
  <c r="Z157" i="1"/>
  <c r="AA157" i="1"/>
  <c r="AM157" i="1"/>
  <c r="AN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C159" i="1"/>
  <c r="D159" i="1"/>
  <c r="AC159" i="1"/>
  <c r="AE159" i="1"/>
  <c r="AF159" i="1"/>
  <c r="AG159" i="1"/>
  <c r="CU159" i="1" s="1"/>
  <c r="AH159" i="1"/>
  <c r="CV159" i="1" s="1"/>
  <c r="U159" i="1" s="1"/>
  <c r="AI159" i="1"/>
  <c r="CW159" i="1" s="1"/>
  <c r="AJ159" i="1"/>
  <c r="CR159" i="1"/>
  <c r="CT159" i="1"/>
  <c r="CX159" i="1"/>
  <c r="W159" i="1" s="1"/>
  <c r="FR159" i="1"/>
  <c r="GL159" i="1"/>
  <c r="GO159" i="1"/>
  <c r="GP159" i="1"/>
  <c r="GV159" i="1"/>
  <c r="HC159" i="1" s="1"/>
  <c r="GX159" i="1" s="1"/>
  <c r="C160" i="1"/>
  <c r="D160" i="1"/>
  <c r="S160" i="1"/>
  <c r="AC160" i="1"/>
  <c r="AE160" i="1"/>
  <c r="R160" i="1" s="1"/>
  <c r="GK160" i="1" s="1"/>
  <c r="AF160" i="1"/>
  <c r="AG160" i="1"/>
  <c r="CU160" i="1" s="1"/>
  <c r="T160" i="1" s="1"/>
  <c r="AH160" i="1"/>
  <c r="AI160" i="1"/>
  <c r="CW160" i="1" s="1"/>
  <c r="V160" i="1" s="1"/>
  <c r="AJ160" i="1"/>
  <c r="CR160" i="1"/>
  <c r="CT160" i="1"/>
  <c r="CV160" i="1"/>
  <c r="U160" i="1" s="1"/>
  <c r="CX160" i="1"/>
  <c r="W160" i="1" s="1"/>
  <c r="CZ160" i="1"/>
  <c r="Y160" i="1" s="1"/>
  <c r="FR160" i="1"/>
  <c r="GL160" i="1"/>
  <c r="GO160" i="1"/>
  <c r="GP160" i="1"/>
  <c r="CD164" i="1" s="1"/>
  <c r="CD157" i="1" s="1"/>
  <c r="GV160" i="1"/>
  <c r="HC160" i="1" s="1"/>
  <c r="GX160" i="1" s="1"/>
  <c r="C161" i="1"/>
  <c r="D161" i="1"/>
  <c r="AC161" i="1"/>
  <c r="AE161" i="1"/>
  <c r="AF161" i="1"/>
  <c r="AG161" i="1"/>
  <c r="CU161" i="1" s="1"/>
  <c r="AH161" i="1"/>
  <c r="CV161" i="1" s="1"/>
  <c r="U161" i="1" s="1"/>
  <c r="AI161" i="1"/>
  <c r="CW161" i="1" s="1"/>
  <c r="AJ161" i="1"/>
  <c r="CX161" i="1" s="1"/>
  <c r="W161" i="1" s="1"/>
  <c r="CR161" i="1"/>
  <c r="CT161" i="1"/>
  <c r="FR161" i="1"/>
  <c r="GL161" i="1"/>
  <c r="GO161" i="1"/>
  <c r="GP161" i="1"/>
  <c r="GV161" i="1"/>
  <c r="HC161" i="1" s="1"/>
  <c r="GX161" i="1" s="1"/>
  <c r="AC162" i="1"/>
  <c r="AE162" i="1"/>
  <c r="AD162" i="1" s="1"/>
  <c r="AF162" i="1"/>
  <c r="AG162" i="1"/>
  <c r="CU162" i="1" s="1"/>
  <c r="AH162" i="1"/>
  <c r="AI162" i="1"/>
  <c r="CW162" i="1" s="1"/>
  <c r="AJ162" i="1"/>
  <c r="CR162" i="1"/>
  <c r="CT162" i="1"/>
  <c r="CV162" i="1"/>
  <c r="CX162" i="1"/>
  <c r="FR162" i="1"/>
  <c r="GL162" i="1"/>
  <c r="GO162" i="1"/>
  <c r="GP162" i="1"/>
  <c r="GV162" i="1"/>
  <c r="HC162" i="1" s="1"/>
  <c r="B164" i="1"/>
  <c r="B157" i="1" s="1"/>
  <c r="C164" i="1"/>
  <c r="C157" i="1" s="1"/>
  <c r="D164" i="1"/>
  <c r="D157" i="1" s="1"/>
  <c r="F164" i="1"/>
  <c r="F157" i="1" s="1"/>
  <c r="G164" i="1"/>
  <c r="G157" i="1" s="1"/>
  <c r="A34" i="8" s="1"/>
  <c r="BX164" i="1"/>
  <c r="BX157" i="1" s="1"/>
  <c r="BZ164" i="1"/>
  <c r="BZ157" i="1" s="1"/>
  <c r="CK164" i="1"/>
  <c r="CK157" i="1" s="1"/>
  <c r="CL164" i="1"/>
  <c r="CL157" i="1" s="1"/>
  <c r="D193" i="1"/>
  <c r="E195" i="1"/>
  <c r="Z195" i="1"/>
  <c r="AA195" i="1"/>
  <c r="AM195" i="1"/>
  <c r="AN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C197" i="1"/>
  <c r="D197" i="1"/>
  <c r="AC197" i="1"/>
  <c r="AE197" i="1"/>
  <c r="AF197" i="1"/>
  <c r="AG197" i="1"/>
  <c r="CU197" i="1" s="1"/>
  <c r="T197" i="1" s="1"/>
  <c r="AH197" i="1"/>
  <c r="CV197" i="1" s="1"/>
  <c r="U197" i="1" s="1"/>
  <c r="AI197" i="1"/>
  <c r="CW197" i="1" s="1"/>
  <c r="V197" i="1" s="1"/>
  <c r="AJ197" i="1"/>
  <c r="CR197" i="1"/>
  <c r="CT197" i="1"/>
  <c r="CX197" i="1"/>
  <c r="W197" i="1" s="1"/>
  <c r="FR197" i="1"/>
  <c r="GL197" i="1"/>
  <c r="GO197" i="1"/>
  <c r="GP197" i="1"/>
  <c r="GV197" i="1"/>
  <c r="HC197" i="1"/>
  <c r="GX197" i="1" s="1"/>
  <c r="C198" i="1"/>
  <c r="D198" i="1"/>
  <c r="AC198" i="1"/>
  <c r="AE198" i="1"/>
  <c r="AF198" i="1"/>
  <c r="AG198" i="1"/>
  <c r="CU198" i="1" s="1"/>
  <c r="T198" i="1" s="1"/>
  <c r="AH198" i="1"/>
  <c r="CV198" i="1" s="1"/>
  <c r="U198" i="1" s="1"/>
  <c r="AI198" i="1"/>
  <c r="CW198" i="1" s="1"/>
  <c r="V198" i="1" s="1"/>
  <c r="AJ198" i="1"/>
  <c r="CR198" i="1"/>
  <c r="CT198" i="1"/>
  <c r="CX198" i="1"/>
  <c r="W198" i="1" s="1"/>
  <c r="FR198" i="1"/>
  <c r="GL198" i="1"/>
  <c r="GO198" i="1"/>
  <c r="GP198" i="1"/>
  <c r="GV198" i="1"/>
  <c r="HC198" i="1" s="1"/>
  <c r="GX198" i="1" s="1"/>
  <c r="C199" i="1"/>
  <c r="D199" i="1"/>
  <c r="AC199" i="1"/>
  <c r="AE199" i="1"/>
  <c r="AF199" i="1"/>
  <c r="AG199" i="1"/>
  <c r="CU199" i="1" s="1"/>
  <c r="AH199" i="1"/>
  <c r="CV199" i="1" s="1"/>
  <c r="U199" i="1" s="1"/>
  <c r="AI199" i="1"/>
  <c r="CW199" i="1" s="1"/>
  <c r="AJ199" i="1"/>
  <c r="CX199" i="1" s="1"/>
  <c r="W199" i="1" s="1"/>
  <c r="CR199" i="1"/>
  <c r="CT199" i="1"/>
  <c r="FR199" i="1"/>
  <c r="BY206" i="1" s="1"/>
  <c r="BY195" i="1" s="1"/>
  <c r="GL199" i="1"/>
  <c r="GO199" i="1"/>
  <c r="GP199" i="1"/>
  <c r="GV199" i="1"/>
  <c r="HC199" i="1" s="1"/>
  <c r="GX199" i="1" s="1"/>
  <c r="AC200" i="1"/>
  <c r="AE200" i="1"/>
  <c r="AF200" i="1"/>
  <c r="AG200" i="1"/>
  <c r="CU200" i="1" s="1"/>
  <c r="AH200" i="1"/>
  <c r="AI200" i="1"/>
  <c r="CW200" i="1" s="1"/>
  <c r="AJ200" i="1"/>
  <c r="CR200" i="1"/>
  <c r="CT200" i="1"/>
  <c r="CV200" i="1"/>
  <c r="CX200" i="1"/>
  <c r="FR200" i="1"/>
  <c r="GL200" i="1"/>
  <c r="GO200" i="1"/>
  <c r="GP200" i="1"/>
  <c r="GV200" i="1"/>
  <c r="HC200" i="1" s="1"/>
  <c r="AC201" i="1"/>
  <c r="AE201" i="1"/>
  <c r="AF201" i="1"/>
  <c r="AG201" i="1"/>
  <c r="CU201" i="1" s="1"/>
  <c r="AH201" i="1"/>
  <c r="CV201" i="1" s="1"/>
  <c r="U201" i="1" s="1"/>
  <c r="AI201" i="1"/>
  <c r="CW201" i="1" s="1"/>
  <c r="AJ201" i="1"/>
  <c r="CR201" i="1"/>
  <c r="CT201" i="1"/>
  <c r="CX201" i="1"/>
  <c r="W201" i="1" s="1"/>
  <c r="FR201" i="1"/>
  <c r="GL201" i="1"/>
  <c r="GO201" i="1"/>
  <c r="GP201" i="1"/>
  <c r="GV201" i="1"/>
  <c r="HC201" i="1" s="1"/>
  <c r="GX201" i="1" s="1"/>
  <c r="AC202" i="1"/>
  <c r="AE202" i="1"/>
  <c r="AF202" i="1"/>
  <c r="AG202" i="1"/>
  <c r="CU202" i="1" s="1"/>
  <c r="AH202" i="1"/>
  <c r="CV202" i="1" s="1"/>
  <c r="AI202" i="1"/>
  <c r="CW202" i="1" s="1"/>
  <c r="AJ202" i="1"/>
  <c r="CR202" i="1"/>
  <c r="CT202" i="1"/>
  <c r="CX202" i="1"/>
  <c r="FR202" i="1"/>
  <c r="GL202" i="1"/>
  <c r="GO202" i="1"/>
  <c r="GP202" i="1"/>
  <c r="GV202" i="1"/>
  <c r="HC202" i="1" s="1"/>
  <c r="AC203" i="1"/>
  <c r="AE203" i="1"/>
  <c r="AF203" i="1"/>
  <c r="AG203" i="1"/>
  <c r="CU203" i="1" s="1"/>
  <c r="AH203" i="1"/>
  <c r="CV203" i="1" s="1"/>
  <c r="U203" i="1" s="1"/>
  <c r="AI203" i="1"/>
  <c r="CW203" i="1" s="1"/>
  <c r="AJ203" i="1"/>
  <c r="CX203" i="1" s="1"/>
  <c r="W203" i="1" s="1"/>
  <c r="CR203" i="1"/>
  <c r="CT203" i="1"/>
  <c r="FR203" i="1"/>
  <c r="GL203" i="1"/>
  <c r="GO203" i="1"/>
  <c r="GP203" i="1"/>
  <c r="GV203" i="1"/>
  <c r="HC203" i="1" s="1"/>
  <c r="GX203" i="1" s="1"/>
  <c r="AC204" i="1"/>
  <c r="AE204" i="1"/>
  <c r="AF204" i="1"/>
  <c r="AG204" i="1"/>
  <c r="CU204" i="1" s="1"/>
  <c r="AH204" i="1"/>
  <c r="AI204" i="1"/>
  <c r="CW204" i="1" s="1"/>
  <c r="AJ204" i="1"/>
  <c r="CR204" i="1"/>
  <c r="CT204" i="1"/>
  <c r="CV204" i="1"/>
  <c r="CX204" i="1"/>
  <c r="FR204" i="1"/>
  <c r="GL204" i="1"/>
  <c r="GO204" i="1"/>
  <c r="GP204" i="1"/>
  <c r="GV204" i="1"/>
  <c r="HC204" i="1" s="1"/>
  <c r="B206" i="1"/>
  <c r="B195" i="1" s="1"/>
  <c r="C206" i="1"/>
  <c r="C195" i="1" s="1"/>
  <c r="D206" i="1"/>
  <c r="D195" i="1" s="1"/>
  <c r="F206" i="1"/>
  <c r="F195" i="1" s="1"/>
  <c r="G206" i="1"/>
  <c r="G195" i="1" s="1"/>
  <c r="A40" i="8" s="1"/>
  <c r="BX206" i="1"/>
  <c r="BX195" i="1" s="1"/>
  <c r="CK206" i="1"/>
  <c r="CK195" i="1" s="1"/>
  <c r="CL206" i="1"/>
  <c r="CL195" i="1" s="1"/>
  <c r="D235" i="1"/>
  <c r="E237" i="1"/>
  <c r="Z237" i="1"/>
  <c r="AA237" i="1"/>
  <c r="AM237" i="1"/>
  <c r="AN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C239" i="1"/>
  <c r="D239" i="1"/>
  <c r="AC239" i="1"/>
  <c r="AE239" i="1"/>
  <c r="AF239" i="1"/>
  <c r="AG239" i="1"/>
  <c r="CU239" i="1" s="1"/>
  <c r="AH239" i="1"/>
  <c r="CV239" i="1" s="1"/>
  <c r="U239" i="1" s="1"/>
  <c r="AI239" i="1"/>
  <c r="CW239" i="1" s="1"/>
  <c r="AJ239" i="1"/>
  <c r="CX239" i="1" s="1"/>
  <c r="W239" i="1" s="1"/>
  <c r="CR239" i="1"/>
  <c r="CT239" i="1"/>
  <c r="FR239" i="1"/>
  <c r="BY244" i="1" s="1"/>
  <c r="GL239" i="1"/>
  <c r="GO239" i="1"/>
  <c r="CC244" i="1" s="1"/>
  <c r="CC237" i="1" s="1"/>
  <c r="GP239" i="1"/>
  <c r="GV239" i="1"/>
  <c r="HC239" i="1" s="1"/>
  <c r="GX239" i="1" s="1"/>
  <c r="AC240" i="1"/>
  <c r="AE240" i="1"/>
  <c r="AF240" i="1"/>
  <c r="AG240" i="1"/>
  <c r="CU240" i="1" s="1"/>
  <c r="AH240" i="1"/>
  <c r="AI240" i="1"/>
  <c r="CW240" i="1" s="1"/>
  <c r="AJ240" i="1"/>
  <c r="CR240" i="1"/>
  <c r="CT240" i="1"/>
  <c r="CV240" i="1"/>
  <c r="CX240" i="1"/>
  <c r="FR240" i="1"/>
  <c r="GL240" i="1"/>
  <c r="GO240" i="1"/>
  <c r="GP240" i="1"/>
  <c r="GV240" i="1"/>
  <c r="HC240" i="1" s="1"/>
  <c r="I241" i="1"/>
  <c r="AC241" i="1"/>
  <c r="AE241" i="1"/>
  <c r="AF241" i="1"/>
  <c r="AG241" i="1"/>
  <c r="CU241" i="1" s="1"/>
  <c r="AH241" i="1"/>
  <c r="CV241" i="1" s="1"/>
  <c r="AI241" i="1"/>
  <c r="CW241" i="1" s="1"/>
  <c r="AJ241" i="1"/>
  <c r="CX241" i="1" s="1"/>
  <c r="W241" i="1" s="1"/>
  <c r="CR241" i="1"/>
  <c r="CT241" i="1"/>
  <c r="FR241" i="1"/>
  <c r="GL241" i="1"/>
  <c r="GO241" i="1"/>
  <c r="GP241" i="1"/>
  <c r="GV241" i="1"/>
  <c r="HC241" i="1" s="1"/>
  <c r="AC242" i="1"/>
  <c r="AE242" i="1"/>
  <c r="AF242" i="1"/>
  <c r="AG242" i="1"/>
  <c r="CU242" i="1" s="1"/>
  <c r="AH242" i="1"/>
  <c r="AI242" i="1"/>
  <c r="CW242" i="1" s="1"/>
  <c r="AJ242" i="1"/>
  <c r="CR242" i="1"/>
  <c r="CT242" i="1"/>
  <c r="CV242" i="1"/>
  <c r="CX242" i="1"/>
  <c r="FR242" i="1"/>
  <c r="GL242" i="1"/>
  <c r="GO242" i="1"/>
  <c r="GP242" i="1"/>
  <c r="GV242" i="1"/>
  <c r="HC242" i="1" s="1"/>
  <c r="B244" i="1"/>
  <c r="B237" i="1" s="1"/>
  <c r="C244" i="1"/>
  <c r="C237" i="1" s="1"/>
  <c r="D244" i="1"/>
  <c r="D237" i="1" s="1"/>
  <c r="F244" i="1"/>
  <c r="F237" i="1" s="1"/>
  <c r="G244" i="1"/>
  <c r="G237" i="1" s="1"/>
  <c r="A47" i="8" s="1"/>
  <c r="BX244" i="1"/>
  <c r="BX237" i="1" s="1"/>
  <c r="BZ244" i="1"/>
  <c r="BZ237" i="1" s="1"/>
  <c r="CD244" i="1"/>
  <c r="CD237" i="1" s="1"/>
  <c r="CK244" i="1"/>
  <c r="CK237" i="1" s="1"/>
  <c r="CL244" i="1"/>
  <c r="CL237" i="1" s="1"/>
  <c r="D273" i="1"/>
  <c r="E275" i="1"/>
  <c r="Z275" i="1"/>
  <c r="AA275" i="1"/>
  <c r="AM275" i="1"/>
  <c r="AN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GA275" i="1"/>
  <c r="GB275" i="1"/>
  <c r="GC275" i="1"/>
  <c r="GD275" i="1"/>
  <c r="GE275" i="1"/>
  <c r="GF275" i="1"/>
  <c r="GG275" i="1"/>
  <c r="GH275" i="1"/>
  <c r="GI275" i="1"/>
  <c r="GJ275" i="1"/>
  <c r="GK275" i="1"/>
  <c r="GL275" i="1"/>
  <c r="GM275" i="1"/>
  <c r="GN275" i="1"/>
  <c r="GO275" i="1"/>
  <c r="GP275" i="1"/>
  <c r="GQ275" i="1"/>
  <c r="GR275" i="1"/>
  <c r="GS275" i="1"/>
  <c r="GT275" i="1"/>
  <c r="GU275" i="1"/>
  <c r="GV275" i="1"/>
  <c r="GW275" i="1"/>
  <c r="GX275" i="1"/>
  <c r="C277" i="1"/>
  <c r="D277" i="1"/>
  <c r="AC277" i="1"/>
  <c r="AE277" i="1"/>
  <c r="AF277" i="1"/>
  <c r="AG277" i="1"/>
  <c r="CU277" i="1" s="1"/>
  <c r="AH277" i="1"/>
  <c r="CV277" i="1" s="1"/>
  <c r="U277" i="1" s="1"/>
  <c r="AI277" i="1"/>
  <c r="CW277" i="1" s="1"/>
  <c r="AJ277" i="1"/>
  <c r="CR277" i="1"/>
  <c r="CT277" i="1"/>
  <c r="CX277" i="1"/>
  <c r="W277" i="1" s="1"/>
  <c r="FR277" i="1"/>
  <c r="GL277" i="1"/>
  <c r="GO277" i="1"/>
  <c r="GP277" i="1"/>
  <c r="GV277" i="1"/>
  <c r="HC277" i="1" s="1"/>
  <c r="GX277" i="1" s="1"/>
  <c r="C278" i="1"/>
  <c r="D278" i="1"/>
  <c r="S278" i="1"/>
  <c r="CY278" i="1" s="1"/>
  <c r="X278" i="1" s="1"/>
  <c r="AC278" i="1"/>
  <c r="AE278" i="1"/>
  <c r="R278" i="1" s="1"/>
  <c r="GK278" i="1" s="1"/>
  <c r="AF278" i="1"/>
  <c r="AG278" i="1"/>
  <c r="CU278" i="1" s="1"/>
  <c r="T278" i="1" s="1"/>
  <c r="AH278" i="1"/>
  <c r="AI278" i="1"/>
  <c r="CW278" i="1" s="1"/>
  <c r="V278" i="1" s="1"/>
  <c r="AJ278" i="1"/>
  <c r="CR278" i="1"/>
  <c r="CT278" i="1"/>
  <c r="CV278" i="1"/>
  <c r="U278" i="1" s="1"/>
  <c r="CX278" i="1"/>
  <c r="W278" i="1" s="1"/>
  <c r="CZ278" i="1"/>
  <c r="Y278" i="1" s="1"/>
  <c r="FR278" i="1"/>
  <c r="GL278" i="1"/>
  <c r="GO278" i="1"/>
  <c r="GP278" i="1"/>
  <c r="GV278" i="1"/>
  <c r="HC278" i="1" s="1"/>
  <c r="GX278" i="1" s="1"/>
  <c r="C279" i="1"/>
  <c r="D279" i="1"/>
  <c r="AC279" i="1"/>
  <c r="AE279" i="1"/>
  <c r="AF279" i="1"/>
  <c r="AG279" i="1"/>
  <c r="CU279" i="1" s="1"/>
  <c r="AH279" i="1"/>
  <c r="CV279" i="1" s="1"/>
  <c r="U279" i="1" s="1"/>
  <c r="AI279" i="1"/>
  <c r="CW279" i="1" s="1"/>
  <c r="AJ279" i="1"/>
  <c r="CX279" i="1" s="1"/>
  <c r="W279" i="1" s="1"/>
  <c r="CR279" i="1"/>
  <c r="CT279" i="1"/>
  <c r="FR279" i="1"/>
  <c r="GL279" i="1"/>
  <c r="GO279" i="1"/>
  <c r="GP279" i="1"/>
  <c r="GV279" i="1"/>
  <c r="HC279" i="1" s="1"/>
  <c r="GX279" i="1" s="1"/>
  <c r="C280" i="1"/>
  <c r="D280" i="1"/>
  <c r="AC280" i="1"/>
  <c r="AE280" i="1"/>
  <c r="R280" i="1" s="1"/>
  <c r="GK280" i="1" s="1"/>
  <c r="AF280" i="1"/>
  <c r="S280" i="1" s="1"/>
  <c r="AG280" i="1"/>
  <c r="CU280" i="1" s="1"/>
  <c r="T280" i="1" s="1"/>
  <c r="AH280" i="1"/>
  <c r="CV280" i="1" s="1"/>
  <c r="U280" i="1" s="1"/>
  <c r="AI280" i="1"/>
  <c r="CW280" i="1" s="1"/>
  <c r="V280" i="1" s="1"/>
  <c r="AJ280" i="1"/>
  <c r="CR280" i="1"/>
  <c r="CT280" i="1"/>
  <c r="CX280" i="1"/>
  <c r="W280" i="1" s="1"/>
  <c r="FR280" i="1"/>
  <c r="GL280" i="1"/>
  <c r="GO280" i="1"/>
  <c r="GP280" i="1"/>
  <c r="GV280" i="1"/>
  <c r="HC280" i="1" s="1"/>
  <c r="GX280" i="1" s="1"/>
  <c r="AC281" i="1"/>
  <c r="AE281" i="1"/>
  <c r="AF281" i="1"/>
  <c r="AG281" i="1"/>
  <c r="CU281" i="1" s="1"/>
  <c r="AH281" i="1"/>
  <c r="CV281" i="1" s="1"/>
  <c r="U281" i="1" s="1"/>
  <c r="AI281" i="1"/>
  <c r="CW281" i="1" s="1"/>
  <c r="AJ281" i="1"/>
  <c r="CR281" i="1"/>
  <c r="CT281" i="1"/>
  <c r="CX281" i="1"/>
  <c r="W281" i="1" s="1"/>
  <c r="FR281" i="1"/>
  <c r="GL281" i="1"/>
  <c r="BZ285" i="1" s="1"/>
  <c r="BZ275" i="1" s="1"/>
  <c r="GO281" i="1"/>
  <c r="GP281" i="1"/>
  <c r="GV281" i="1"/>
  <c r="HC281" i="1"/>
  <c r="GX281" i="1" s="1"/>
  <c r="C282" i="1"/>
  <c r="D282" i="1"/>
  <c r="AC282" i="1"/>
  <c r="P282" i="1" s="1"/>
  <c r="AE282" i="1"/>
  <c r="Q282" i="1" s="1"/>
  <c r="AF282" i="1"/>
  <c r="S282" i="1" s="1"/>
  <c r="CZ282" i="1" s="1"/>
  <c r="Y282" i="1" s="1"/>
  <c r="AG282" i="1"/>
  <c r="CU282" i="1" s="1"/>
  <c r="T282" i="1" s="1"/>
  <c r="AH282" i="1"/>
  <c r="CV282" i="1" s="1"/>
  <c r="U282" i="1" s="1"/>
  <c r="AI282" i="1"/>
  <c r="CW282" i="1" s="1"/>
  <c r="V282" i="1" s="1"/>
  <c r="AJ282" i="1"/>
  <c r="CR282" i="1"/>
  <c r="CT282" i="1"/>
  <c r="CX282" i="1"/>
  <c r="W282" i="1" s="1"/>
  <c r="FR282" i="1"/>
  <c r="GL282" i="1"/>
  <c r="GO282" i="1"/>
  <c r="GP282" i="1"/>
  <c r="GV282" i="1"/>
  <c r="HC282" i="1" s="1"/>
  <c r="GX282" i="1" s="1"/>
  <c r="AC283" i="1"/>
  <c r="AE283" i="1"/>
  <c r="AF283" i="1"/>
  <c r="AG283" i="1"/>
  <c r="CU283" i="1" s="1"/>
  <c r="AH283" i="1"/>
  <c r="CV283" i="1" s="1"/>
  <c r="U283" i="1" s="1"/>
  <c r="AI283" i="1"/>
  <c r="CW283" i="1" s="1"/>
  <c r="AJ283" i="1"/>
  <c r="CX283" i="1" s="1"/>
  <c r="W283" i="1" s="1"/>
  <c r="CR283" i="1"/>
  <c r="CT283" i="1"/>
  <c r="FR283" i="1"/>
  <c r="GL283" i="1"/>
  <c r="GO283" i="1"/>
  <c r="GP283" i="1"/>
  <c r="GV283" i="1"/>
  <c r="HC283" i="1" s="1"/>
  <c r="GX283" i="1" s="1"/>
  <c r="B285" i="1"/>
  <c r="B275" i="1" s="1"/>
  <c r="C285" i="1"/>
  <c r="C275" i="1" s="1"/>
  <c r="D285" i="1"/>
  <c r="D275" i="1" s="1"/>
  <c r="F285" i="1"/>
  <c r="F275" i="1" s="1"/>
  <c r="G285" i="1"/>
  <c r="G275" i="1" s="1"/>
  <c r="A55" i="8" s="1"/>
  <c r="BX285" i="1"/>
  <c r="BX275" i="1" s="1"/>
  <c r="CK285" i="1"/>
  <c r="CK275" i="1" s="1"/>
  <c r="CL285" i="1"/>
  <c r="CL275" i="1" s="1"/>
  <c r="D314" i="1"/>
  <c r="E316" i="1"/>
  <c r="Z316" i="1"/>
  <c r="AA316" i="1"/>
  <c r="AM316" i="1"/>
  <c r="AN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GA316" i="1"/>
  <c r="GB316" i="1"/>
  <c r="GC316" i="1"/>
  <c r="GD316" i="1"/>
  <c r="GE316" i="1"/>
  <c r="GF316" i="1"/>
  <c r="GG316" i="1"/>
  <c r="GH316" i="1"/>
  <c r="GI316" i="1"/>
  <c r="GJ316" i="1"/>
  <c r="GK316" i="1"/>
  <c r="GL316" i="1"/>
  <c r="GM316" i="1"/>
  <c r="GN316" i="1"/>
  <c r="GO316" i="1"/>
  <c r="GP316" i="1"/>
  <c r="GQ316" i="1"/>
  <c r="GR316" i="1"/>
  <c r="GS316" i="1"/>
  <c r="GT316" i="1"/>
  <c r="GU316" i="1"/>
  <c r="GV316" i="1"/>
  <c r="GW316" i="1"/>
  <c r="GX316" i="1"/>
  <c r="C318" i="1"/>
  <c r="D318" i="1"/>
  <c r="E31" i="5"/>
  <c r="AC318" i="1"/>
  <c r="AE318" i="1"/>
  <c r="CR318" i="1" s="1"/>
  <c r="AF318" i="1"/>
  <c r="I33" i="5" s="1"/>
  <c r="AG318" i="1"/>
  <c r="CU318" i="1" s="1"/>
  <c r="T318" i="1" s="1"/>
  <c r="AH318" i="1"/>
  <c r="AI318" i="1"/>
  <c r="CW318" i="1" s="1"/>
  <c r="V318" i="1" s="1"/>
  <c r="AJ318" i="1"/>
  <c r="CX318" i="1" s="1"/>
  <c r="W318" i="1" s="1"/>
  <c r="CV318" i="1"/>
  <c r="U318" i="1" s="1"/>
  <c r="I39" i="5" s="1"/>
  <c r="AB39" i="5" s="1"/>
  <c r="FR318" i="1"/>
  <c r="GL318" i="1"/>
  <c r="GO318" i="1"/>
  <c r="GP318" i="1"/>
  <c r="GV318" i="1"/>
  <c r="HC318" i="1"/>
  <c r="GX318" i="1" s="1"/>
  <c r="C319" i="1"/>
  <c r="D319" i="1"/>
  <c r="E42" i="5"/>
  <c r="Q319" i="1"/>
  <c r="AC319" i="1"/>
  <c r="AE319" i="1"/>
  <c r="U42" i="5" s="1"/>
  <c r="AF319" i="1"/>
  <c r="I44" i="5" s="1"/>
  <c r="AG319" i="1"/>
  <c r="CU319" i="1" s="1"/>
  <c r="T319" i="1" s="1"/>
  <c r="AH319" i="1"/>
  <c r="CV319" i="1" s="1"/>
  <c r="U319" i="1" s="1"/>
  <c r="I47" i="5" s="1"/>
  <c r="AB47" i="5" s="1"/>
  <c r="AI319" i="1"/>
  <c r="CW319" i="1" s="1"/>
  <c r="V319" i="1" s="1"/>
  <c r="AJ319" i="1"/>
  <c r="CR319" i="1"/>
  <c r="CT319" i="1"/>
  <c r="CX319" i="1"/>
  <c r="W319" i="1" s="1"/>
  <c r="FR319" i="1"/>
  <c r="GL319" i="1"/>
  <c r="GO319" i="1"/>
  <c r="GP319" i="1"/>
  <c r="GV319" i="1"/>
  <c r="HC319" i="1" s="1"/>
  <c r="GX319" i="1" s="1"/>
  <c r="C320" i="1"/>
  <c r="D320" i="1"/>
  <c r="AC320" i="1"/>
  <c r="AE320" i="1"/>
  <c r="CR320" i="1" s="1"/>
  <c r="AF320" i="1"/>
  <c r="I52" i="5" s="1"/>
  <c r="W52" i="5" s="1"/>
  <c r="AG320" i="1"/>
  <c r="CU320" i="1" s="1"/>
  <c r="T320" i="1" s="1"/>
  <c r="AH320" i="1"/>
  <c r="AI320" i="1"/>
  <c r="CW320" i="1" s="1"/>
  <c r="V320" i="1" s="1"/>
  <c r="AJ320" i="1"/>
  <c r="CT320" i="1"/>
  <c r="CV320" i="1"/>
  <c r="CX320" i="1"/>
  <c r="W320" i="1" s="1"/>
  <c r="FR320" i="1"/>
  <c r="GL320" i="1"/>
  <c r="GO320" i="1"/>
  <c r="GP320" i="1"/>
  <c r="GV320" i="1"/>
  <c r="HC320" i="1" s="1"/>
  <c r="GX320" i="1" s="1"/>
  <c r="C321" i="1"/>
  <c r="D321" i="1"/>
  <c r="S321" i="1"/>
  <c r="CY321" i="1" s="1"/>
  <c r="X321" i="1" s="1"/>
  <c r="R58" i="5" s="1"/>
  <c r="AC321" i="1"/>
  <c r="I63" i="5" s="1"/>
  <c r="AE321" i="1"/>
  <c r="I62" i="5" s="1"/>
  <c r="W62" i="5" s="1"/>
  <c r="AF321" i="1"/>
  <c r="I60" i="5" s="1"/>
  <c r="AG321" i="1"/>
  <c r="CU321" i="1" s="1"/>
  <c r="T321" i="1" s="1"/>
  <c r="AH321" i="1"/>
  <c r="AI321" i="1"/>
  <c r="CW321" i="1" s="1"/>
  <c r="V321" i="1" s="1"/>
  <c r="AJ321" i="1"/>
  <c r="CR321" i="1"/>
  <c r="CT321" i="1"/>
  <c r="CV321" i="1"/>
  <c r="U321" i="1" s="1"/>
  <c r="I68" i="5" s="1"/>
  <c r="AB68" i="5" s="1"/>
  <c r="CX321" i="1"/>
  <c r="CZ321" i="1"/>
  <c r="Y321" i="1" s="1"/>
  <c r="T58" i="5" s="1"/>
  <c r="FR321" i="1"/>
  <c r="GL321" i="1"/>
  <c r="GO321" i="1"/>
  <c r="GP321" i="1"/>
  <c r="GV321" i="1"/>
  <c r="HC321" i="1"/>
  <c r="GX321" i="1" s="1"/>
  <c r="AC322" i="1"/>
  <c r="AE322" i="1"/>
  <c r="AF322" i="1"/>
  <c r="AG322" i="1"/>
  <c r="CU322" i="1" s="1"/>
  <c r="AH322" i="1"/>
  <c r="AI322" i="1"/>
  <c r="CW322" i="1" s="1"/>
  <c r="AJ322" i="1"/>
  <c r="CQ322" i="1"/>
  <c r="CT322" i="1"/>
  <c r="CV322" i="1"/>
  <c r="CX322" i="1"/>
  <c r="FR322" i="1"/>
  <c r="GL322" i="1"/>
  <c r="GO322" i="1"/>
  <c r="GP322" i="1"/>
  <c r="GV322" i="1"/>
  <c r="HC322" i="1"/>
  <c r="C323" i="1"/>
  <c r="D323" i="1"/>
  <c r="E71" i="5"/>
  <c r="AC323" i="1"/>
  <c r="I76" i="5" s="1"/>
  <c r="AE323" i="1"/>
  <c r="AD323" i="1" s="1"/>
  <c r="AF323" i="1"/>
  <c r="S323" i="1" s="1"/>
  <c r="K73" i="5" s="1"/>
  <c r="AG323" i="1"/>
  <c r="CU323" i="1" s="1"/>
  <c r="T323" i="1" s="1"/>
  <c r="AH323" i="1"/>
  <c r="AI323" i="1"/>
  <c r="AJ323" i="1"/>
  <c r="CR323" i="1"/>
  <c r="CT323" i="1"/>
  <c r="CV323" i="1"/>
  <c r="U323" i="1" s="1"/>
  <c r="I81" i="5" s="1"/>
  <c r="AB81" i="5" s="1"/>
  <c r="CW323" i="1"/>
  <c r="V323" i="1" s="1"/>
  <c r="CX323" i="1"/>
  <c r="W323" i="1" s="1"/>
  <c r="FR323" i="1"/>
  <c r="GL323" i="1"/>
  <c r="GO323" i="1"/>
  <c r="GP323" i="1"/>
  <c r="GV323" i="1"/>
  <c r="HC323" i="1"/>
  <c r="GX323" i="1" s="1"/>
  <c r="AC324" i="1"/>
  <c r="AE324" i="1"/>
  <c r="AF324" i="1"/>
  <c r="AG324" i="1"/>
  <c r="CU324" i="1" s="1"/>
  <c r="AH324" i="1"/>
  <c r="AI324" i="1"/>
  <c r="CW324" i="1" s="1"/>
  <c r="AJ324" i="1"/>
  <c r="CQ324" i="1"/>
  <c r="CT324" i="1"/>
  <c r="CV324" i="1"/>
  <c r="CX324" i="1"/>
  <c r="FR324" i="1"/>
  <c r="GL324" i="1"/>
  <c r="GO324" i="1"/>
  <c r="GP324" i="1"/>
  <c r="GV324" i="1"/>
  <c r="HC324" i="1" s="1"/>
  <c r="C325" i="1"/>
  <c r="D325" i="1"/>
  <c r="E84" i="5"/>
  <c r="AC325" i="1"/>
  <c r="AE325" i="1"/>
  <c r="Q325" i="1" s="1"/>
  <c r="K87" i="5" s="1"/>
  <c r="AF325" i="1"/>
  <c r="I86" i="5" s="1"/>
  <c r="AG325" i="1"/>
  <c r="CU325" i="1" s="1"/>
  <c r="T325" i="1" s="1"/>
  <c r="AH325" i="1"/>
  <c r="AI325" i="1"/>
  <c r="CW325" i="1" s="1"/>
  <c r="V325" i="1" s="1"/>
  <c r="AJ325" i="1"/>
  <c r="CQ325" i="1"/>
  <c r="CT325" i="1"/>
  <c r="CV325" i="1"/>
  <c r="U325" i="1" s="1"/>
  <c r="I94" i="5" s="1"/>
  <c r="AB94" i="5" s="1"/>
  <c r="CX325" i="1"/>
  <c r="W325" i="1" s="1"/>
  <c r="FR325" i="1"/>
  <c r="GL325" i="1"/>
  <c r="GO325" i="1"/>
  <c r="GP325" i="1"/>
  <c r="GV325" i="1"/>
  <c r="HC325" i="1" s="1"/>
  <c r="GX325" i="1" s="1"/>
  <c r="I326" i="1"/>
  <c r="AC326" i="1"/>
  <c r="AE326" i="1"/>
  <c r="AF326" i="1"/>
  <c r="AG326" i="1"/>
  <c r="CU326" i="1" s="1"/>
  <c r="T326" i="1" s="1"/>
  <c r="AH326" i="1"/>
  <c r="AI326" i="1"/>
  <c r="CW326" i="1" s="1"/>
  <c r="V326" i="1" s="1"/>
  <c r="AJ326" i="1"/>
  <c r="CX326" i="1" s="1"/>
  <c r="CR326" i="1"/>
  <c r="CV326" i="1"/>
  <c r="FR326" i="1"/>
  <c r="GL326" i="1"/>
  <c r="GO326" i="1"/>
  <c r="GP326" i="1"/>
  <c r="GV326" i="1"/>
  <c r="HC326" i="1"/>
  <c r="B328" i="1"/>
  <c r="B316" i="1" s="1"/>
  <c r="C328" i="1"/>
  <c r="C316" i="1" s="1"/>
  <c r="D328" i="1"/>
  <c r="D316" i="1" s="1"/>
  <c r="F328" i="1"/>
  <c r="F316" i="1" s="1"/>
  <c r="G328" i="1"/>
  <c r="G316" i="1" s="1"/>
  <c r="A62" i="8" s="1"/>
  <c r="BC328" i="1"/>
  <c r="BC316" i="1" s="1"/>
  <c r="BX328" i="1"/>
  <c r="BX316" i="1" s="1"/>
  <c r="CK328" i="1"/>
  <c r="CK316" i="1" s="1"/>
  <c r="CL328" i="1"/>
  <c r="CL316" i="1" s="1"/>
  <c r="F344" i="1"/>
  <c r="D357" i="1"/>
  <c r="E359" i="1"/>
  <c r="Z359" i="1"/>
  <c r="AA359" i="1"/>
  <c r="AM359" i="1"/>
  <c r="AN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GA359" i="1"/>
  <c r="GB359" i="1"/>
  <c r="GC359" i="1"/>
  <c r="GD359" i="1"/>
  <c r="GE359" i="1"/>
  <c r="GF359" i="1"/>
  <c r="GG359" i="1"/>
  <c r="GH359" i="1"/>
  <c r="GI359" i="1"/>
  <c r="GJ359" i="1"/>
  <c r="GK359" i="1"/>
  <c r="GL359" i="1"/>
  <c r="GM359" i="1"/>
  <c r="GN359" i="1"/>
  <c r="GO359" i="1"/>
  <c r="GP359" i="1"/>
  <c r="GQ359" i="1"/>
  <c r="GR359" i="1"/>
  <c r="GS359" i="1"/>
  <c r="GT359" i="1"/>
  <c r="GU359" i="1"/>
  <c r="GV359" i="1"/>
  <c r="GW359" i="1"/>
  <c r="GX359" i="1"/>
  <c r="C361" i="1"/>
  <c r="D361" i="1"/>
  <c r="E102" i="5"/>
  <c r="P361" i="1"/>
  <c r="AC361" i="1"/>
  <c r="AD361" i="1"/>
  <c r="AE361" i="1"/>
  <c r="Q361" i="1" s="1"/>
  <c r="AF361" i="1"/>
  <c r="S361" i="1" s="1"/>
  <c r="K104" i="5" s="1"/>
  <c r="AG361" i="1"/>
  <c r="AH361" i="1"/>
  <c r="CV361" i="1" s="1"/>
  <c r="U361" i="1" s="1"/>
  <c r="I107" i="5" s="1"/>
  <c r="AB107" i="5" s="1"/>
  <c r="AI361" i="1"/>
  <c r="CW361" i="1" s="1"/>
  <c r="V361" i="1" s="1"/>
  <c r="AJ361" i="1"/>
  <c r="CQ361" i="1"/>
  <c r="CR361" i="1"/>
  <c r="CU361" i="1"/>
  <c r="T361" i="1" s="1"/>
  <c r="CX361" i="1"/>
  <c r="W361" i="1" s="1"/>
  <c r="FR361" i="1"/>
  <c r="GL361" i="1"/>
  <c r="GO361" i="1"/>
  <c r="GP361" i="1"/>
  <c r="GV361" i="1"/>
  <c r="HC361" i="1" s="1"/>
  <c r="GX361" i="1" s="1"/>
  <c r="C362" i="1"/>
  <c r="D362" i="1"/>
  <c r="AC362" i="1"/>
  <c r="P362" i="1" s="1"/>
  <c r="AE362" i="1"/>
  <c r="Q362" i="1" s="1"/>
  <c r="K112" i="5" s="1"/>
  <c r="AF362" i="1"/>
  <c r="S110" i="5" s="1"/>
  <c r="AG362" i="1"/>
  <c r="AH362" i="1"/>
  <c r="AI362" i="1"/>
  <c r="CW362" i="1" s="1"/>
  <c r="V362" i="1" s="1"/>
  <c r="AJ362" i="1"/>
  <c r="CX362" i="1" s="1"/>
  <c r="CQ362" i="1"/>
  <c r="CU362" i="1"/>
  <c r="T362" i="1" s="1"/>
  <c r="CV362" i="1"/>
  <c r="FR362" i="1"/>
  <c r="GL362" i="1"/>
  <c r="GO362" i="1"/>
  <c r="GP362" i="1"/>
  <c r="GV362" i="1"/>
  <c r="HC362" i="1" s="1"/>
  <c r="GX362" i="1" s="1"/>
  <c r="C363" i="1"/>
  <c r="D363" i="1"/>
  <c r="E117" i="5"/>
  <c r="P363" i="1"/>
  <c r="K122" i="5" s="1"/>
  <c r="AC363" i="1"/>
  <c r="I122" i="5" s="1"/>
  <c r="AD363" i="1"/>
  <c r="AE363" i="1"/>
  <c r="Q363" i="1" s="1"/>
  <c r="K120" i="5" s="1"/>
  <c r="AF363" i="1"/>
  <c r="S363" i="1" s="1"/>
  <c r="K119" i="5" s="1"/>
  <c r="AG363" i="1"/>
  <c r="AH363" i="1"/>
  <c r="AI363" i="1"/>
  <c r="CW363" i="1" s="1"/>
  <c r="V363" i="1" s="1"/>
  <c r="AJ363" i="1"/>
  <c r="CX363" i="1" s="1"/>
  <c r="W363" i="1" s="1"/>
  <c r="CQ363" i="1"/>
  <c r="CR363" i="1"/>
  <c r="CU363" i="1"/>
  <c r="T363" i="1" s="1"/>
  <c r="CV363" i="1"/>
  <c r="U363" i="1" s="1"/>
  <c r="I127" i="5" s="1"/>
  <c r="AB127" i="5" s="1"/>
  <c r="FR363" i="1"/>
  <c r="GL363" i="1"/>
  <c r="GO363" i="1"/>
  <c r="GP363" i="1"/>
  <c r="GV363" i="1"/>
  <c r="HC363" i="1" s="1"/>
  <c r="GX363" i="1" s="1"/>
  <c r="I364" i="1"/>
  <c r="AC364" i="1"/>
  <c r="AE364" i="1"/>
  <c r="AF364" i="1"/>
  <c r="AG364" i="1"/>
  <c r="CU364" i="1" s="1"/>
  <c r="T364" i="1" s="1"/>
  <c r="AH364" i="1"/>
  <c r="AI364" i="1"/>
  <c r="CW364" i="1" s="1"/>
  <c r="V364" i="1" s="1"/>
  <c r="AJ364" i="1"/>
  <c r="CX364" i="1" s="1"/>
  <c r="CR364" i="1"/>
  <c r="CV364" i="1"/>
  <c r="FR364" i="1"/>
  <c r="GL364" i="1"/>
  <c r="GO364" i="1"/>
  <c r="GP364" i="1"/>
  <c r="GV364" i="1"/>
  <c r="HC364" i="1"/>
  <c r="B366" i="1"/>
  <c r="B359" i="1" s="1"/>
  <c r="C366" i="1"/>
  <c r="C359" i="1" s="1"/>
  <c r="D366" i="1"/>
  <c r="D359" i="1" s="1"/>
  <c r="F366" i="1"/>
  <c r="F359" i="1" s="1"/>
  <c r="G366" i="1"/>
  <c r="G359" i="1" s="1"/>
  <c r="A70" i="8" s="1"/>
  <c r="BX366" i="1"/>
  <c r="BX359" i="1" s="1"/>
  <c r="CC366" i="1"/>
  <c r="CC359" i="1" s="1"/>
  <c r="CK366" i="1"/>
  <c r="CK359" i="1" s="1"/>
  <c r="CL366" i="1"/>
  <c r="CL359" i="1" s="1"/>
  <c r="D395" i="1"/>
  <c r="E397" i="1"/>
  <c r="Z397" i="1"/>
  <c r="AA397" i="1"/>
  <c r="AM397" i="1"/>
  <c r="AN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GA397" i="1"/>
  <c r="GB397" i="1"/>
  <c r="GC397" i="1"/>
  <c r="GD397" i="1"/>
  <c r="GE397" i="1"/>
  <c r="GF397" i="1"/>
  <c r="GG397" i="1"/>
  <c r="GH397" i="1"/>
  <c r="GI397" i="1"/>
  <c r="GJ397" i="1"/>
  <c r="GK397" i="1"/>
  <c r="GL397" i="1"/>
  <c r="GM397" i="1"/>
  <c r="GN397" i="1"/>
  <c r="GO397" i="1"/>
  <c r="GP397" i="1"/>
  <c r="GQ397" i="1"/>
  <c r="GR397" i="1"/>
  <c r="GS397" i="1"/>
  <c r="GT397" i="1"/>
  <c r="GU397" i="1"/>
  <c r="GV397" i="1"/>
  <c r="GW397" i="1"/>
  <c r="GX397" i="1"/>
  <c r="C399" i="1"/>
  <c r="D399" i="1"/>
  <c r="AC399" i="1"/>
  <c r="AE399" i="1"/>
  <c r="Q399" i="1" s="1"/>
  <c r="AF399" i="1"/>
  <c r="S399" i="1" s="1"/>
  <c r="AG399" i="1"/>
  <c r="CU399" i="1" s="1"/>
  <c r="T399" i="1" s="1"/>
  <c r="AH399" i="1"/>
  <c r="CV399" i="1" s="1"/>
  <c r="U399" i="1" s="1"/>
  <c r="AI399" i="1"/>
  <c r="CW399" i="1" s="1"/>
  <c r="V399" i="1" s="1"/>
  <c r="AJ399" i="1"/>
  <c r="CT399" i="1"/>
  <c r="CX399" i="1"/>
  <c r="W399" i="1" s="1"/>
  <c r="FR399" i="1"/>
  <c r="GL399" i="1"/>
  <c r="GO399" i="1"/>
  <c r="GP399" i="1"/>
  <c r="GV399" i="1"/>
  <c r="HC399" i="1" s="1"/>
  <c r="GX399" i="1" s="1"/>
  <c r="C400" i="1"/>
  <c r="D400" i="1"/>
  <c r="AC400" i="1"/>
  <c r="AE400" i="1"/>
  <c r="Q400" i="1" s="1"/>
  <c r="AF400" i="1"/>
  <c r="S400" i="1" s="1"/>
  <c r="AG400" i="1"/>
  <c r="AH400" i="1"/>
  <c r="CV400" i="1" s="1"/>
  <c r="U400" i="1" s="1"/>
  <c r="AI400" i="1"/>
  <c r="CW400" i="1" s="1"/>
  <c r="V400" i="1" s="1"/>
  <c r="AJ400" i="1"/>
  <c r="CX400" i="1" s="1"/>
  <c r="W400" i="1" s="1"/>
  <c r="CU400" i="1"/>
  <c r="T400" i="1" s="1"/>
  <c r="FR400" i="1"/>
  <c r="GL400" i="1"/>
  <c r="GO400" i="1"/>
  <c r="GP400" i="1"/>
  <c r="GV400" i="1"/>
  <c r="HC400" i="1" s="1"/>
  <c r="GX400" i="1" s="1"/>
  <c r="C401" i="1"/>
  <c r="D401" i="1"/>
  <c r="P401" i="1"/>
  <c r="AC401" i="1"/>
  <c r="AE401" i="1"/>
  <c r="AF401" i="1"/>
  <c r="S401" i="1" s="1"/>
  <c r="AG401" i="1"/>
  <c r="CU401" i="1" s="1"/>
  <c r="T401" i="1" s="1"/>
  <c r="AH401" i="1"/>
  <c r="AI401" i="1"/>
  <c r="CW401" i="1" s="1"/>
  <c r="V401" i="1" s="1"/>
  <c r="AJ401" i="1"/>
  <c r="CX401" i="1" s="1"/>
  <c r="W401" i="1" s="1"/>
  <c r="CQ401" i="1"/>
  <c r="CV401" i="1"/>
  <c r="U401" i="1" s="1"/>
  <c r="FR401" i="1"/>
  <c r="GL401" i="1"/>
  <c r="GO401" i="1"/>
  <c r="GP401" i="1"/>
  <c r="GV401" i="1"/>
  <c r="HC401" i="1" s="1"/>
  <c r="GX401" i="1" s="1"/>
  <c r="C402" i="1"/>
  <c r="D402" i="1"/>
  <c r="AC402" i="1"/>
  <c r="AE402" i="1"/>
  <c r="Q402" i="1" s="1"/>
  <c r="AF402" i="1"/>
  <c r="S402" i="1" s="1"/>
  <c r="AG402" i="1"/>
  <c r="AH402" i="1"/>
  <c r="CV402" i="1" s="1"/>
  <c r="U402" i="1" s="1"/>
  <c r="AI402" i="1"/>
  <c r="CW402" i="1" s="1"/>
  <c r="V402" i="1" s="1"/>
  <c r="AJ402" i="1"/>
  <c r="CX402" i="1" s="1"/>
  <c r="W402" i="1" s="1"/>
  <c r="CU402" i="1"/>
  <c r="T402" i="1" s="1"/>
  <c r="FR402" i="1"/>
  <c r="GL402" i="1"/>
  <c r="GO402" i="1"/>
  <c r="GP402" i="1"/>
  <c r="GV402" i="1"/>
  <c r="HC402" i="1" s="1"/>
  <c r="GX402" i="1" s="1"/>
  <c r="C403" i="1"/>
  <c r="D403" i="1"/>
  <c r="P403" i="1"/>
  <c r="AC403" i="1"/>
  <c r="AE403" i="1"/>
  <c r="AF403" i="1"/>
  <c r="S403" i="1" s="1"/>
  <c r="AG403" i="1"/>
  <c r="CU403" i="1" s="1"/>
  <c r="T403" i="1" s="1"/>
  <c r="AH403" i="1"/>
  <c r="AI403" i="1"/>
  <c r="CW403" i="1" s="1"/>
  <c r="V403" i="1" s="1"/>
  <c r="AJ403" i="1"/>
  <c r="CX403" i="1" s="1"/>
  <c r="W403" i="1" s="1"/>
  <c r="CQ403" i="1"/>
  <c r="CV403" i="1"/>
  <c r="U403" i="1" s="1"/>
  <c r="FR403" i="1"/>
  <c r="GL403" i="1"/>
  <c r="GO403" i="1"/>
  <c r="GP403" i="1"/>
  <c r="GV403" i="1"/>
  <c r="HC403" i="1" s="1"/>
  <c r="GX403" i="1" s="1"/>
  <c r="AC404" i="1"/>
  <c r="AE404" i="1"/>
  <c r="AF404" i="1"/>
  <c r="AG404" i="1"/>
  <c r="CU404" i="1" s="1"/>
  <c r="T404" i="1" s="1"/>
  <c r="AH404" i="1"/>
  <c r="CV404" i="1" s="1"/>
  <c r="U404" i="1" s="1"/>
  <c r="AI404" i="1"/>
  <c r="CW404" i="1" s="1"/>
  <c r="V404" i="1" s="1"/>
  <c r="AJ404" i="1"/>
  <c r="CR404" i="1"/>
  <c r="CT404" i="1"/>
  <c r="CX404" i="1"/>
  <c r="W404" i="1" s="1"/>
  <c r="FR404" i="1"/>
  <c r="GL404" i="1"/>
  <c r="GO404" i="1"/>
  <c r="GP404" i="1"/>
  <c r="GV404" i="1"/>
  <c r="HC404" i="1" s="1"/>
  <c r="GX404" i="1" s="1"/>
  <c r="C405" i="1"/>
  <c r="D405" i="1"/>
  <c r="AC405" i="1"/>
  <c r="AE405" i="1"/>
  <c r="AF405" i="1"/>
  <c r="AG405" i="1"/>
  <c r="CU405" i="1" s="1"/>
  <c r="T405" i="1" s="1"/>
  <c r="AH405" i="1"/>
  <c r="CV405" i="1" s="1"/>
  <c r="AI405" i="1"/>
  <c r="CW405" i="1" s="1"/>
  <c r="V405" i="1" s="1"/>
  <c r="AJ405" i="1"/>
  <c r="CX405" i="1" s="1"/>
  <c r="W405" i="1" s="1"/>
  <c r="CR405" i="1"/>
  <c r="CT405" i="1"/>
  <c r="FR405" i="1"/>
  <c r="GL405" i="1"/>
  <c r="GO405" i="1"/>
  <c r="GP405" i="1"/>
  <c r="GV405" i="1"/>
  <c r="HC405" i="1" s="1"/>
  <c r="GX405" i="1" s="1"/>
  <c r="AC406" i="1"/>
  <c r="AE406" i="1"/>
  <c r="AF406" i="1"/>
  <c r="AG406" i="1"/>
  <c r="CU406" i="1" s="1"/>
  <c r="AH406" i="1"/>
  <c r="AI406" i="1"/>
  <c r="CW406" i="1" s="1"/>
  <c r="AJ406" i="1"/>
  <c r="CX406" i="1" s="1"/>
  <c r="CR406" i="1"/>
  <c r="CV406" i="1"/>
  <c r="FR406" i="1"/>
  <c r="GL406" i="1"/>
  <c r="GO406" i="1"/>
  <c r="GP406" i="1"/>
  <c r="GV406" i="1"/>
  <c r="HC406" i="1" s="1"/>
  <c r="C407" i="1"/>
  <c r="D407" i="1"/>
  <c r="AC407" i="1"/>
  <c r="AE407" i="1"/>
  <c r="Q407" i="1" s="1"/>
  <c r="AF407" i="1"/>
  <c r="AG407" i="1"/>
  <c r="AH407" i="1"/>
  <c r="CV407" i="1" s="1"/>
  <c r="AI407" i="1"/>
  <c r="CW407" i="1" s="1"/>
  <c r="V407" i="1" s="1"/>
  <c r="AJ407" i="1"/>
  <c r="CX407" i="1" s="1"/>
  <c r="CU407" i="1"/>
  <c r="T407" i="1" s="1"/>
  <c r="FR407" i="1"/>
  <c r="GL407" i="1"/>
  <c r="GO407" i="1"/>
  <c r="GP407" i="1"/>
  <c r="GV407" i="1"/>
  <c r="HC407" i="1" s="1"/>
  <c r="GX407" i="1" s="1"/>
  <c r="AC408" i="1"/>
  <c r="AD408" i="1"/>
  <c r="AE408" i="1"/>
  <c r="AF408" i="1"/>
  <c r="AG408" i="1"/>
  <c r="CU408" i="1" s="1"/>
  <c r="AH408" i="1"/>
  <c r="CV408" i="1" s="1"/>
  <c r="AI408" i="1"/>
  <c r="AJ408" i="1"/>
  <c r="CX408" i="1" s="1"/>
  <c r="CR408" i="1"/>
  <c r="CS408" i="1"/>
  <c r="CW408" i="1"/>
  <c r="FR408" i="1"/>
  <c r="GL408" i="1"/>
  <c r="GO408" i="1"/>
  <c r="GP408" i="1"/>
  <c r="GV408" i="1"/>
  <c r="HC408" i="1" s="1"/>
  <c r="C409" i="1"/>
  <c r="D409" i="1"/>
  <c r="AC409" i="1"/>
  <c r="P409" i="1" s="1"/>
  <c r="AE409" i="1"/>
  <c r="AD409" i="1" s="1"/>
  <c r="AB409" i="1" s="1"/>
  <c r="AF409" i="1"/>
  <c r="S409" i="1" s="1"/>
  <c r="AG409" i="1"/>
  <c r="CU409" i="1" s="1"/>
  <c r="T409" i="1" s="1"/>
  <c r="AH409" i="1"/>
  <c r="AI409" i="1"/>
  <c r="CW409" i="1" s="1"/>
  <c r="V409" i="1" s="1"/>
  <c r="AJ409" i="1"/>
  <c r="CX409" i="1" s="1"/>
  <c r="W409" i="1" s="1"/>
  <c r="CR409" i="1"/>
  <c r="CV409" i="1"/>
  <c r="U409" i="1" s="1"/>
  <c r="FR409" i="1"/>
  <c r="GL409" i="1"/>
  <c r="GO409" i="1"/>
  <c r="GP409" i="1"/>
  <c r="GV409" i="1"/>
  <c r="HC409" i="1" s="1"/>
  <c r="GX409" i="1" s="1"/>
  <c r="AC410" i="1"/>
  <c r="AE410" i="1"/>
  <c r="AF410" i="1"/>
  <c r="AG410" i="1"/>
  <c r="CU410" i="1" s="1"/>
  <c r="AH410" i="1"/>
  <c r="CV410" i="1" s="1"/>
  <c r="AI410" i="1"/>
  <c r="CW410" i="1" s="1"/>
  <c r="AJ410" i="1"/>
  <c r="CX410" i="1" s="1"/>
  <c r="CQ410" i="1"/>
  <c r="FR410" i="1"/>
  <c r="GL410" i="1"/>
  <c r="GO410" i="1"/>
  <c r="GP410" i="1"/>
  <c r="GV410" i="1"/>
  <c r="HC410" i="1" s="1"/>
  <c r="B412" i="1"/>
  <c r="B397" i="1" s="1"/>
  <c r="C412" i="1"/>
  <c r="C397" i="1" s="1"/>
  <c r="D412" i="1"/>
  <c r="D397" i="1" s="1"/>
  <c r="F412" i="1"/>
  <c r="F397" i="1" s="1"/>
  <c r="G412" i="1"/>
  <c r="G397" i="1" s="1"/>
  <c r="A78" i="8" s="1"/>
  <c r="BX412" i="1"/>
  <c r="BX397" i="1" s="1"/>
  <c r="CK412" i="1"/>
  <c r="CK397" i="1" s="1"/>
  <c r="CL412" i="1"/>
  <c r="BC412" i="1" s="1"/>
  <c r="D441" i="1"/>
  <c r="E443" i="1"/>
  <c r="Z443" i="1"/>
  <c r="AA443" i="1"/>
  <c r="AM443" i="1"/>
  <c r="AN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CM443" i="1"/>
  <c r="CN443" i="1"/>
  <c r="CO443" i="1"/>
  <c r="CP443" i="1"/>
  <c r="CQ443" i="1"/>
  <c r="CR443" i="1"/>
  <c r="CS443" i="1"/>
  <c r="CT443" i="1"/>
  <c r="CU443" i="1"/>
  <c r="CV443" i="1"/>
  <c r="CW443" i="1"/>
  <c r="CX443" i="1"/>
  <c r="CY443" i="1"/>
  <c r="CZ443" i="1"/>
  <c r="DA443" i="1"/>
  <c r="DB443" i="1"/>
  <c r="DC443" i="1"/>
  <c r="DD443" i="1"/>
  <c r="DE443" i="1"/>
  <c r="DF443" i="1"/>
  <c r="DG443" i="1"/>
  <c r="DH443" i="1"/>
  <c r="DI443" i="1"/>
  <c r="DJ443" i="1"/>
  <c r="DK443" i="1"/>
  <c r="DL443" i="1"/>
  <c r="DM443" i="1"/>
  <c r="DN443" i="1"/>
  <c r="DO443" i="1"/>
  <c r="DP443" i="1"/>
  <c r="DQ443" i="1"/>
  <c r="DR443" i="1"/>
  <c r="DS443" i="1"/>
  <c r="DT443" i="1"/>
  <c r="DU443" i="1"/>
  <c r="DV443" i="1"/>
  <c r="DW443" i="1"/>
  <c r="DX443" i="1"/>
  <c r="DY443" i="1"/>
  <c r="DZ443" i="1"/>
  <c r="EA443" i="1"/>
  <c r="EB443" i="1"/>
  <c r="EC443" i="1"/>
  <c r="ED443" i="1"/>
  <c r="EE443" i="1"/>
  <c r="EF443" i="1"/>
  <c r="EG443" i="1"/>
  <c r="EH443" i="1"/>
  <c r="EI443" i="1"/>
  <c r="EJ443" i="1"/>
  <c r="EK443" i="1"/>
  <c r="EL443" i="1"/>
  <c r="EM443" i="1"/>
  <c r="EN443" i="1"/>
  <c r="EO443" i="1"/>
  <c r="EP443" i="1"/>
  <c r="EQ443" i="1"/>
  <c r="ER443" i="1"/>
  <c r="ES443" i="1"/>
  <c r="ET443" i="1"/>
  <c r="EU443" i="1"/>
  <c r="EV443" i="1"/>
  <c r="EW443" i="1"/>
  <c r="EX443" i="1"/>
  <c r="EY443" i="1"/>
  <c r="EZ443" i="1"/>
  <c r="FA443" i="1"/>
  <c r="FB443" i="1"/>
  <c r="FC443" i="1"/>
  <c r="FD443" i="1"/>
  <c r="FE443" i="1"/>
  <c r="FF443" i="1"/>
  <c r="FG443" i="1"/>
  <c r="FH443" i="1"/>
  <c r="FI443" i="1"/>
  <c r="FJ443" i="1"/>
  <c r="FK443" i="1"/>
  <c r="FL443" i="1"/>
  <c r="FM443" i="1"/>
  <c r="FN443" i="1"/>
  <c r="FO443" i="1"/>
  <c r="FP443" i="1"/>
  <c r="FQ443" i="1"/>
  <c r="FR443" i="1"/>
  <c r="FS443" i="1"/>
  <c r="FT443" i="1"/>
  <c r="FU443" i="1"/>
  <c r="FV443" i="1"/>
  <c r="FW443" i="1"/>
  <c r="FX443" i="1"/>
  <c r="FY443" i="1"/>
  <c r="FZ443" i="1"/>
  <c r="GA443" i="1"/>
  <c r="GB443" i="1"/>
  <c r="GC443" i="1"/>
  <c r="GD443" i="1"/>
  <c r="GE443" i="1"/>
  <c r="GF443" i="1"/>
  <c r="GG443" i="1"/>
  <c r="GH443" i="1"/>
  <c r="GI443" i="1"/>
  <c r="GJ443" i="1"/>
  <c r="GK443" i="1"/>
  <c r="GL443" i="1"/>
  <c r="GM443" i="1"/>
  <c r="GN443" i="1"/>
  <c r="GO443" i="1"/>
  <c r="GP443" i="1"/>
  <c r="GQ443" i="1"/>
  <c r="GR443" i="1"/>
  <c r="GS443" i="1"/>
  <c r="GT443" i="1"/>
  <c r="GU443" i="1"/>
  <c r="GV443" i="1"/>
  <c r="GW443" i="1"/>
  <c r="GX443" i="1"/>
  <c r="C445" i="1"/>
  <c r="D445" i="1"/>
  <c r="AC445" i="1"/>
  <c r="P445" i="1" s="1"/>
  <c r="AE445" i="1"/>
  <c r="AD445" i="1" s="1"/>
  <c r="AF445" i="1"/>
  <c r="S445" i="1" s="1"/>
  <c r="AG445" i="1"/>
  <c r="CU445" i="1" s="1"/>
  <c r="AH445" i="1"/>
  <c r="CV445" i="1" s="1"/>
  <c r="U445" i="1" s="1"/>
  <c r="AI445" i="1"/>
  <c r="AJ445" i="1"/>
  <c r="CX445" i="1" s="1"/>
  <c r="W445" i="1" s="1"/>
  <c r="CR445" i="1"/>
  <c r="CS445" i="1"/>
  <c r="CW445" i="1"/>
  <c r="V445" i="1" s="1"/>
  <c r="FR445" i="1"/>
  <c r="GL445" i="1"/>
  <c r="GO445" i="1"/>
  <c r="GP445" i="1"/>
  <c r="GV445" i="1"/>
  <c r="HC445" i="1"/>
  <c r="GX445" i="1" s="1"/>
  <c r="C446" i="1"/>
  <c r="D446" i="1"/>
  <c r="AC446" i="1"/>
  <c r="P446" i="1" s="1"/>
  <c r="AE446" i="1"/>
  <c r="AF446" i="1"/>
  <c r="S446" i="1" s="1"/>
  <c r="AG446" i="1"/>
  <c r="CU446" i="1" s="1"/>
  <c r="AH446" i="1"/>
  <c r="CV446" i="1" s="1"/>
  <c r="U446" i="1" s="1"/>
  <c r="AI446" i="1"/>
  <c r="CW446" i="1" s="1"/>
  <c r="V446" i="1" s="1"/>
  <c r="AJ446" i="1"/>
  <c r="CX446" i="1" s="1"/>
  <c r="W446" i="1" s="1"/>
  <c r="CR446" i="1"/>
  <c r="FR446" i="1"/>
  <c r="GL446" i="1"/>
  <c r="GO446" i="1"/>
  <c r="GP446" i="1"/>
  <c r="GV446" i="1"/>
  <c r="GX446" i="1"/>
  <c r="HC446" i="1"/>
  <c r="C447" i="1"/>
  <c r="D447" i="1"/>
  <c r="AC447" i="1"/>
  <c r="P447" i="1" s="1"/>
  <c r="AE447" i="1"/>
  <c r="AD447" i="1" s="1"/>
  <c r="AF447" i="1"/>
  <c r="S447" i="1" s="1"/>
  <c r="AG447" i="1"/>
  <c r="CU447" i="1" s="1"/>
  <c r="AH447" i="1"/>
  <c r="CV447" i="1" s="1"/>
  <c r="U447" i="1" s="1"/>
  <c r="AI447" i="1"/>
  <c r="AJ447" i="1"/>
  <c r="CX447" i="1" s="1"/>
  <c r="W447" i="1" s="1"/>
  <c r="CR447" i="1"/>
  <c r="CS447" i="1"/>
  <c r="CW447" i="1"/>
  <c r="V447" i="1" s="1"/>
  <c r="FR447" i="1"/>
  <c r="GL447" i="1"/>
  <c r="GO447" i="1"/>
  <c r="GP447" i="1"/>
  <c r="GV447" i="1"/>
  <c r="HC447" i="1"/>
  <c r="GX447" i="1" s="1"/>
  <c r="AC448" i="1"/>
  <c r="AE448" i="1"/>
  <c r="AF448" i="1"/>
  <c r="AG448" i="1"/>
  <c r="CU448" i="1" s="1"/>
  <c r="AH448" i="1"/>
  <c r="CV448" i="1" s="1"/>
  <c r="AI448" i="1"/>
  <c r="CW448" i="1" s="1"/>
  <c r="AJ448" i="1"/>
  <c r="CQ448" i="1"/>
  <c r="CT448" i="1"/>
  <c r="CX448" i="1"/>
  <c r="FR448" i="1"/>
  <c r="GL448" i="1"/>
  <c r="GO448" i="1"/>
  <c r="GP448" i="1"/>
  <c r="GV448" i="1"/>
  <c r="HC448" i="1" s="1"/>
  <c r="C449" i="1"/>
  <c r="D449" i="1"/>
  <c r="AC449" i="1"/>
  <c r="AE449" i="1"/>
  <c r="AF449" i="1"/>
  <c r="AG449" i="1"/>
  <c r="AH449" i="1"/>
  <c r="CV449" i="1" s="1"/>
  <c r="U449" i="1" s="1"/>
  <c r="AI449" i="1"/>
  <c r="CW449" i="1" s="1"/>
  <c r="AJ449" i="1"/>
  <c r="CX449" i="1" s="1"/>
  <c r="W449" i="1" s="1"/>
  <c r="CU449" i="1"/>
  <c r="T449" i="1" s="1"/>
  <c r="FR449" i="1"/>
  <c r="GL449" i="1"/>
  <c r="GO449" i="1"/>
  <c r="GP449" i="1"/>
  <c r="GV449" i="1"/>
  <c r="HC449" i="1" s="1"/>
  <c r="GX449" i="1" s="1"/>
  <c r="AC450" i="1"/>
  <c r="AE450" i="1"/>
  <c r="AF450" i="1"/>
  <c r="AG450" i="1"/>
  <c r="CU450" i="1" s="1"/>
  <c r="AH450" i="1"/>
  <c r="AI450" i="1"/>
  <c r="CW450" i="1" s="1"/>
  <c r="AJ450" i="1"/>
  <c r="CX450" i="1" s="1"/>
  <c r="CR450" i="1"/>
  <c r="CV450" i="1"/>
  <c r="FR450" i="1"/>
  <c r="GL450" i="1"/>
  <c r="GO450" i="1"/>
  <c r="GP450" i="1"/>
  <c r="GV450" i="1"/>
  <c r="HC450" i="1"/>
  <c r="C451" i="1"/>
  <c r="D451" i="1"/>
  <c r="AC451" i="1"/>
  <c r="P451" i="1" s="1"/>
  <c r="AE451" i="1"/>
  <c r="AD451" i="1" s="1"/>
  <c r="AF451" i="1"/>
  <c r="S451" i="1" s="1"/>
  <c r="AG451" i="1"/>
  <c r="CU451" i="1" s="1"/>
  <c r="T451" i="1" s="1"/>
  <c r="AH451" i="1"/>
  <c r="AI451" i="1"/>
  <c r="CW451" i="1" s="1"/>
  <c r="V451" i="1" s="1"/>
  <c r="AJ451" i="1"/>
  <c r="CX451" i="1" s="1"/>
  <c r="W451" i="1" s="1"/>
  <c r="CR451" i="1"/>
  <c r="CV451" i="1"/>
  <c r="U451" i="1" s="1"/>
  <c r="FR451" i="1"/>
  <c r="GL451" i="1"/>
  <c r="GO451" i="1"/>
  <c r="GP451" i="1"/>
  <c r="GV451" i="1"/>
  <c r="HC451" i="1"/>
  <c r="GX451" i="1" s="1"/>
  <c r="AC452" i="1"/>
  <c r="AD452" i="1"/>
  <c r="AE452" i="1"/>
  <c r="AF452" i="1"/>
  <c r="AG452" i="1"/>
  <c r="AH452" i="1"/>
  <c r="CV452" i="1" s="1"/>
  <c r="AI452" i="1"/>
  <c r="CW452" i="1" s="1"/>
  <c r="AJ452" i="1"/>
  <c r="CX452" i="1" s="1"/>
  <c r="CQ452" i="1"/>
  <c r="CR452" i="1"/>
  <c r="CU452" i="1"/>
  <c r="FR452" i="1"/>
  <c r="GL452" i="1"/>
  <c r="GO452" i="1"/>
  <c r="GP452" i="1"/>
  <c r="GV452" i="1"/>
  <c r="HC452" i="1" s="1"/>
  <c r="B454" i="1"/>
  <c r="B443" i="1" s="1"/>
  <c r="C454" i="1"/>
  <c r="C443" i="1" s="1"/>
  <c r="D454" i="1"/>
  <c r="D443" i="1" s="1"/>
  <c r="F454" i="1"/>
  <c r="F443" i="1" s="1"/>
  <c r="G454" i="1"/>
  <c r="G443" i="1" s="1"/>
  <c r="A84" i="8" s="1"/>
  <c r="BX454" i="1"/>
  <c r="BX443" i="1" s="1"/>
  <c r="CK454" i="1"/>
  <c r="CK443" i="1" s="1"/>
  <c r="CL454" i="1"/>
  <c r="CL443" i="1" s="1"/>
  <c r="D483" i="1"/>
  <c r="E485" i="1"/>
  <c r="Z485" i="1"/>
  <c r="AA485" i="1"/>
  <c r="AM485" i="1"/>
  <c r="AN485" i="1"/>
  <c r="BD485" i="1"/>
  <c r="BE485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T485" i="1"/>
  <c r="BU485" i="1"/>
  <c r="BV485" i="1"/>
  <c r="BW485" i="1"/>
  <c r="CM485" i="1"/>
  <c r="CN485" i="1"/>
  <c r="CO485" i="1"/>
  <c r="CP485" i="1"/>
  <c r="CQ485" i="1"/>
  <c r="CR485" i="1"/>
  <c r="CS485" i="1"/>
  <c r="CT485" i="1"/>
  <c r="CU485" i="1"/>
  <c r="CV485" i="1"/>
  <c r="CW485" i="1"/>
  <c r="CX485" i="1"/>
  <c r="CY485" i="1"/>
  <c r="CZ485" i="1"/>
  <c r="DA485" i="1"/>
  <c r="DB485" i="1"/>
  <c r="DC485" i="1"/>
  <c r="DD485" i="1"/>
  <c r="DE485" i="1"/>
  <c r="DF485" i="1"/>
  <c r="DG485" i="1"/>
  <c r="DH485" i="1"/>
  <c r="DI485" i="1"/>
  <c r="DJ485" i="1"/>
  <c r="DK485" i="1"/>
  <c r="DL485" i="1"/>
  <c r="DM485" i="1"/>
  <c r="DN485" i="1"/>
  <c r="DO485" i="1"/>
  <c r="DP485" i="1"/>
  <c r="DQ485" i="1"/>
  <c r="DR485" i="1"/>
  <c r="DS485" i="1"/>
  <c r="DT485" i="1"/>
  <c r="DU485" i="1"/>
  <c r="DV485" i="1"/>
  <c r="DW485" i="1"/>
  <c r="DX485" i="1"/>
  <c r="DY485" i="1"/>
  <c r="DZ485" i="1"/>
  <c r="EA485" i="1"/>
  <c r="EB485" i="1"/>
  <c r="EC485" i="1"/>
  <c r="ED485" i="1"/>
  <c r="EE485" i="1"/>
  <c r="EF485" i="1"/>
  <c r="EG485" i="1"/>
  <c r="EH485" i="1"/>
  <c r="EI485" i="1"/>
  <c r="EJ485" i="1"/>
  <c r="EK485" i="1"/>
  <c r="EL485" i="1"/>
  <c r="EM485" i="1"/>
  <c r="EN485" i="1"/>
  <c r="EO485" i="1"/>
  <c r="EP485" i="1"/>
  <c r="EQ485" i="1"/>
  <c r="ER485" i="1"/>
  <c r="ES485" i="1"/>
  <c r="ET485" i="1"/>
  <c r="EU485" i="1"/>
  <c r="EV485" i="1"/>
  <c r="EW485" i="1"/>
  <c r="EX485" i="1"/>
  <c r="EY485" i="1"/>
  <c r="EZ485" i="1"/>
  <c r="FA485" i="1"/>
  <c r="FB485" i="1"/>
  <c r="FC485" i="1"/>
  <c r="FD485" i="1"/>
  <c r="FE485" i="1"/>
  <c r="FF485" i="1"/>
  <c r="FG485" i="1"/>
  <c r="FH485" i="1"/>
  <c r="FI485" i="1"/>
  <c r="FJ485" i="1"/>
  <c r="FK485" i="1"/>
  <c r="FL485" i="1"/>
  <c r="FM485" i="1"/>
  <c r="FN485" i="1"/>
  <c r="FO485" i="1"/>
  <c r="FP485" i="1"/>
  <c r="FQ485" i="1"/>
  <c r="FR485" i="1"/>
  <c r="FS485" i="1"/>
  <c r="FT485" i="1"/>
  <c r="FU485" i="1"/>
  <c r="FV485" i="1"/>
  <c r="FW485" i="1"/>
  <c r="FX485" i="1"/>
  <c r="FY485" i="1"/>
  <c r="FZ485" i="1"/>
  <c r="GA485" i="1"/>
  <c r="GB485" i="1"/>
  <c r="GC485" i="1"/>
  <c r="GD485" i="1"/>
  <c r="GE485" i="1"/>
  <c r="GF485" i="1"/>
  <c r="GG485" i="1"/>
  <c r="GH485" i="1"/>
  <c r="GI485" i="1"/>
  <c r="GJ485" i="1"/>
  <c r="GK485" i="1"/>
  <c r="GL485" i="1"/>
  <c r="GM485" i="1"/>
  <c r="GN485" i="1"/>
  <c r="GO485" i="1"/>
  <c r="GP485" i="1"/>
  <c r="GQ485" i="1"/>
  <c r="GR485" i="1"/>
  <c r="GS485" i="1"/>
  <c r="GT485" i="1"/>
  <c r="GU485" i="1"/>
  <c r="GV485" i="1"/>
  <c r="GW485" i="1"/>
  <c r="GX485" i="1"/>
  <c r="C487" i="1"/>
  <c r="D487" i="1"/>
  <c r="AC487" i="1"/>
  <c r="P487" i="1" s="1"/>
  <c r="AE487" i="1"/>
  <c r="AF487" i="1"/>
  <c r="S487" i="1" s="1"/>
  <c r="AG487" i="1"/>
  <c r="CU487" i="1" s="1"/>
  <c r="AH487" i="1"/>
  <c r="CV487" i="1" s="1"/>
  <c r="U487" i="1" s="1"/>
  <c r="AI487" i="1"/>
  <c r="AJ487" i="1"/>
  <c r="CX487" i="1" s="1"/>
  <c r="W487" i="1" s="1"/>
  <c r="CR487" i="1"/>
  <c r="CW487" i="1"/>
  <c r="V487" i="1" s="1"/>
  <c r="FR487" i="1"/>
  <c r="GL487" i="1"/>
  <c r="GO487" i="1"/>
  <c r="GP487" i="1"/>
  <c r="GV487" i="1"/>
  <c r="GX487" i="1"/>
  <c r="HC487" i="1"/>
  <c r="C488" i="1"/>
  <c r="D488" i="1"/>
  <c r="AC488" i="1"/>
  <c r="P488" i="1" s="1"/>
  <c r="AE488" i="1"/>
  <c r="AD488" i="1" s="1"/>
  <c r="AF488" i="1"/>
  <c r="S488" i="1" s="1"/>
  <c r="AG488" i="1"/>
  <c r="CU488" i="1" s="1"/>
  <c r="AH488" i="1"/>
  <c r="CV488" i="1" s="1"/>
  <c r="U488" i="1" s="1"/>
  <c r="AI488" i="1"/>
  <c r="AJ488" i="1"/>
  <c r="CX488" i="1" s="1"/>
  <c r="W488" i="1" s="1"/>
  <c r="CR488" i="1"/>
  <c r="CS488" i="1"/>
  <c r="CW488" i="1"/>
  <c r="V488" i="1" s="1"/>
  <c r="FR488" i="1"/>
  <c r="GL488" i="1"/>
  <c r="GO488" i="1"/>
  <c r="GP488" i="1"/>
  <c r="GV488" i="1"/>
  <c r="HC488" i="1" s="1"/>
  <c r="GX488" i="1" s="1"/>
  <c r="C489" i="1"/>
  <c r="D489" i="1"/>
  <c r="AC489" i="1"/>
  <c r="P489" i="1" s="1"/>
  <c r="AE489" i="1"/>
  <c r="AF489" i="1"/>
  <c r="S489" i="1" s="1"/>
  <c r="AG489" i="1"/>
  <c r="CU489" i="1" s="1"/>
  <c r="AH489" i="1"/>
  <c r="CV489" i="1" s="1"/>
  <c r="U489" i="1" s="1"/>
  <c r="AI489" i="1"/>
  <c r="AJ489" i="1"/>
  <c r="CX489" i="1" s="1"/>
  <c r="W489" i="1" s="1"/>
  <c r="CR489" i="1"/>
  <c r="CW489" i="1"/>
  <c r="V489" i="1" s="1"/>
  <c r="FR489" i="1"/>
  <c r="GL489" i="1"/>
  <c r="GO489" i="1"/>
  <c r="GP489" i="1"/>
  <c r="GV489" i="1"/>
  <c r="GX489" i="1"/>
  <c r="HC489" i="1"/>
  <c r="AC490" i="1"/>
  <c r="CQ490" i="1" s="1"/>
  <c r="AE490" i="1"/>
  <c r="AF490" i="1"/>
  <c r="CT490" i="1" s="1"/>
  <c r="AG490" i="1"/>
  <c r="CU490" i="1" s="1"/>
  <c r="AH490" i="1"/>
  <c r="CV490" i="1" s="1"/>
  <c r="AI490" i="1"/>
  <c r="CW490" i="1" s="1"/>
  <c r="AJ490" i="1"/>
  <c r="CX490" i="1" s="1"/>
  <c r="FR490" i="1"/>
  <c r="GL490" i="1"/>
  <c r="GO490" i="1"/>
  <c r="GP490" i="1"/>
  <c r="GV490" i="1"/>
  <c r="HC490" i="1" s="1"/>
  <c r="C491" i="1"/>
  <c r="D491" i="1"/>
  <c r="AC491" i="1"/>
  <c r="AE491" i="1"/>
  <c r="Q491" i="1" s="1"/>
  <c r="AF491" i="1"/>
  <c r="AG491" i="1"/>
  <c r="CU491" i="1" s="1"/>
  <c r="T491" i="1" s="1"/>
  <c r="AH491" i="1"/>
  <c r="CV491" i="1" s="1"/>
  <c r="AI491" i="1"/>
  <c r="CW491" i="1" s="1"/>
  <c r="V491" i="1" s="1"/>
  <c r="AJ491" i="1"/>
  <c r="CX491" i="1" s="1"/>
  <c r="W491" i="1" s="1"/>
  <c r="CT491" i="1"/>
  <c r="FR491" i="1"/>
  <c r="GL491" i="1"/>
  <c r="GO491" i="1"/>
  <c r="GP491" i="1"/>
  <c r="GV491" i="1"/>
  <c r="HC491" i="1" s="1"/>
  <c r="AC492" i="1"/>
  <c r="AE492" i="1"/>
  <c r="AF492" i="1"/>
  <c r="AG492" i="1"/>
  <c r="CU492" i="1" s="1"/>
  <c r="AH492" i="1"/>
  <c r="CV492" i="1" s="1"/>
  <c r="U492" i="1" s="1"/>
  <c r="AI492" i="1"/>
  <c r="AJ492" i="1"/>
  <c r="CX492" i="1" s="1"/>
  <c r="W492" i="1" s="1"/>
  <c r="CR492" i="1"/>
  <c r="CW492" i="1"/>
  <c r="V492" i="1" s="1"/>
  <c r="FR492" i="1"/>
  <c r="GL492" i="1"/>
  <c r="GO492" i="1"/>
  <c r="GP492" i="1"/>
  <c r="GV492" i="1"/>
  <c r="GX492" i="1"/>
  <c r="HC492" i="1"/>
  <c r="C493" i="1"/>
  <c r="D493" i="1"/>
  <c r="AC493" i="1"/>
  <c r="P493" i="1" s="1"/>
  <c r="AE493" i="1"/>
  <c r="AD493" i="1" s="1"/>
  <c r="AF493" i="1"/>
  <c r="AG493" i="1"/>
  <c r="CU493" i="1" s="1"/>
  <c r="AH493" i="1"/>
  <c r="CV493" i="1" s="1"/>
  <c r="U493" i="1" s="1"/>
  <c r="AI493" i="1"/>
  <c r="AJ493" i="1"/>
  <c r="CX493" i="1" s="1"/>
  <c r="CR493" i="1"/>
  <c r="CS493" i="1"/>
  <c r="CW493" i="1"/>
  <c r="V493" i="1" s="1"/>
  <c r="FR493" i="1"/>
  <c r="GL493" i="1"/>
  <c r="GO493" i="1"/>
  <c r="GP493" i="1"/>
  <c r="GV493" i="1"/>
  <c r="HC493" i="1" s="1"/>
  <c r="GX493" i="1" s="1"/>
  <c r="AC494" i="1"/>
  <c r="AE494" i="1"/>
  <c r="AF494" i="1"/>
  <c r="AG494" i="1"/>
  <c r="CU494" i="1" s="1"/>
  <c r="AH494" i="1"/>
  <c r="CV494" i="1" s="1"/>
  <c r="AI494" i="1"/>
  <c r="CW494" i="1" s="1"/>
  <c r="AJ494" i="1"/>
  <c r="CQ494" i="1"/>
  <c r="CT494" i="1"/>
  <c r="CX494" i="1"/>
  <c r="FR494" i="1"/>
  <c r="GL494" i="1"/>
  <c r="GO494" i="1"/>
  <c r="GP494" i="1"/>
  <c r="GV494" i="1"/>
  <c r="HC494" i="1" s="1"/>
  <c r="B496" i="1"/>
  <c r="B485" i="1" s="1"/>
  <c r="C496" i="1"/>
  <c r="C485" i="1" s="1"/>
  <c r="D496" i="1"/>
  <c r="D485" i="1" s="1"/>
  <c r="F496" i="1"/>
  <c r="F485" i="1" s="1"/>
  <c r="G496" i="1"/>
  <c r="G485" i="1" s="1"/>
  <c r="A91" i="8" s="1"/>
  <c r="BX496" i="1"/>
  <c r="BX485" i="1" s="1"/>
  <c r="CK496" i="1"/>
  <c r="CK485" i="1" s="1"/>
  <c r="CL496" i="1"/>
  <c r="D525" i="1"/>
  <c r="E527" i="1"/>
  <c r="Z527" i="1"/>
  <c r="AA527" i="1"/>
  <c r="AM527" i="1"/>
  <c r="AN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CM527" i="1"/>
  <c r="CN527" i="1"/>
  <c r="CO527" i="1"/>
  <c r="CP527" i="1"/>
  <c r="CQ527" i="1"/>
  <c r="CR527" i="1"/>
  <c r="CS527" i="1"/>
  <c r="CT527" i="1"/>
  <c r="CU527" i="1"/>
  <c r="CV527" i="1"/>
  <c r="CW527" i="1"/>
  <c r="CX527" i="1"/>
  <c r="CY527" i="1"/>
  <c r="CZ527" i="1"/>
  <c r="DA527" i="1"/>
  <c r="DB527" i="1"/>
  <c r="DC527" i="1"/>
  <c r="DD527" i="1"/>
  <c r="DE527" i="1"/>
  <c r="DF527" i="1"/>
  <c r="DG527" i="1"/>
  <c r="DH527" i="1"/>
  <c r="DI527" i="1"/>
  <c r="DJ527" i="1"/>
  <c r="DK527" i="1"/>
  <c r="DL527" i="1"/>
  <c r="DM527" i="1"/>
  <c r="DN527" i="1"/>
  <c r="DO527" i="1"/>
  <c r="DP527" i="1"/>
  <c r="DQ527" i="1"/>
  <c r="DR527" i="1"/>
  <c r="DS527" i="1"/>
  <c r="DT527" i="1"/>
  <c r="DU527" i="1"/>
  <c r="DV527" i="1"/>
  <c r="DW527" i="1"/>
  <c r="DX527" i="1"/>
  <c r="DY527" i="1"/>
  <c r="DZ527" i="1"/>
  <c r="EA527" i="1"/>
  <c r="EB527" i="1"/>
  <c r="EC527" i="1"/>
  <c r="ED527" i="1"/>
  <c r="EE527" i="1"/>
  <c r="EF527" i="1"/>
  <c r="EG527" i="1"/>
  <c r="EH527" i="1"/>
  <c r="EI527" i="1"/>
  <c r="EJ527" i="1"/>
  <c r="EK527" i="1"/>
  <c r="EL527" i="1"/>
  <c r="EM527" i="1"/>
  <c r="EN527" i="1"/>
  <c r="EO527" i="1"/>
  <c r="EP527" i="1"/>
  <c r="EQ527" i="1"/>
  <c r="ER527" i="1"/>
  <c r="ES527" i="1"/>
  <c r="ET527" i="1"/>
  <c r="EU527" i="1"/>
  <c r="EV527" i="1"/>
  <c r="EW527" i="1"/>
  <c r="EX527" i="1"/>
  <c r="EY527" i="1"/>
  <c r="EZ527" i="1"/>
  <c r="FA527" i="1"/>
  <c r="FB527" i="1"/>
  <c r="FC527" i="1"/>
  <c r="FD527" i="1"/>
  <c r="FE527" i="1"/>
  <c r="FF527" i="1"/>
  <c r="FG527" i="1"/>
  <c r="FH527" i="1"/>
  <c r="FI527" i="1"/>
  <c r="FJ527" i="1"/>
  <c r="FK527" i="1"/>
  <c r="FL527" i="1"/>
  <c r="FM527" i="1"/>
  <c r="FN527" i="1"/>
  <c r="FO527" i="1"/>
  <c r="FP527" i="1"/>
  <c r="FQ527" i="1"/>
  <c r="FR527" i="1"/>
  <c r="FS527" i="1"/>
  <c r="FT527" i="1"/>
  <c r="FU527" i="1"/>
  <c r="FV527" i="1"/>
  <c r="FW527" i="1"/>
  <c r="FX527" i="1"/>
  <c r="FY527" i="1"/>
  <c r="FZ527" i="1"/>
  <c r="GA527" i="1"/>
  <c r="GB527" i="1"/>
  <c r="GC527" i="1"/>
  <c r="GD527" i="1"/>
  <c r="GE527" i="1"/>
  <c r="GF527" i="1"/>
  <c r="GG527" i="1"/>
  <c r="GH527" i="1"/>
  <c r="GI527" i="1"/>
  <c r="GJ527" i="1"/>
  <c r="GK527" i="1"/>
  <c r="GL527" i="1"/>
  <c r="GM527" i="1"/>
  <c r="GN527" i="1"/>
  <c r="GO527" i="1"/>
  <c r="GP527" i="1"/>
  <c r="GQ527" i="1"/>
  <c r="GR527" i="1"/>
  <c r="GS527" i="1"/>
  <c r="GT527" i="1"/>
  <c r="GU527" i="1"/>
  <c r="GV527" i="1"/>
  <c r="GW527" i="1"/>
  <c r="GX527" i="1"/>
  <c r="C529" i="1"/>
  <c r="D529" i="1"/>
  <c r="AC529" i="1"/>
  <c r="P529" i="1" s="1"/>
  <c r="AE529" i="1"/>
  <c r="AD529" i="1" s="1"/>
  <c r="AF529" i="1"/>
  <c r="AG529" i="1"/>
  <c r="CU529" i="1" s="1"/>
  <c r="AH529" i="1"/>
  <c r="CV529" i="1" s="1"/>
  <c r="AI529" i="1"/>
  <c r="AJ529" i="1"/>
  <c r="CX529" i="1" s="1"/>
  <c r="CR529" i="1"/>
  <c r="CS529" i="1"/>
  <c r="CW529" i="1"/>
  <c r="V529" i="1" s="1"/>
  <c r="FR529" i="1"/>
  <c r="GL529" i="1"/>
  <c r="GO529" i="1"/>
  <c r="GP529" i="1"/>
  <c r="GV529" i="1"/>
  <c r="HC529" i="1" s="1"/>
  <c r="C530" i="1"/>
  <c r="D530" i="1"/>
  <c r="AC530" i="1"/>
  <c r="P530" i="1" s="1"/>
  <c r="AE530" i="1"/>
  <c r="AD530" i="1" s="1"/>
  <c r="AB530" i="1" s="1"/>
  <c r="AF530" i="1"/>
  <c r="AG530" i="1"/>
  <c r="CU530" i="1" s="1"/>
  <c r="T530" i="1" s="1"/>
  <c r="AH530" i="1"/>
  <c r="AI530" i="1"/>
  <c r="CW530" i="1" s="1"/>
  <c r="V530" i="1" s="1"/>
  <c r="AJ530" i="1"/>
  <c r="CX530" i="1" s="1"/>
  <c r="W530" i="1" s="1"/>
  <c r="CR530" i="1"/>
  <c r="CV530" i="1"/>
  <c r="FR530" i="1"/>
  <c r="GL530" i="1"/>
  <c r="GO530" i="1"/>
  <c r="GP530" i="1"/>
  <c r="GV530" i="1"/>
  <c r="HC530" i="1" s="1"/>
  <c r="C531" i="1"/>
  <c r="D531" i="1"/>
  <c r="AC531" i="1"/>
  <c r="P531" i="1" s="1"/>
  <c r="AE531" i="1"/>
  <c r="AF531" i="1"/>
  <c r="AG531" i="1"/>
  <c r="CU531" i="1" s="1"/>
  <c r="AH531" i="1"/>
  <c r="CV531" i="1" s="1"/>
  <c r="U531" i="1" s="1"/>
  <c r="AI531" i="1"/>
  <c r="CW531" i="1" s="1"/>
  <c r="V531" i="1" s="1"/>
  <c r="AJ531" i="1"/>
  <c r="CX531" i="1" s="1"/>
  <c r="W531" i="1" s="1"/>
  <c r="CR531" i="1"/>
  <c r="FR531" i="1"/>
  <c r="GL531" i="1"/>
  <c r="GO531" i="1"/>
  <c r="GP531" i="1"/>
  <c r="GV531" i="1"/>
  <c r="GX531" i="1"/>
  <c r="HC531" i="1"/>
  <c r="AC532" i="1"/>
  <c r="CQ532" i="1" s="1"/>
  <c r="AE532" i="1"/>
  <c r="AF532" i="1"/>
  <c r="AG532" i="1"/>
  <c r="CU532" i="1" s="1"/>
  <c r="AH532" i="1"/>
  <c r="CV532" i="1" s="1"/>
  <c r="AI532" i="1"/>
  <c r="CW532" i="1" s="1"/>
  <c r="AJ532" i="1"/>
  <c r="CX532" i="1" s="1"/>
  <c r="CT532" i="1"/>
  <c r="FR532" i="1"/>
  <c r="GL532" i="1"/>
  <c r="GO532" i="1"/>
  <c r="GP532" i="1"/>
  <c r="GV532" i="1"/>
  <c r="HC532" i="1" s="1"/>
  <c r="C533" i="1"/>
  <c r="D533" i="1"/>
  <c r="AC533" i="1"/>
  <c r="P533" i="1" s="1"/>
  <c r="AE533" i="1"/>
  <c r="AD533" i="1" s="1"/>
  <c r="AF533" i="1"/>
  <c r="AG533" i="1"/>
  <c r="CU533" i="1" s="1"/>
  <c r="T533" i="1" s="1"/>
  <c r="AH533" i="1"/>
  <c r="CV533" i="1" s="1"/>
  <c r="U533" i="1" s="1"/>
  <c r="AI533" i="1"/>
  <c r="CW533" i="1" s="1"/>
  <c r="AJ533" i="1"/>
  <c r="CT533" i="1"/>
  <c r="CX533" i="1"/>
  <c r="W533" i="1" s="1"/>
  <c r="FR533" i="1"/>
  <c r="GL533" i="1"/>
  <c r="GO533" i="1"/>
  <c r="GP533" i="1"/>
  <c r="GV533" i="1"/>
  <c r="HC533" i="1" s="1"/>
  <c r="AC534" i="1"/>
  <c r="AE534" i="1"/>
  <c r="AF534" i="1"/>
  <c r="AG534" i="1"/>
  <c r="CU534" i="1" s="1"/>
  <c r="AH534" i="1"/>
  <c r="CV534" i="1" s="1"/>
  <c r="AI534" i="1"/>
  <c r="AJ534" i="1"/>
  <c r="CX534" i="1" s="1"/>
  <c r="W534" i="1" s="1"/>
  <c r="CR534" i="1"/>
  <c r="CS534" i="1"/>
  <c r="CW534" i="1"/>
  <c r="V534" i="1" s="1"/>
  <c r="FR534" i="1"/>
  <c r="GL534" i="1"/>
  <c r="GO534" i="1"/>
  <c r="GP534" i="1"/>
  <c r="GV534" i="1"/>
  <c r="HC534" i="1" s="1"/>
  <c r="GX534" i="1" s="1"/>
  <c r="C535" i="1"/>
  <c r="D535" i="1"/>
  <c r="AC535" i="1"/>
  <c r="AE535" i="1"/>
  <c r="AF535" i="1"/>
  <c r="AG535" i="1"/>
  <c r="CU535" i="1" s="1"/>
  <c r="AH535" i="1"/>
  <c r="AI535" i="1"/>
  <c r="CW535" i="1" s="1"/>
  <c r="V535" i="1" s="1"/>
  <c r="AJ535" i="1"/>
  <c r="CR535" i="1"/>
  <c r="CV535" i="1"/>
  <c r="CX535" i="1"/>
  <c r="W535" i="1" s="1"/>
  <c r="FR535" i="1"/>
  <c r="GL535" i="1"/>
  <c r="GO535" i="1"/>
  <c r="GP535" i="1"/>
  <c r="GV535" i="1"/>
  <c r="GX535" i="1"/>
  <c r="HC535" i="1"/>
  <c r="AC536" i="1"/>
  <c r="CQ536" i="1" s="1"/>
  <c r="AE536" i="1"/>
  <c r="AF536" i="1"/>
  <c r="AG536" i="1"/>
  <c r="CU536" i="1" s="1"/>
  <c r="AH536" i="1"/>
  <c r="CV536" i="1" s="1"/>
  <c r="AI536" i="1"/>
  <c r="CW536" i="1" s="1"/>
  <c r="AJ536" i="1"/>
  <c r="CT536" i="1"/>
  <c r="CX536" i="1"/>
  <c r="FR536" i="1"/>
  <c r="GL536" i="1"/>
  <c r="GO536" i="1"/>
  <c r="GP536" i="1"/>
  <c r="GV536" i="1"/>
  <c r="HC536" i="1" s="1"/>
  <c r="B538" i="1"/>
  <c r="B527" i="1" s="1"/>
  <c r="C538" i="1"/>
  <c r="C527" i="1" s="1"/>
  <c r="D538" i="1"/>
  <c r="D527" i="1" s="1"/>
  <c r="F538" i="1"/>
  <c r="F527" i="1" s="1"/>
  <c r="G538" i="1"/>
  <c r="G527" i="1" s="1"/>
  <c r="A97" i="8" s="1"/>
  <c r="BX538" i="1"/>
  <c r="CK538" i="1"/>
  <c r="BB538" i="1" s="1"/>
  <c r="CL538" i="1"/>
  <c r="CL527" i="1" s="1"/>
  <c r="D567" i="1"/>
  <c r="E569" i="1"/>
  <c r="Z569" i="1"/>
  <c r="AA569" i="1"/>
  <c r="AM569" i="1"/>
  <c r="AN569" i="1"/>
  <c r="BD569" i="1"/>
  <c r="BE569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T569" i="1"/>
  <c r="BU569" i="1"/>
  <c r="BV569" i="1"/>
  <c r="BW569" i="1"/>
  <c r="CM569" i="1"/>
  <c r="CN569" i="1"/>
  <c r="CO569" i="1"/>
  <c r="CP569" i="1"/>
  <c r="CQ569" i="1"/>
  <c r="CR569" i="1"/>
  <c r="CS569" i="1"/>
  <c r="CT569" i="1"/>
  <c r="CU569" i="1"/>
  <c r="CV569" i="1"/>
  <c r="CW569" i="1"/>
  <c r="CX569" i="1"/>
  <c r="CY569" i="1"/>
  <c r="CZ569" i="1"/>
  <c r="DA569" i="1"/>
  <c r="DB569" i="1"/>
  <c r="DC569" i="1"/>
  <c r="DD569" i="1"/>
  <c r="DE569" i="1"/>
  <c r="DF569" i="1"/>
  <c r="DG569" i="1"/>
  <c r="DH569" i="1"/>
  <c r="DI569" i="1"/>
  <c r="DJ569" i="1"/>
  <c r="DK569" i="1"/>
  <c r="DL569" i="1"/>
  <c r="DM569" i="1"/>
  <c r="DN569" i="1"/>
  <c r="DO569" i="1"/>
  <c r="DP569" i="1"/>
  <c r="DQ569" i="1"/>
  <c r="DR569" i="1"/>
  <c r="DS569" i="1"/>
  <c r="DT569" i="1"/>
  <c r="DU569" i="1"/>
  <c r="DV569" i="1"/>
  <c r="DW569" i="1"/>
  <c r="DX569" i="1"/>
  <c r="DY569" i="1"/>
  <c r="DZ569" i="1"/>
  <c r="EA569" i="1"/>
  <c r="EB569" i="1"/>
  <c r="EC569" i="1"/>
  <c r="ED569" i="1"/>
  <c r="EE569" i="1"/>
  <c r="EF569" i="1"/>
  <c r="EG569" i="1"/>
  <c r="EH569" i="1"/>
  <c r="EI569" i="1"/>
  <c r="EJ569" i="1"/>
  <c r="EK569" i="1"/>
  <c r="EL569" i="1"/>
  <c r="EM569" i="1"/>
  <c r="EN569" i="1"/>
  <c r="EO569" i="1"/>
  <c r="EP569" i="1"/>
  <c r="EQ569" i="1"/>
  <c r="ER569" i="1"/>
  <c r="ES569" i="1"/>
  <c r="ET569" i="1"/>
  <c r="EU569" i="1"/>
  <c r="EV569" i="1"/>
  <c r="EW569" i="1"/>
  <c r="EX569" i="1"/>
  <c r="EY569" i="1"/>
  <c r="EZ569" i="1"/>
  <c r="FA569" i="1"/>
  <c r="FB569" i="1"/>
  <c r="FC569" i="1"/>
  <c r="FD569" i="1"/>
  <c r="FE569" i="1"/>
  <c r="FF569" i="1"/>
  <c r="FG569" i="1"/>
  <c r="FH569" i="1"/>
  <c r="FI569" i="1"/>
  <c r="FJ569" i="1"/>
  <c r="FK569" i="1"/>
  <c r="FL569" i="1"/>
  <c r="FM569" i="1"/>
  <c r="FN569" i="1"/>
  <c r="FO569" i="1"/>
  <c r="FP569" i="1"/>
  <c r="FQ569" i="1"/>
  <c r="FR569" i="1"/>
  <c r="FS569" i="1"/>
  <c r="FT569" i="1"/>
  <c r="FU569" i="1"/>
  <c r="FV569" i="1"/>
  <c r="FW569" i="1"/>
  <c r="FX569" i="1"/>
  <c r="FY569" i="1"/>
  <c r="FZ569" i="1"/>
  <c r="GA569" i="1"/>
  <c r="GB569" i="1"/>
  <c r="GC569" i="1"/>
  <c r="GD569" i="1"/>
  <c r="GE569" i="1"/>
  <c r="GF569" i="1"/>
  <c r="GG569" i="1"/>
  <c r="GH569" i="1"/>
  <c r="GI569" i="1"/>
  <c r="GJ569" i="1"/>
  <c r="GK569" i="1"/>
  <c r="GL569" i="1"/>
  <c r="GM569" i="1"/>
  <c r="GN569" i="1"/>
  <c r="GO569" i="1"/>
  <c r="GP569" i="1"/>
  <c r="GQ569" i="1"/>
  <c r="GR569" i="1"/>
  <c r="GS569" i="1"/>
  <c r="GT569" i="1"/>
  <c r="GU569" i="1"/>
  <c r="GV569" i="1"/>
  <c r="GW569" i="1"/>
  <c r="GX569" i="1"/>
  <c r="C571" i="1"/>
  <c r="D571" i="1"/>
  <c r="AC571" i="1"/>
  <c r="P571" i="1" s="1"/>
  <c r="AE571" i="1"/>
  <c r="AD571" i="1" s="1"/>
  <c r="AF571" i="1"/>
  <c r="AG571" i="1"/>
  <c r="CU571" i="1" s="1"/>
  <c r="T571" i="1" s="1"/>
  <c r="AH571" i="1"/>
  <c r="CV571" i="1" s="1"/>
  <c r="U571" i="1" s="1"/>
  <c r="AI571" i="1"/>
  <c r="AJ571" i="1"/>
  <c r="CX571" i="1" s="1"/>
  <c r="W571" i="1" s="1"/>
  <c r="CR571" i="1"/>
  <c r="CS571" i="1"/>
  <c r="CW571" i="1"/>
  <c r="V571" i="1" s="1"/>
  <c r="FR571" i="1"/>
  <c r="GL571" i="1"/>
  <c r="GO571" i="1"/>
  <c r="GP571" i="1"/>
  <c r="GV571" i="1"/>
  <c r="HC571" i="1" s="1"/>
  <c r="GX571" i="1" s="1"/>
  <c r="C572" i="1"/>
  <c r="D572" i="1"/>
  <c r="S572" i="1"/>
  <c r="CZ572" i="1" s="1"/>
  <c r="Y572" i="1" s="1"/>
  <c r="AC572" i="1"/>
  <c r="AE572" i="1"/>
  <c r="AD572" i="1" s="1"/>
  <c r="AF572" i="1"/>
  <c r="AG572" i="1"/>
  <c r="CU572" i="1" s="1"/>
  <c r="T572" i="1" s="1"/>
  <c r="AH572" i="1"/>
  <c r="AI572" i="1"/>
  <c r="CW572" i="1" s="1"/>
  <c r="V572" i="1" s="1"/>
  <c r="AJ572" i="1"/>
  <c r="CR572" i="1"/>
  <c r="CT572" i="1"/>
  <c r="CV572" i="1"/>
  <c r="CX572" i="1"/>
  <c r="FR572" i="1"/>
  <c r="GL572" i="1"/>
  <c r="BZ580" i="1" s="1"/>
  <c r="CG580" i="1" s="1"/>
  <c r="GO572" i="1"/>
  <c r="GP572" i="1"/>
  <c r="GV572" i="1"/>
  <c r="HC572" i="1"/>
  <c r="GX572" i="1" s="1"/>
  <c r="C573" i="1"/>
  <c r="D573" i="1"/>
  <c r="AC573" i="1"/>
  <c r="P573" i="1" s="1"/>
  <c r="AE573" i="1"/>
  <c r="AF573" i="1"/>
  <c r="AG573" i="1"/>
  <c r="CU573" i="1" s="1"/>
  <c r="T573" i="1" s="1"/>
  <c r="AH573" i="1"/>
  <c r="AI573" i="1"/>
  <c r="CW573" i="1" s="1"/>
  <c r="V573" i="1" s="1"/>
  <c r="AJ573" i="1"/>
  <c r="CR573" i="1"/>
  <c r="CV573" i="1"/>
  <c r="U573" i="1" s="1"/>
  <c r="CX573" i="1"/>
  <c r="W573" i="1" s="1"/>
  <c r="FR573" i="1"/>
  <c r="GL573" i="1"/>
  <c r="GO573" i="1"/>
  <c r="GP573" i="1"/>
  <c r="GV573" i="1"/>
  <c r="HC573" i="1" s="1"/>
  <c r="GX573" i="1" s="1"/>
  <c r="AC574" i="1"/>
  <c r="AE574" i="1"/>
  <c r="AF574" i="1"/>
  <c r="AG574" i="1"/>
  <c r="CU574" i="1" s="1"/>
  <c r="AH574" i="1"/>
  <c r="CV574" i="1" s="1"/>
  <c r="AI574" i="1"/>
  <c r="CW574" i="1" s="1"/>
  <c r="AJ574" i="1"/>
  <c r="CR574" i="1"/>
  <c r="CX574" i="1"/>
  <c r="FR574" i="1"/>
  <c r="GL574" i="1"/>
  <c r="GO574" i="1"/>
  <c r="GP574" i="1"/>
  <c r="GV574" i="1"/>
  <c r="HC574" i="1" s="1"/>
  <c r="C575" i="1"/>
  <c r="D575" i="1"/>
  <c r="S575" i="1"/>
  <c r="CZ575" i="1" s="1"/>
  <c r="Y575" i="1" s="1"/>
  <c r="AC575" i="1"/>
  <c r="P575" i="1" s="1"/>
  <c r="AE575" i="1"/>
  <c r="R575" i="1" s="1"/>
  <c r="GK575" i="1" s="1"/>
  <c r="AF575" i="1"/>
  <c r="AG575" i="1"/>
  <c r="CU575" i="1" s="1"/>
  <c r="T575" i="1" s="1"/>
  <c r="AH575" i="1"/>
  <c r="AI575" i="1"/>
  <c r="CW575" i="1" s="1"/>
  <c r="V575" i="1" s="1"/>
  <c r="AJ575" i="1"/>
  <c r="CQ575" i="1"/>
  <c r="CT575" i="1"/>
  <c r="CV575" i="1"/>
  <c r="U575" i="1" s="1"/>
  <c r="CX575" i="1"/>
  <c r="CY575" i="1"/>
  <c r="X575" i="1" s="1"/>
  <c r="FR575" i="1"/>
  <c r="GL575" i="1"/>
  <c r="GO575" i="1"/>
  <c r="GP575" i="1"/>
  <c r="GV575" i="1"/>
  <c r="HC575" i="1" s="1"/>
  <c r="GX575" i="1" s="1"/>
  <c r="AC576" i="1"/>
  <c r="AE576" i="1"/>
  <c r="AF576" i="1"/>
  <c r="AG576" i="1"/>
  <c r="CU576" i="1" s="1"/>
  <c r="AH576" i="1"/>
  <c r="CV576" i="1" s="1"/>
  <c r="AI576" i="1"/>
  <c r="AJ576" i="1"/>
  <c r="CX576" i="1" s="1"/>
  <c r="CR576" i="1"/>
  <c r="CS576" i="1"/>
  <c r="CW576" i="1"/>
  <c r="FR576" i="1"/>
  <c r="GL576" i="1"/>
  <c r="GO576" i="1"/>
  <c r="GP576" i="1"/>
  <c r="GV576" i="1"/>
  <c r="HC576" i="1" s="1"/>
  <c r="C577" i="1"/>
  <c r="D577" i="1"/>
  <c r="AC577" i="1"/>
  <c r="AE577" i="1"/>
  <c r="AD577" i="1" s="1"/>
  <c r="AF577" i="1"/>
  <c r="AG577" i="1"/>
  <c r="CU577" i="1" s="1"/>
  <c r="T577" i="1" s="1"/>
  <c r="AH577" i="1"/>
  <c r="CV577" i="1" s="1"/>
  <c r="AI577" i="1"/>
  <c r="AJ577" i="1"/>
  <c r="CX577" i="1" s="1"/>
  <c r="CR577" i="1"/>
  <c r="CT577" i="1"/>
  <c r="CW577" i="1"/>
  <c r="V577" i="1" s="1"/>
  <c r="FR577" i="1"/>
  <c r="GL577" i="1"/>
  <c r="GO577" i="1"/>
  <c r="GP577" i="1"/>
  <c r="GV577" i="1"/>
  <c r="HC577" i="1" s="1"/>
  <c r="GX577" i="1" s="1"/>
  <c r="AC578" i="1"/>
  <c r="CQ578" i="1" s="1"/>
  <c r="AE578" i="1"/>
  <c r="AF578" i="1"/>
  <c r="CT578" i="1" s="1"/>
  <c r="AG578" i="1"/>
  <c r="CU578" i="1" s="1"/>
  <c r="AH578" i="1"/>
  <c r="CV578" i="1" s="1"/>
  <c r="AI578" i="1"/>
  <c r="CW578" i="1" s="1"/>
  <c r="AJ578" i="1"/>
  <c r="CX578" i="1"/>
  <c r="FR578" i="1"/>
  <c r="GL578" i="1"/>
  <c r="GO578" i="1"/>
  <c r="GP578" i="1"/>
  <c r="GV578" i="1"/>
  <c r="HC578" i="1" s="1"/>
  <c r="B580" i="1"/>
  <c r="B569" i="1" s="1"/>
  <c r="C580" i="1"/>
  <c r="C569" i="1" s="1"/>
  <c r="D580" i="1"/>
  <c r="D569" i="1" s="1"/>
  <c r="F580" i="1"/>
  <c r="F569" i="1" s="1"/>
  <c r="G580" i="1"/>
  <c r="G569" i="1" s="1"/>
  <c r="A103" i="8" s="1"/>
  <c r="BX580" i="1"/>
  <c r="BX569" i="1" s="1"/>
  <c r="CK580" i="1"/>
  <c r="CK569" i="1" s="1"/>
  <c r="CL580" i="1"/>
  <c r="CL569" i="1" s="1"/>
  <c r="D609" i="1"/>
  <c r="E611" i="1"/>
  <c r="Z611" i="1"/>
  <c r="AA611" i="1"/>
  <c r="AM611" i="1"/>
  <c r="AN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CM611" i="1"/>
  <c r="CN611" i="1"/>
  <c r="CO611" i="1"/>
  <c r="CP611" i="1"/>
  <c r="CQ611" i="1"/>
  <c r="CR611" i="1"/>
  <c r="CS611" i="1"/>
  <c r="CT611" i="1"/>
  <c r="CU611" i="1"/>
  <c r="CV611" i="1"/>
  <c r="CW611" i="1"/>
  <c r="CX611" i="1"/>
  <c r="CY611" i="1"/>
  <c r="CZ611" i="1"/>
  <c r="DA611" i="1"/>
  <c r="DB611" i="1"/>
  <c r="DC611" i="1"/>
  <c r="DD611" i="1"/>
  <c r="DE611" i="1"/>
  <c r="DF611" i="1"/>
  <c r="DG611" i="1"/>
  <c r="DH611" i="1"/>
  <c r="DI611" i="1"/>
  <c r="DJ611" i="1"/>
  <c r="DK611" i="1"/>
  <c r="DL611" i="1"/>
  <c r="DM611" i="1"/>
  <c r="DN611" i="1"/>
  <c r="DO611" i="1"/>
  <c r="DP611" i="1"/>
  <c r="DQ611" i="1"/>
  <c r="DR611" i="1"/>
  <c r="DS611" i="1"/>
  <c r="DT611" i="1"/>
  <c r="DU611" i="1"/>
  <c r="DV611" i="1"/>
  <c r="DW611" i="1"/>
  <c r="DX611" i="1"/>
  <c r="DY611" i="1"/>
  <c r="DZ611" i="1"/>
  <c r="EA611" i="1"/>
  <c r="EB611" i="1"/>
  <c r="EC611" i="1"/>
  <c r="ED611" i="1"/>
  <c r="EE611" i="1"/>
  <c r="EF611" i="1"/>
  <c r="EG611" i="1"/>
  <c r="EH611" i="1"/>
  <c r="EI611" i="1"/>
  <c r="EJ611" i="1"/>
  <c r="EK611" i="1"/>
  <c r="EL611" i="1"/>
  <c r="EM611" i="1"/>
  <c r="EN611" i="1"/>
  <c r="EO611" i="1"/>
  <c r="EP611" i="1"/>
  <c r="EQ611" i="1"/>
  <c r="ER611" i="1"/>
  <c r="ES611" i="1"/>
  <c r="ET611" i="1"/>
  <c r="EU611" i="1"/>
  <c r="EV611" i="1"/>
  <c r="EW611" i="1"/>
  <c r="EX611" i="1"/>
  <c r="EY611" i="1"/>
  <c r="EZ611" i="1"/>
  <c r="FA611" i="1"/>
  <c r="FB611" i="1"/>
  <c r="FC611" i="1"/>
  <c r="FD611" i="1"/>
  <c r="FE611" i="1"/>
  <c r="FF611" i="1"/>
  <c r="FG611" i="1"/>
  <c r="FH611" i="1"/>
  <c r="FI611" i="1"/>
  <c r="FJ611" i="1"/>
  <c r="FK611" i="1"/>
  <c r="FL611" i="1"/>
  <c r="FM611" i="1"/>
  <c r="FN611" i="1"/>
  <c r="FO611" i="1"/>
  <c r="FP611" i="1"/>
  <c r="FQ611" i="1"/>
  <c r="FR611" i="1"/>
  <c r="FS611" i="1"/>
  <c r="FT611" i="1"/>
  <c r="FU611" i="1"/>
  <c r="FV611" i="1"/>
  <c r="FW611" i="1"/>
  <c r="FX611" i="1"/>
  <c r="FY611" i="1"/>
  <c r="FZ611" i="1"/>
  <c r="GA611" i="1"/>
  <c r="GB611" i="1"/>
  <c r="GC611" i="1"/>
  <c r="GD611" i="1"/>
  <c r="GE611" i="1"/>
  <c r="GF611" i="1"/>
  <c r="GG611" i="1"/>
  <c r="GH611" i="1"/>
  <c r="GI611" i="1"/>
  <c r="GJ611" i="1"/>
  <c r="GK611" i="1"/>
  <c r="GL611" i="1"/>
  <c r="GM611" i="1"/>
  <c r="GN611" i="1"/>
  <c r="GO611" i="1"/>
  <c r="GP611" i="1"/>
  <c r="GQ611" i="1"/>
  <c r="GR611" i="1"/>
  <c r="GS611" i="1"/>
  <c r="GT611" i="1"/>
  <c r="GU611" i="1"/>
  <c r="GV611" i="1"/>
  <c r="GW611" i="1"/>
  <c r="GX611" i="1"/>
  <c r="C613" i="1"/>
  <c r="D613" i="1"/>
  <c r="AC613" i="1"/>
  <c r="P613" i="1" s="1"/>
  <c r="AE613" i="1"/>
  <c r="AD613" i="1" s="1"/>
  <c r="AF613" i="1"/>
  <c r="S613" i="1" s="1"/>
  <c r="AG613" i="1"/>
  <c r="CU613" i="1" s="1"/>
  <c r="T613" i="1" s="1"/>
  <c r="AH613" i="1"/>
  <c r="AI613" i="1"/>
  <c r="CW613" i="1" s="1"/>
  <c r="V613" i="1" s="1"/>
  <c r="AJ613" i="1"/>
  <c r="CR613" i="1"/>
  <c r="CT613" i="1"/>
  <c r="CV613" i="1"/>
  <c r="U613" i="1" s="1"/>
  <c r="CX613" i="1"/>
  <c r="W613" i="1" s="1"/>
  <c r="FR613" i="1"/>
  <c r="GL613" i="1"/>
  <c r="GO613" i="1"/>
  <c r="GP613" i="1"/>
  <c r="GV613" i="1"/>
  <c r="HC613" i="1"/>
  <c r="GX613" i="1" s="1"/>
  <c r="AC614" i="1"/>
  <c r="AE614" i="1"/>
  <c r="AF614" i="1"/>
  <c r="AG614" i="1"/>
  <c r="CU614" i="1" s="1"/>
  <c r="AH614" i="1"/>
  <c r="AI614" i="1"/>
  <c r="CW614" i="1" s="1"/>
  <c r="AJ614" i="1"/>
  <c r="CQ614" i="1"/>
  <c r="CT614" i="1"/>
  <c r="CV614" i="1"/>
  <c r="CX614" i="1"/>
  <c r="FR614" i="1"/>
  <c r="GL614" i="1"/>
  <c r="GO614" i="1"/>
  <c r="GP614" i="1"/>
  <c r="GV614" i="1"/>
  <c r="HC614" i="1" s="1"/>
  <c r="C615" i="1"/>
  <c r="D615" i="1"/>
  <c r="AC615" i="1"/>
  <c r="CQ615" i="1" s="1"/>
  <c r="AE615" i="1"/>
  <c r="R615" i="1" s="1"/>
  <c r="GK615" i="1" s="1"/>
  <c r="AF615" i="1"/>
  <c r="AG615" i="1"/>
  <c r="AH615" i="1"/>
  <c r="CV615" i="1" s="1"/>
  <c r="U615" i="1" s="1"/>
  <c r="AI615" i="1"/>
  <c r="CW615" i="1" s="1"/>
  <c r="V615" i="1" s="1"/>
  <c r="AJ615" i="1"/>
  <c r="CX615" i="1" s="1"/>
  <c r="W615" i="1" s="1"/>
  <c r="CR615" i="1"/>
  <c r="CU615" i="1"/>
  <c r="T615" i="1" s="1"/>
  <c r="FR615" i="1"/>
  <c r="GL615" i="1"/>
  <c r="GO615" i="1"/>
  <c r="GP615" i="1"/>
  <c r="GV615" i="1"/>
  <c r="HC615" i="1" s="1"/>
  <c r="GX615" i="1" s="1"/>
  <c r="AC616" i="1"/>
  <c r="AE616" i="1"/>
  <c r="AF616" i="1"/>
  <c r="S616" i="1" s="1"/>
  <c r="AG616" i="1"/>
  <c r="CU616" i="1" s="1"/>
  <c r="AH616" i="1"/>
  <c r="AI616" i="1"/>
  <c r="CW616" i="1" s="1"/>
  <c r="AJ616" i="1"/>
  <c r="CR616" i="1"/>
  <c r="CV616" i="1"/>
  <c r="U616" i="1" s="1"/>
  <c r="CX616" i="1"/>
  <c r="W616" i="1" s="1"/>
  <c r="FR616" i="1"/>
  <c r="GL616" i="1"/>
  <c r="GO616" i="1"/>
  <c r="GP616" i="1"/>
  <c r="GV616" i="1"/>
  <c r="HC616" i="1" s="1"/>
  <c r="GX616" i="1" s="1"/>
  <c r="C617" i="1"/>
  <c r="D617" i="1"/>
  <c r="AC617" i="1"/>
  <c r="P617" i="1" s="1"/>
  <c r="AE617" i="1"/>
  <c r="AD617" i="1" s="1"/>
  <c r="AF617" i="1"/>
  <c r="S617" i="1" s="1"/>
  <c r="AG617" i="1"/>
  <c r="CU617" i="1" s="1"/>
  <c r="AH617" i="1"/>
  <c r="CV617" i="1" s="1"/>
  <c r="U617" i="1" s="1"/>
  <c r="AI617" i="1"/>
  <c r="AJ617" i="1"/>
  <c r="CX617" i="1" s="1"/>
  <c r="W617" i="1" s="1"/>
  <c r="CR617" i="1"/>
  <c r="CS617" i="1"/>
  <c r="CW617" i="1"/>
  <c r="V617" i="1" s="1"/>
  <c r="FR617" i="1"/>
  <c r="GL617" i="1"/>
  <c r="GO617" i="1"/>
  <c r="GP617" i="1"/>
  <c r="GV617" i="1"/>
  <c r="HC617" i="1" s="1"/>
  <c r="GX617" i="1" s="1"/>
  <c r="AC618" i="1"/>
  <c r="AE618" i="1"/>
  <c r="AF618" i="1"/>
  <c r="AG618" i="1"/>
  <c r="CU618" i="1" s="1"/>
  <c r="AH618" i="1"/>
  <c r="CV618" i="1" s="1"/>
  <c r="AI618" i="1"/>
  <c r="CW618" i="1" s="1"/>
  <c r="AJ618" i="1"/>
  <c r="CQ618" i="1"/>
  <c r="CX618" i="1"/>
  <c r="FR618" i="1"/>
  <c r="GL618" i="1"/>
  <c r="GO618" i="1"/>
  <c r="GP618" i="1"/>
  <c r="GV618" i="1"/>
  <c r="HC618" i="1" s="1"/>
  <c r="C619" i="1"/>
  <c r="D619" i="1"/>
  <c r="AC619" i="1"/>
  <c r="AD619" i="1"/>
  <c r="AE619" i="1"/>
  <c r="AF619" i="1"/>
  <c r="AG619" i="1"/>
  <c r="AH619" i="1"/>
  <c r="CV619" i="1" s="1"/>
  <c r="U619" i="1" s="1"/>
  <c r="AI619" i="1"/>
  <c r="CW619" i="1" s="1"/>
  <c r="AJ619" i="1"/>
  <c r="CX619" i="1" s="1"/>
  <c r="W619" i="1" s="1"/>
  <c r="CQ619" i="1"/>
  <c r="CR619" i="1"/>
  <c r="CU619" i="1"/>
  <c r="T619" i="1" s="1"/>
  <c r="FR619" i="1"/>
  <c r="GL619" i="1"/>
  <c r="GO619" i="1"/>
  <c r="GP619" i="1"/>
  <c r="GV619" i="1"/>
  <c r="HC619" i="1" s="1"/>
  <c r="GX619" i="1" s="1"/>
  <c r="AC620" i="1"/>
  <c r="AE620" i="1"/>
  <c r="AF620" i="1"/>
  <c r="AG620" i="1"/>
  <c r="CU620" i="1" s="1"/>
  <c r="AH620" i="1"/>
  <c r="AI620" i="1"/>
  <c r="CW620" i="1" s="1"/>
  <c r="AJ620" i="1"/>
  <c r="CX620" i="1" s="1"/>
  <c r="CR620" i="1"/>
  <c r="CV620" i="1"/>
  <c r="FR620" i="1"/>
  <c r="GL620" i="1"/>
  <c r="GO620" i="1"/>
  <c r="GP620" i="1"/>
  <c r="GV620" i="1"/>
  <c r="HC620" i="1" s="1"/>
  <c r="C621" i="1"/>
  <c r="D621" i="1"/>
  <c r="AC621" i="1"/>
  <c r="AE621" i="1"/>
  <c r="AF621" i="1"/>
  <c r="AG621" i="1"/>
  <c r="CU621" i="1" s="1"/>
  <c r="T621" i="1" s="1"/>
  <c r="AH621" i="1"/>
  <c r="AI621" i="1"/>
  <c r="CW621" i="1" s="1"/>
  <c r="V621" i="1" s="1"/>
  <c r="AJ621" i="1"/>
  <c r="CX621" i="1" s="1"/>
  <c r="W621" i="1" s="1"/>
  <c r="CR621" i="1"/>
  <c r="CV621" i="1"/>
  <c r="U621" i="1" s="1"/>
  <c r="FR621" i="1"/>
  <c r="GL621" i="1"/>
  <c r="GO621" i="1"/>
  <c r="GP621" i="1"/>
  <c r="GV621" i="1"/>
  <c r="HC621" i="1"/>
  <c r="GX621" i="1" s="1"/>
  <c r="AC622" i="1"/>
  <c r="AD622" i="1"/>
  <c r="AE622" i="1"/>
  <c r="AF622" i="1"/>
  <c r="AG622" i="1"/>
  <c r="AH622" i="1"/>
  <c r="CV622" i="1" s="1"/>
  <c r="AI622" i="1"/>
  <c r="CW622" i="1" s="1"/>
  <c r="AJ622" i="1"/>
  <c r="CX622" i="1" s="1"/>
  <c r="CQ622" i="1"/>
  <c r="CR622" i="1"/>
  <c r="CU622" i="1"/>
  <c r="FR622" i="1"/>
  <c r="GL622" i="1"/>
  <c r="GO622" i="1"/>
  <c r="GP622" i="1"/>
  <c r="GV622" i="1"/>
  <c r="HC622" i="1" s="1"/>
  <c r="B624" i="1"/>
  <c r="B611" i="1" s="1"/>
  <c r="C624" i="1"/>
  <c r="C611" i="1" s="1"/>
  <c r="D624" i="1"/>
  <c r="D611" i="1" s="1"/>
  <c r="F624" i="1"/>
  <c r="F611" i="1" s="1"/>
  <c r="G624" i="1"/>
  <c r="BX624" i="1"/>
  <c r="BX611" i="1" s="1"/>
  <c r="CK624" i="1"/>
  <c r="CK611" i="1" s="1"/>
  <c r="CL624" i="1"/>
  <c r="CL611" i="1" s="1"/>
  <c r="D653" i="1"/>
  <c r="E655" i="1"/>
  <c r="Z655" i="1"/>
  <c r="AA655" i="1"/>
  <c r="AM655" i="1"/>
  <c r="AN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CM655" i="1"/>
  <c r="CN655" i="1"/>
  <c r="CO655" i="1"/>
  <c r="CP655" i="1"/>
  <c r="CQ655" i="1"/>
  <c r="CR655" i="1"/>
  <c r="CS655" i="1"/>
  <c r="CT655" i="1"/>
  <c r="CU655" i="1"/>
  <c r="CV655" i="1"/>
  <c r="CW655" i="1"/>
  <c r="CX655" i="1"/>
  <c r="CY655" i="1"/>
  <c r="CZ655" i="1"/>
  <c r="DA655" i="1"/>
  <c r="DB655" i="1"/>
  <c r="DC655" i="1"/>
  <c r="DD655" i="1"/>
  <c r="DE655" i="1"/>
  <c r="DF655" i="1"/>
  <c r="DG655" i="1"/>
  <c r="DH655" i="1"/>
  <c r="DI655" i="1"/>
  <c r="DJ655" i="1"/>
  <c r="DK655" i="1"/>
  <c r="DL655" i="1"/>
  <c r="DM655" i="1"/>
  <c r="DN655" i="1"/>
  <c r="DO655" i="1"/>
  <c r="DP655" i="1"/>
  <c r="DQ655" i="1"/>
  <c r="DR655" i="1"/>
  <c r="DS655" i="1"/>
  <c r="DT655" i="1"/>
  <c r="DU655" i="1"/>
  <c r="DV655" i="1"/>
  <c r="DW655" i="1"/>
  <c r="DX655" i="1"/>
  <c r="DY655" i="1"/>
  <c r="DZ655" i="1"/>
  <c r="EA655" i="1"/>
  <c r="EB655" i="1"/>
  <c r="EC655" i="1"/>
  <c r="ED655" i="1"/>
  <c r="EE655" i="1"/>
  <c r="EF655" i="1"/>
  <c r="EG655" i="1"/>
  <c r="EH655" i="1"/>
  <c r="EI655" i="1"/>
  <c r="EJ655" i="1"/>
  <c r="EK655" i="1"/>
  <c r="EL655" i="1"/>
  <c r="EM655" i="1"/>
  <c r="EN655" i="1"/>
  <c r="EO655" i="1"/>
  <c r="EP655" i="1"/>
  <c r="EQ655" i="1"/>
  <c r="ER655" i="1"/>
  <c r="ES655" i="1"/>
  <c r="ET655" i="1"/>
  <c r="EU655" i="1"/>
  <c r="EV655" i="1"/>
  <c r="EW655" i="1"/>
  <c r="EX655" i="1"/>
  <c r="EY655" i="1"/>
  <c r="EZ655" i="1"/>
  <c r="FA655" i="1"/>
  <c r="FB655" i="1"/>
  <c r="FC655" i="1"/>
  <c r="FD655" i="1"/>
  <c r="FE655" i="1"/>
  <c r="FF655" i="1"/>
  <c r="FG655" i="1"/>
  <c r="FH655" i="1"/>
  <c r="FI655" i="1"/>
  <c r="FJ655" i="1"/>
  <c r="FK655" i="1"/>
  <c r="FL655" i="1"/>
  <c r="FM655" i="1"/>
  <c r="FN655" i="1"/>
  <c r="FO655" i="1"/>
  <c r="FP655" i="1"/>
  <c r="FQ655" i="1"/>
  <c r="FR655" i="1"/>
  <c r="FS655" i="1"/>
  <c r="FT655" i="1"/>
  <c r="FU655" i="1"/>
  <c r="FV655" i="1"/>
  <c r="FW655" i="1"/>
  <c r="FX655" i="1"/>
  <c r="FY655" i="1"/>
  <c r="FZ655" i="1"/>
  <c r="GA655" i="1"/>
  <c r="GB655" i="1"/>
  <c r="GC655" i="1"/>
  <c r="GD655" i="1"/>
  <c r="GE655" i="1"/>
  <c r="GF655" i="1"/>
  <c r="GG655" i="1"/>
  <c r="GH655" i="1"/>
  <c r="GI655" i="1"/>
  <c r="GJ655" i="1"/>
  <c r="GK655" i="1"/>
  <c r="GL655" i="1"/>
  <c r="GM655" i="1"/>
  <c r="GN655" i="1"/>
  <c r="GO655" i="1"/>
  <c r="GP655" i="1"/>
  <c r="GQ655" i="1"/>
  <c r="GR655" i="1"/>
  <c r="GS655" i="1"/>
  <c r="GT655" i="1"/>
  <c r="GU655" i="1"/>
  <c r="GV655" i="1"/>
  <c r="GW655" i="1"/>
  <c r="GX655" i="1"/>
  <c r="C657" i="1"/>
  <c r="D657" i="1"/>
  <c r="AC657" i="1"/>
  <c r="P657" i="1" s="1"/>
  <c r="AE657" i="1"/>
  <c r="AF657" i="1"/>
  <c r="AG657" i="1"/>
  <c r="CU657" i="1" s="1"/>
  <c r="T657" i="1" s="1"/>
  <c r="AH657" i="1"/>
  <c r="AI657" i="1"/>
  <c r="CW657" i="1" s="1"/>
  <c r="V657" i="1" s="1"/>
  <c r="AJ657" i="1"/>
  <c r="CX657" i="1" s="1"/>
  <c r="W657" i="1" s="1"/>
  <c r="CR657" i="1"/>
  <c r="CV657" i="1"/>
  <c r="U657" i="1" s="1"/>
  <c r="FR657" i="1"/>
  <c r="GL657" i="1"/>
  <c r="GO657" i="1"/>
  <c r="GP657" i="1"/>
  <c r="GV657" i="1"/>
  <c r="HC657" i="1" s="1"/>
  <c r="GX657" i="1" s="1"/>
  <c r="C658" i="1"/>
  <c r="D658" i="1"/>
  <c r="AC658" i="1"/>
  <c r="P658" i="1" s="1"/>
  <c r="AE658" i="1"/>
  <c r="AF658" i="1"/>
  <c r="AG658" i="1"/>
  <c r="CU658" i="1" s="1"/>
  <c r="T658" i="1" s="1"/>
  <c r="AH658" i="1"/>
  <c r="AI658" i="1"/>
  <c r="CW658" i="1" s="1"/>
  <c r="V658" i="1" s="1"/>
  <c r="AJ658" i="1"/>
  <c r="CX658" i="1" s="1"/>
  <c r="W658" i="1" s="1"/>
  <c r="CR658" i="1"/>
  <c r="CV658" i="1"/>
  <c r="U658" i="1" s="1"/>
  <c r="FR658" i="1"/>
  <c r="GL658" i="1"/>
  <c r="GO658" i="1"/>
  <c r="GP658" i="1"/>
  <c r="GV658" i="1"/>
  <c r="HC658" i="1"/>
  <c r="GX658" i="1" s="1"/>
  <c r="C659" i="1"/>
  <c r="D659" i="1"/>
  <c r="AC659" i="1"/>
  <c r="P659" i="1" s="1"/>
  <c r="AE659" i="1"/>
  <c r="AF659" i="1"/>
  <c r="AG659" i="1"/>
  <c r="CU659" i="1" s="1"/>
  <c r="T659" i="1" s="1"/>
  <c r="AH659" i="1"/>
  <c r="AI659" i="1"/>
  <c r="CW659" i="1" s="1"/>
  <c r="V659" i="1" s="1"/>
  <c r="AJ659" i="1"/>
  <c r="CX659" i="1" s="1"/>
  <c r="W659" i="1" s="1"/>
  <c r="CR659" i="1"/>
  <c r="CV659" i="1"/>
  <c r="U659" i="1" s="1"/>
  <c r="FR659" i="1"/>
  <c r="GL659" i="1"/>
  <c r="GO659" i="1"/>
  <c r="GP659" i="1"/>
  <c r="GV659" i="1"/>
  <c r="HC659" i="1" s="1"/>
  <c r="GX659" i="1" s="1"/>
  <c r="C660" i="1"/>
  <c r="D660" i="1"/>
  <c r="AC660" i="1"/>
  <c r="AE660" i="1"/>
  <c r="AF660" i="1"/>
  <c r="AG660" i="1"/>
  <c r="CU660" i="1" s="1"/>
  <c r="T660" i="1" s="1"/>
  <c r="AH660" i="1"/>
  <c r="AI660" i="1"/>
  <c r="CW660" i="1" s="1"/>
  <c r="V660" i="1" s="1"/>
  <c r="AJ660" i="1"/>
  <c r="CX660" i="1" s="1"/>
  <c r="W660" i="1" s="1"/>
  <c r="CR660" i="1"/>
  <c r="CV660" i="1"/>
  <c r="U660" i="1" s="1"/>
  <c r="FR660" i="1"/>
  <c r="GL660" i="1"/>
  <c r="GO660" i="1"/>
  <c r="GP660" i="1"/>
  <c r="GV660" i="1"/>
  <c r="HC660" i="1"/>
  <c r="GX660" i="1" s="1"/>
  <c r="AC661" i="1"/>
  <c r="AD661" i="1"/>
  <c r="AE661" i="1"/>
  <c r="AF661" i="1"/>
  <c r="AG661" i="1"/>
  <c r="AH661" i="1"/>
  <c r="CV661" i="1" s="1"/>
  <c r="AI661" i="1"/>
  <c r="CW661" i="1" s="1"/>
  <c r="AJ661" i="1"/>
  <c r="CX661" i="1" s="1"/>
  <c r="CQ661" i="1"/>
  <c r="CR661" i="1"/>
  <c r="CU661" i="1"/>
  <c r="FR661" i="1"/>
  <c r="GL661" i="1"/>
  <c r="GO661" i="1"/>
  <c r="GP661" i="1"/>
  <c r="GV661" i="1"/>
  <c r="HC661" i="1" s="1"/>
  <c r="C662" i="1"/>
  <c r="D662" i="1"/>
  <c r="AC662" i="1"/>
  <c r="AE662" i="1"/>
  <c r="AF662" i="1"/>
  <c r="AG662" i="1"/>
  <c r="CU662" i="1" s="1"/>
  <c r="T662" i="1" s="1"/>
  <c r="AH662" i="1"/>
  <c r="CV662" i="1" s="1"/>
  <c r="U662" i="1" s="1"/>
  <c r="AI662" i="1"/>
  <c r="CW662" i="1" s="1"/>
  <c r="V662" i="1" s="1"/>
  <c r="AJ662" i="1"/>
  <c r="CQ662" i="1"/>
  <c r="CT662" i="1"/>
  <c r="CX662" i="1"/>
  <c r="W662" i="1" s="1"/>
  <c r="FR662" i="1"/>
  <c r="GL662" i="1"/>
  <c r="GO662" i="1"/>
  <c r="GP662" i="1"/>
  <c r="GV662" i="1"/>
  <c r="HC662" i="1" s="1"/>
  <c r="GX662" i="1" s="1"/>
  <c r="AC663" i="1"/>
  <c r="AE663" i="1"/>
  <c r="AF663" i="1"/>
  <c r="AG663" i="1"/>
  <c r="CU663" i="1" s="1"/>
  <c r="AH663" i="1"/>
  <c r="CV663" i="1" s="1"/>
  <c r="U663" i="1" s="1"/>
  <c r="AI663" i="1"/>
  <c r="AJ663" i="1"/>
  <c r="CX663" i="1" s="1"/>
  <c r="W663" i="1" s="1"/>
  <c r="CR663" i="1"/>
  <c r="CS663" i="1"/>
  <c r="CW663" i="1"/>
  <c r="V663" i="1" s="1"/>
  <c r="FR663" i="1"/>
  <c r="GL663" i="1"/>
  <c r="GO663" i="1"/>
  <c r="GP663" i="1"/>
  <c r="GV663" i="1"/>
  <c r="HC663" i="1" s="1"/>
  <c r="GX663" i="1" s="1"/>
  <c r="C664" i="1"/>
  <c r="D664" i="1"/>
  <c r="AC664" i="1"/>
  <c r="AE664" i="1"/>
  <c r="CS664" i="1" s="1"/>
  <c r="AF664" i="1"/>
  <c r="AG664" i="1"/>
  <c r="CU664" i="1" s="1"/>
  <c r="AH664" i="1"/>
  <c r="CV664" i="1" s="1"/>
  <c r="U664" i="1" s="1"/>
  <c r="AI664" i="1"/>
  <c r="AJ664" i="1"/>
  <c r="CX664" i="1" s="1"/>
  <c r="W664" i="1" s="1"/>
  <c r="CR664" i="1"/>
  <c r="CW664" i="1"/>
  <c r="V664" i="1" s="1"/>
  <c r="FR664" i="1"/>
  <c r="GL664" i="1"/>
  <c r="GO664" i="1"/>
  <c r="GP664" i="1"/>
  <c r="GV664" i="1"/>
  <c r="GX664" i="1"/>
  <c r="HC664" i="1"/>
  <c r="AC665" i="1"/>
  <c r="CQ665" i="1" s="1"/>
  <c r="AE665" i="1"/>
  <c r="AF665" i="1"/>
  <c r="CT665" i="1" s="1"/>
  <c r="AG665" i="1"/>
  <c r="CU665" i="1" s="1"/>
  <c r="AH665" i="1"/>
  <c r="CV665" i="1" s="1"/>
  <c r="AI665" i="1"/>
  <c r="CW665" i="1" s="1"/>
  <c r="AJ665" i="1"/>
  <c r="CX665" i="1"/>
  <c r="FR665" i="1"/>
  <c r="GL665" i="1"/>
  <c r="GO665" i="1"/>
  <c r="GP665" i="1"/>
  <c r="GV665" i="1"/>
  <c r="HC665" i="1" s="1"/>
  <c r="AC666" i="1"/>
  <c r="AE666" i="1"/>
  <c r="AF666" i="1"/>
  <c r="AG666" i="1"/>
  <c r="CU666" i="1" s="1"/>
  <c r="AH666" i="1"/>
  <c r="CV666" i="1" s="1"/>
  <c r="U666" i="1" s="1"/>
  <c r="AI666" i="1"/>
  <c r="AJ666" i="1"/>
  <c r="CX666" i="1" s="1"/>
  <c r="W666" i="1" s="1"/>
  <c r="CR666" i="1"/>
  <c r="CS666" i="1"/>
  <c r="CW666" i="1"/>
  <c r="V666" i="1" s="1"/>
  <c r="FR666" i="1"/>
  <c r="GL666" i="1"/>
  <c r="GO666" i="1"/>
  <c r="GP666" i="1"/>
  <c r="GV666" i="1"/>
  <c r="HC666" i="1"/>
  <c r="GX666" i="1" s="1"/>
  <c r="AC667" i="1"/>
  <c r="AE667" i="1"/>
  <c r="AF667" i="1"/>
  <c r="AG667" i="1"/>
  <c r="CU667" i="1" s="1"/>
  <c r="AH667" i="1"/>
  <c r="CV667" i="1" s="1"/>
  <c r="AI667" i="1"/>
  <c r="CW667" i="1" s="1"/>
  <c r="AJ667" i="1"/>
  <c r="CQ667" i="1"/>
  <c r="CT667" i="1"/>
  <c r="CX667" i="1"/>
  <c r="FR667" i="1"/>
  <c r="GL667" i="1"/>
  <c r="GO667" i="1"/>
  <c r="GP667" i="1"/>
  <c r="GV667" i="1"/>
  <c r="HC667" i="1" s="1"/>
  <c r="B669" i="1"/>
  <c r="B655" i="1" s="1"/>
  <c r="C669" i="1"/>
  <c r="C655" i="1" s="1"/>
  <c r="D669" i="1"/>
  <c r="D655" i="1" s="1"/>
  <c r="F669" i="1"/>
  <c r="F655" i="1" s="1"/>
  <c r="G669" i="1"/>
  <c r="BX669" i="1"/>
  <c r="BX655" i="1" s="1"/>
  <c r="CK669" i="1"/>
  <c r="CK655" i="1" s="1"/>
  <c r="CL669" i="1"/>
  <c r="CL655" i="1" s="1"/>
  <c r="D698" i="1"/>
  <c r="E700" i="1"/>
  <c r="Z700" i="1"/>
  <c r="AA700" i="1"/>
  <c r="AM700" i="1"/>
  <c r="AN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CM700" i="1"/>
  <c r="CN700" i="1"/>
  <c r="CO700" i="1"/>
  <c r="CP700" i="1"/>
  <c r="CQ700" i="1"/>
  <c r="CR700" i="1"/>
  <c r="CS700" i="1"/>
  <c r="CT700" i="1"/>
  <c r="CU700" i="1"/>
  <c r="CV700" i="1"/>
  <c r="CW700" i="1"/>
  <c r="CX700" i="1"/>
  <c r="CY700" i="1"/>
  <c r="CZ700" i="1"/>
  <c r="DA700" i="1"/>
  <c r="DB700" i="1"/>
  <c r="DC700" i="1"/>
  <c r="DD700" i="1"/>
  <c r="DE700" i="1"/>
  <c r="DF700" i="1"/>
  <c r="DG700" i="1"/>
  <c r="DH700" i="1"/>
  <c r="DI700" i="1"/>
  <c r="DJ700" i="1"/>
  <c r="DK700" i="1"/>
  <c r="DL700" i="1"/>
  <c r="DM700" i="1"/>
  <c r="DN700" i="1"/>
  <c r="DO700" i="1"/>
  <c r="DP700" i="1"/>
  <c r="DQ700" i="1"/>
  <c r="DR700" i="1"/>
  <c r="DS700" i="1"/>
  <c r="DT700" i="1"/>
  <c r="DU700" i="1"/>
  <c r="DV700" i="1"/>
  <c r="DW700" i="1"/>
  <c r="DX700" i="1"/>
  <c r="DY700" i="1"/>
  <c r="DZ700" i="1"/>
  <c r="EA700" i="1"/>
  <c r="EB700" i="1"/>
  <c r="EC700" i="1"/>
  <c r="ED700" i="1"/>
  <c r="EE700" i="1"/>
  <c r="EF700" i="1"/>
  <c r="EG700" i="1"/>
  <c r="EH700" i="1"/>
  <c r="EI700" i="1"/>
  <c r="EJ700" i="1"/>
  <c r="EK700" i="1"/>
  <c r="EL700" i="1"/>
  <c r="EM700" i="1"/>
  <c r="EN700" i="1"/>
  <c r="EO700" i="1"/>
  <c r="EP700" i="1"/>
  <c r="EQ700" i="1"/>
  <c r="ER700" i="1"/>
  <c r="ES700" i="1"/>
  <c r="ET700" i="1"/>
  <c r="EU700" i="1"/>
  <c r="EV700" i="1"/>
  <c r="EW700" i="1"/>
  <c r="EX700" i="1"/>
  <c r="EY700" i="1"/>
  <c r="EZ700" i="1"/>
  <c r="FA700" i="1"/>
  <c r="FB700" i="1"/>
  <c r="FC700" i="1"/>
  <c r="FD700" i="1"/>
  <c r="FE700" i="1"/>
  <c r="FF700" i="1"/>
  <c r="FG700" i="1"/>
  <c r="FH700" i="1"/>
  <c r="FI700" i="1"/>
  <c r="FJ700" i="1"/>
  <c r="FK700" i="1"/>
  <c r="FL700" i="1"/>
  <c r="FM700" i="1"/>
  <c r="FN700" i="1"/>
  <c r="FO700" i="1"/>
  <c r="FP700" i="1"/>
  <c r="FQ700" i="1"/>
  <c r="FR700" i="1"/>
  <c r="FS700" i="1"/>
  <c r="FT700" i="1"/>
  <c r="FU700" i="1"/>
  <c r="FV700" i="1"/>
  <c r="FW700" i="1"/>
  <c r="FX700" i="1"/>
  <c r="FY700" i="1"/>
  <c r="FZ700" i="1"/>
  <c r="GA700" i="1"/>
  <c r="GB700" i="1"/>
  <c r="GC700" i="1"/>
  <c r="GD700" i="1"/>
  <c r="GE700" i="1"/>
  <c r="GF700" i="1"/>
  <c r="GG700" i="1"/>
  <c r="GH700" i="1"/>
  <c r="GI700" i="1"/>
  <c r="GJ700" i="1"/>
  <c r="GK700" i="1"/>
  <c r="GL700" i="1"/>
  <c r="GM700" i="1"/>
  <c r="GN700" i="1"/>
  <c r="GO700" i="1"/>
  <c r="GP700" i="1"/>
  <c r="GQ700" i="1"/>
  <c r="GR700" i="1"/>
  <c r="GS700" i="1"/>
  <c r="GT700" i="1"/>
  <c r="GU700" i="1"/>
  <c r="GV700" i="1"/>
  <c r="GW700" i="1"/>
  <c r="GX700" i="1"/>
  <c r="C702" i="1"/>
  <c r="D702" i="1"/>
  <c r="AC702" i="1"/>
  <c r="P702" i="1" s="1"/>
  <c r="AE702" i="1"/>
  <c r="R702" i="1" s="1"/>
  <c r="AF702" i="1"/>
  <c r="AG702" i="1"/>
  <c r="CU702" i="1" s="1"/>
  <c r="T702" i="1" s="1"/>
  <c r="AH702" i="1"/>
  <c r="CV702" i="1" s="1"/>
  <c r="U702" i="1" s="1"/>
  <c r="AI702" i="1"/>
  <c r="AJ702" i="1"/>
  <c r="CX702" i="1" s="1"/>
  <c r="CR702" i="1"/>
  <c r="CS702" i="1"/>
  <c r="CW702" i="1"/>
  <c r="V702" i="1" s="1"/>
  <c r="FR702" i="1"/>
  <c r="GL702" i="1"/>
  <c r="GO702" i="1"/>
  <c r="GP702" i="1"/>
  <c r="GV702" i="1"/>
  <c r="HC702" i="1"/>
  <c r="GX702" i="1" s="1"/>
  <c r="C703" i="1"/>
  <c r="D703" i="1"/>
  <c r="AC703" i="1"/>
  <c r="AE703" i="1"/>
  <c r="AF703" i="1"/>
  <c r="AG703" i="1"/>
  <c r="CU703" i="1" s="1"/>
  <c r="AH703" i="1"/>
  <c r="AI703" i="1"/>
  <c r="CW703" i="1" s="1"/>
  <c r="V703" i="1" s="1"/>
  <c r="AJ703" i="1"/>
  <c r="CX703" i="1" s="1"/>
  <c r="CR703" i="1"/>
  <c r="CV703" i="1"/>
  <c r="FR703" i="1"/>
  <c r="GL703" i="1"/>
  <c r="GO703" i="1"/>
  <c r="GP703" i="1"/>
  <c r="GV703" i="1"/>
  <c r="HC703" i="1" s="1"/>
  <c r="C704" i="1"/>
  <c r="D704" i="1"/>
  <c r="AC704" i="1"/>
  <c r="AE704" i="1"/>
  <c r="CS704" i="1" s="1"/>
  <c r="AF704" i="1"/>
  <c r="AG704" i="1"/>
  <c r="CU704" i="1" s="1"/>
  <c r="AH704" i="1"/>
  <c r="CV704" i="1" s="1"/>
  <c r="U704" i="1" s="1"/>
  <c r="AI704" i="1"/>
  <c r="AJ704" i="1"/>
  <c r="CX704" i="1" s="1"/>
  <c r="W704" i="1" s="1"/>
  <c r="CR704" i="1"/>
  <c r="CW704" i="1"/>
  <c r="V704" i="1" s="1"/>
  <c r="FR704" i="1"/>
  <c r="GL704" i="1"/>
  <c r="GO704" i="1"/>
  <c r="GP704" i="1"/>
  <c r="GV704" i="1"/>
  <c r="GX704" i="1"/>
  <c r="HC704" i="1"/>
  <c r="AC705" i="1"/>
  <c r="CQ705" i="1" s="1"/>
  <c r="AE705" i="1"/>
  <c r="AF705" i="1"/>
  <c r="AG705" i="1"/>
  <c r="CU705" i="1" s="1"/>
  <c r="AH705" i="1"/>
  <c r="CV705" i="1" s="1"/>
  <c r="AI705" i="1"/>
  <c r="CW705" i="1" s="1"/>
  <c r="AJ705" i="1"/>
  <c r="CX705" i="1" s="1"/>
  <c r="CT705" i="1"/>
  <c r="FR705" i="1"/>
  <c r="GL705" i="1"/>
  <c r="GO705" i="1"/>
  <c r="GP705" i="1"/>
  <c r="GV705" i="1"/>
  <c r="HC705" i="1" s="1"/>
  <c r="B707" i="1"/>
  <c r="B700" i="1" s="1"/>
  <c r="C707" i="1"/>
  <c r="C700" i="1" s="1"/>
  <c r="D707" i="1"/>
  <c r="D700" i="1" s="1"/>
  <c r="F707" i="1"/>
  <c r="F700" i="1" s="1"/>
  <c r="G707" i="1"/>
  <c r="BX707" i="1"/>
  <c r="BX700" i="1" s="1"/>
  <c r="CK707" i="1"/>
  <c r="BB707" i="1" s="1"/>
  <c r="CL707" i="1"/>
  <c r="D736" i="1"/>
  <c r="E738" i="1"/>
  <c r="Z738" i="1"/>
  <c r="AA738" i="1"/>
  <c r="AM738" i="1"/>
  <c r="AN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CM738" i="1"/>
  <c r="CN738" i="1"/>
  <c r="CO738" i="1"/>
  <c r="CP738" i="1"/>
  <c r="CQ738" i="1"/>
  <c r="CR738" i="1"/>
  <c r="CS738" i="1"/>
  <c r="CT738" i="1"/>
  <c r="CU738" i="1"/>
  <c r="CV738" i="1"/>
  <c r="CW738" i="1"/>
  <c r="CX738" i="1"/>
  <c r="CY738" i="1"/>
  <c r="CZ738" i="1"/>
  <c r="DA738" i="1"/>
  <c r="DB738" i="1"/>
  <c r="DC738" i="1"/>
  <c r="DD738" i="1"/>
  <c r="DE738" i="1"/>
  <c r="DF738" i="1"/>
  <c r="DG738" i="1"/>
  <c r="DH738" i="1"/>
  <c r="DI738" i="1"/>
  <c r="DJ738" i="1"/>
  <c r="DK738" i="1"/>
  <c r="DL738" i="1"/>
  <c r="DM738" i="1"/>
  <c r="DN738" i="1"/>
  <c r="DO738" i="1"/>
  <c r="DP738" i="1"/>
  <c r="DQ738" i="1"/>
  <c r="DR738" i="1"/>
  <c r="DS738" i="1"/>
  <c r="DT738" i="1"/>
  <c r="DU738" i="1"/>
  <c r="DV738" i="1"/>
  <c r="DW738" i="1"/>
  <c r="DX738" i="1"/>
  <c r="DY738" i="1"/>
  <c r="DZ738" i="1"/>
  <c r="EA738" i="1"/>
  <c r="EB738" i="1"/>
  <c r="EC738" i="1"/>
  <c r="ED738" i="1"/>
  <c r="EE738" i="1"/>
  <c r="EF738" i="1"/>
  <c r="EG738" i="1"/>
  <c r="EH738" i="1"/>
  <c r="EI738" i="1"/>
  <c r="EJ738" i="1"/>
  <c r="EK738" i="1"/>
  <c r="EL738" i="1"/>
  <c r="EM738" i="1"/>
  <c r="EN738" i="1"/>
  <c r="EO738" i="1"/>
  <c r="EP738" i="1"/>
  <c r="EQ738" i="1"/>
  <c r="ER738" i="1"/>
  <c r="ES738" i="1"/>
  <c r="ET738" i="1"/>
  <c r="EU738" i="1"/>
  <c r="EV738" i="1"/>
  <c r="EW738" i="1"/>
  <c r="EX738" i="1"/>
  <c r="EY738" i="1"/>
  <c r="EZ738" i="1"/>
  <c r="FA738" i="1"/>
  <c r="FB738" i="1"/>
  <c r="FC738" i="1"/>
  <c r="FD738" i="1"/>
  <c r="FE738" i="1"/>
  <c r="FF738" i="1"/>
  <c r="FG738" i="1"/>
  <c r="FH738" i="1"/>
  <c r="FI738" i="1"/>
  <c r="FJ738" i="1"/>
  <c r="FK738" i="1"/>
  <c r="FL738" i="1"/>
  <c r="FM738" i="1"/>
  <c r="FN738" i="1"/>
  <c r="FO738" i="1"/>
  <c r="FP738" i="1"/>
  <c r="FQ738" i="1"/>
  <c r="FR738" i="1"/>
  <c r="FS738" i="1"/>
  <c r="FT738" i="1"/>
  <c r="FU738" i="1"/>
  <c r="FV738" i="1"/>
  <c r="FW738" i="1"/>
  <c r="FX738" i="1"/>
  <c r="FY738" i="1"/>
  <c r="FZ738" i="1"/>
  <c r="GA738" i="1"/>
  <c r="GB738" i="1"/>
  <c r="GC738" i="1"/>
  <c r="GD738" i="1"/>
  <c r="GE738" i="1"/>
  <c r="GF738" i="1"/>
  <c r="GG738" i="1"/>
  <c r="GH738" i="1"/>
  <c r="GI738" i="1"/>
  <c r="GJ738" i="1"/>
  <c r="GK738" i="1"/>
  <c r="GL738" i="1"/>
  <c r="GM738" i="1"/>
  <c r="GN738" i="1"/>
  <c r="GO738" i="1"/>
  <c r="GP738" i="1"/>
  <c r="GQ738" i="1"/>
  <c r="GR738" i="1"/>
  <c r="GS738" i="1"/>
  <c r="GT738" i="1"/>
  <c r="GU738" i="1"/>
  <c r="GV738" i="1"/>
  <c r="GW738" i="1"/>
  <c r="GX738" i="1"/>
  <c r="C740" i="1"/>
  <c r="D740" i="1"/>
  <c r="AC740" i="1"/>
  <c r="AE740" i="1"/>
  <c r="CS740" i="1" s="1"/>
  <c r="AF740" i="1"/>
  <c r="AG740" i="1"/>
  <c r="CU740" i="1" s="1"/>
  <c r="AH740" i="1"/>
  <c r="AI740" i="1"/>
  <c r="CW740" i="1" s="1"/>
  <c r="AJ740" i="1"/>
  <c r="CX740" i="1" s="1"/>
  <c r="W740" i="1" s="1"/>
  <c r="CR740" i="1"/>
  <c r="CV740" i="1"/>
  <c r="FR740" i="1"/>
  <c r="GL740" i="1"/>
  <c r="GO740" i="1"/>
  <c r="GP740" i="1"/>
  <c r="GV740" i="1"/>
  <c r="HC740" i="1" s="1"/>
  <c r="GX740" i="1" s="1"/>
  <c r="AC741" i="1"/>
  <c r="AE741" i="1"/>
  <c r="AF741" i="1"/>
  <c r="AG741" i="1"/>
  <c r="CU741" i="1" s="1"/>
  <c r="AH741" i="1"/>
  <c r="CV741" i="1" s="1"/>
  <c r="AI741" i="1"/>
  <c r="CW741" i="1" s="1"/>
  <c r="AJ741" i="1"/>
  <c r="CQ741" i="1"/>
  <c r="CT741" i="1"/>
  <c r="CX741" i="1"/>
  <c r="FR741" i="1"/>
  <c r="GL741" i="1"/>
  <c r="GO741" i="1"/>
  <c r="GP741" i="1"/>
  <c r="GV741" i="1"/>
  <c r="HC741" i="1" s="1"/>
  <c r="AC742" i="1"/>
  <c r="AE742" i="1"/>
  <c r="AF742" i="1"/>
  <c r="AG742" i="1"/>
  <c r="CU742" i="1" s="1"/>
  <c r="AH742" i="1"/>
  <c r="CV742" i="1" s="1"/>
  <c r="AI742" i="1"/>
  <c r="AJ742" i="1"/>
  <c r="CX742" i="1" s="1"/>
  <c r="CR742" i="1"/>
  <c r="CS742" i="1"/>
  <c r="CW742" i="1"/>
  <c r="FR742" i="1"/>
  <c r="GL742" i="1"/>
  <c r="GO742" i="1"/>
  <c r="GP742" i="1"/>
  <c r="GV742" i="1"/>
  <c r="HC742" i="1" s="1"/>
  <c r="AC743" i="1"/>
  <c r="CQ743" i="1" s="1"/>
  <c r="AE743" i="1"/>
  <c r="AF743" i="1"/>
  <c r="AG743" i="1"/>
  <c r="CU743" i="1" s="1"/>
  <c r="AH743" i="1"/>
  <c r="CV743" i="1" s="1"/>
  <c r="AI743" i="1"/>
  <c r="CW743" i="1" s="1"/>
  <c r="AJ743" i="1"/>
  <c r="CX743" i="1" s="1"/>
  <c r="CT743" i="1"/>
  <c r="FR743" i="1"/>
  <c r="GL743" i="1"/>
  <c r="GO743" i="1"/>
  <c r="GP743" i="1"/>
  <c r="GV743" i="1"/>
  <c r="HC743" i="1" s="1"/>
  <c r="AC744" i="1"/>
  <c r="AE744" i="1"/>
  <c r="CS744" i="1" s="1"/>
  <c r="AF744" i="1"/>
  <c r="AG744" i="1"/>
  <c r="CU744" i="1" s="1"/>
  <c r="AH744" i="1"/>
  <c r="AI744" i="1"/>
  <c r="CW744" i="1" s="1"/>
  <c r="AJ744" i="1"/>
  <c r="CX744" i="1" s="1"/>
  <c r="W744" i="1" s="1"/>
  <c r="CR744" i="1"/>
  <c r="CV744" i="1"/>
  <c r="FR744" i="1"/>
  <c r="GL744" i="1"/>
  <c r="GO744" i="1"/>
  <c r="GP744" i="1"/>
  <c r="GV744" i="1"/>
  <c r="HC744" i="1" s="1"/>
  <c r="GX744" i="1" s="1"/>
  <c r="B746" i="1"/>
  <c r="B738" i="1" s="1"/>
  <c r="C746" i="1"/>
  <c r="C738" i="1" s="1"/>
  <c r="D746" i="1"/>
  <c r="D738" i="1" s="1"/>
  <c r="F746" i="1"/>
  <c r="F738" i="1" s="1"/>
  <c r="G746" i="1"/>
  <c r="BX746" i="1"/>
  <c r="BX738" i="1" s="1"/>
  <c r="CK746" i="1"/>
  <c r="BB746" i="1" s="1"/>
  <c r="CL746" i="1"/>
  <c r="BC746" i="1" s="1"/>
  <c r="BC738" i="1" s="1"/>
  <c r="D775" i="1"/>
  <c r="E777" i="1"/>
  <c r="Z777" i="1"/>
  <c r="AA777" i="1"/>
  <c r="AM777" i="1"/>
  <c r="AN777" i="1"/>
  <c r="BD777" i="1"/>
  <c r="BE777" i="1"/>
  <c r="BF777" i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S777" i="1"/>
  <c r="BT777" i="1"/>
  <c r="BU777" i="1"/>
  <c r="BV777" i="1"/>
  <c r="BW777" i="1"/>
  <c r="CM777" i="1"/>
  <c r="CN777" i="1"/>
  <c r="CO777" i="1"/>
  <c r="CP777" i="1"/>
  <c r="CQ777" i="1"/>
  <c r="CR777" i="1"/>
  <c r="CS777" i="1"/>
  <c r="CT777" i="1"/>
  <c r="CU777" i="1"/>
  <c r="CV777" i="1"/>
  <c r="CW777" i="1"/>
  <c r="CX777" i="1"/>
  <c r="CY777" i="1"/>
  <c r="CZ777" i="1"/>
  <c r="DA777" i="1"/>
  <c r="DB777" i="1"/>
  <c r="DC777" i="1"/>
  <c r="DD777" i="1"/>
  <c r="DE777" i="1"/>
  <c r="DF777" i="1"/>
  <c r="DG777" i="1"/>
  <c r="DH777" i="1"/>
  <c r="DI777" i="1"/>
  <c r="DJ777" i="1"/>
  <c r="DK777" i="1"/>
  <c r="DL777" i="1"/>
  <c r="DM777" i="1"/>
  <c r="DN777" i="1"/>
  <c r="DO777" i="1"/>
  <c r="DP777" i="1"/>
  <c r="DQ777" i="1"/>
  <c r="DR777" i="1"/>
  <c r="DS777" i="1"/>
  <c r="DT777" i="1"/>
  <c r="DU777" i="1"/>
  <c r="DV777" i="1"/>
  <c r="DW777" i="1"/>
  <c r="DX777" i="1"/>
  <c r="DY777" i="1"/>
  <c r="DZ777" i="1"/>
  <c r="EA777" i="1"/>
  <c r="EB777" i="1"/>
  <c r="EC777" i="1"/>
  <c r="ED777" i="1"/>
  <c r="EE777" i="1"/>
  <c r="EF777" i="1"/>
  <c r="EG777" i="1"/>
  <c r="EH777" i="1"/>
  <c r="EI777" i="1"/>
  <c r="EJ777" i="1"/>
  <c r="EK777" i="1"/>
  <c r="EL777" i="1"/>
  <c r="EM777" i="1"/>
  <c r="EN777" i="1"/>
  <c r="EO777" i="1"/>
  <c r="EP777" i="1"/>
  <c r="EQ777" i="1"/>
  <c r="ER777" i="1"/>
  <c r="ES777" i="1"/>
  <c r="ET777" i="1"/>
  <c r="EU777" i="1"/>
  <c r="EV777" i="1"/>
  <c r="EW777" i="1"/>
  <c r="EX777" i="1"/>
  <c r="EY777" i="1"/>
  <c r="EZ777" i="1"/>
  <c r="FA777" i="1"/>
  <c r="FB777" i="1"/>
  <c r="FC777" i="1"/>
  <c r="FD777" i="1"/>
  <c r="FE777" i="1"/>
  <c r="FF777" i="1"/>
  <c r="FG777" i="1"/>
  <c r="FH777" i="1"/>
  <c r="FI777" i="1"/>
  <c r="FJ777" i="1"/>
  <c r="FK777" i="1"/>
  <c r="FL777" i="1"/>
  <c r="FM777" i="1"/>
  <c r="FN777" i="1"/>
  <c r="FO777" i="1"/>
  <c r="FP777" i="1"/>
  <c r="FQ777" i="1"/>
  <c r="FR777" i="1"/>
  <c r="FS777" i="1"/>
  <c r="FT777" i="1"/>
  <c r="FU777" i="1"/>
  <c r="FV777" i="1"/>
  <c r="FW777" i="1"/>
  <c r="FX777" i="1"/>
  <c r="FY777" i="1"/>
  <c r="FZ777" i="1"/>
  <c r="GA777" i="1"/>
  <c r="GB777" i="1"/>
  <c r="GC777" i="1"/>
  <c r="GD777" i="1"/>
  <c r="GE777" i="1"/>
  <c r="GF777" i="1"/>
  <c r="GG777" i="1"/>
  <c r="GH777" i="1"/>
  <c r="GI777" i="1"/>
  <c r="GJ777" i="1"/>
  <c r="GK777" i="1"/>
  <c r="GL777" i="1"/>
  <c r="GM777" i="1"/>
  <c r="GN777" i="1"/>
  <c r="GO777" i="1"/>
  <c r="GP777" i="1"/>
  <c r="GQ777" i="1"/>
  <c r="GR777" i="1"/>
  <c r="GS777" i="1"/>
  <c r="GT777" i="1"/>
  <c r="GU777" i="1"/>
  <c r="GV777" i="1"/>
  <c r="GW777" i="1"/>
  <c r="GX777" i="1"/>
  <c r="C779" i="1"/>
  <c r="D779" i="1"/>
  <c r="AC779" i="1"/>
  <c r="P779" i="1" s="1"/>
  <c r="AE779" i="1"/>
  <c r="AF779" i="1"/>
  <c r="AG779" i="1"/>
  <c r="CU779" i="1" s="1"/>
  <c r="T779" i="1" s="1"/>
  <c r="AH779" i="1"/>
  <c r="CV779" i="1" s="1"/>
  <c r="U779" i="1" s="1"/>
  <c r="AI779" i="1"/>
  <c r="AJ779" i="1"/>
  <c r="CX779" i="1" s="1"/>
  <c r="W779" i="1" s="1"/>
  <c r="CS779" i="1"/>
  <c r="CW779" i="1"/>
  <c r="V779" i="1" s="1"/>
  <c r="FR779" i="1"/>
  <c r="GL779" i="1"/>
  <c r="GO779" i="1"/>
  <c r="CC805" i="1" s="1"/>
  <c r="AT805" i="1" s="1"/>
  <c r="GP779" i="1"/>
  <c r="GV779" i="1"/>
  <c r="HC779" i="1"/>
  <c r="GX779" i="1" s="1"/>
  <c r="C780" i="1"/>
  <c r="D780" i="1"/>
  <c r="AC780" i="1"/>
  <c r="AE780" i="1"/>
  <c r="CS780" i="1" s="1"/>
  <c r="AF780" i="1"/>
  <c r="AG780" i="1"/>
  <c r="CU780" i="1" s="1"/>
  <c r="T780" i="1" s="1"/>
  <c r="AH780" i="1"/>
  <c r="CV780" i="1" s="1"/>
  <c r="AI780" i="1"/>
  <c r="AJ780" i="1"/>
  <c r="CX780" i="1" s="1"/>
  <c r="CQ780" i="1"/>
  <c r="CW780" i="1"/>
  <c r="V780" i="1" s="1"/>
  <c r="FR780" i="1"/>
  <c r="GL780" i="1"/>
  <c r="GO780" i="1"/>
  <c r="GP780" i="1"/>
  <c r="GV780" i="1"/>
  <c r="HC780" i="1" s="1"/>
  <c r="C781" i="1"/>
  <c r="D781" i="1"/>
  <c r="AC781" i="1"/>
  <c r="CQ781" i="1" s="1"/>
  <c r="AE781" i="1"/>
  <c r="AF781" i="1"/>
  <c r="AG781" i="1"/>
  <c r="CU781" i="1" s="1"/>
  <c r="T781" i="1" s="1"/>
  <c r="AH781" i="1"/>
  <c r="CV781" i="1" s="1"/>
  <c r="AI781" i="1"/>
  <c r="AJ781" i="1"/>
  <c r="CX781" i="1" s="1"/>
  <c r="CS781" i="1"/>
  <c r="CW781" i="1"/>
  <c r="V781" i="1" s="1"/>
  <c r="FR781" i="1"/>
  <c r="GL781" i="1"/>
  <c r="GO781" i="1"/>
  <c r="GP781" i="1"/>
  <c r="GV781" i="1"/>
  <c r="HC781" i="1" s="1"/>
  <c r="C782" i="1"/>
  <c r="D782" i="1"/>
  <c r="AC782" i="1"/>
  <c r="AE782" i="1"/>
  <c r="CS782" i="1" s="1"/>
  <c r="AF782" i="1"/>
  <c r="AG782" i="1"/>
  <c r="CU782" i="1" s="1"/>
  <c r="T782" i="1" s="1"/>
  <c r="AH782" i="1"/>
  <c r="CV782" i="1" s="1"/>
  <c r="AI782" i="1"/>
  <c r="AJ782" i="1"/>
  <c r="CX782" i="1" s="1"/>
  <c r="CQ782" i="1"/>
  <c r="CW782" i="1"/>
  <c r="V782" i="1" s="1"/>
  <c r="FR782" i="1"/>
  <c r="GL782" i="1"/>
  <c r="GO782" i="1"/>
  <c r="GP782" i="1"/>
  <c r="GV782" i="1"/>
  <c r="HC782" i="1" s="1"/>
  <c r="C783" i="1"/>
  <c r="D783" i="1"/>
  <c r="AC783" i="1"/>
  <c r="CQ783" i="1" s="1"/>
  <c r="AE783" i="1"/>
  <c r="AF783" i="1"/>
  <c r="AG783" i="1"/>
  <c r="CU783" i="1" s="1"/>
  <c r="T783" i="1" s="1"/>
  <c r="AH783" i="1"/>
  <c r="CV783" i="1" s="1"/>
  <c r="AI783" i="1"/>
  <c r="AJ783" i="1"/>
  <c r="CX783" i="1" s="1"/>
  <c r="CS783" i="1"/>
  <c r="CW783" i="1"/>
  <c r="V783" i="1" s="1"/>
  <c r="FR783" i="1"/>
  <c r="GL783" i="1"/>
  <c r="GO783" i="1"/>
  <c r="GP783" i="1"/>
  <c r="GV783" i="1"/>
  <c r="HC783" i="1" s="1"/>
  <c r="C784" i="1"/>
  <c r="D784" i="1"/>
  <c r="AC784" i="1"/>
  <c r="AE784" i="1"/>
  <c r="AF784" i="1"/>
  <c r="S784" i="1" s="1"/>
  <c r="AG784" i="1"/>
  <c r="CU784" i="1" s="1"/>
  <c r="T784" i="1" s="1"/>
  <c r="AH784" i="1"/>
  <c r="CV784" i="1" s="1"/>
  <c r="U784" i="1" s="1"/>
  <c r="AI784" i="1"/>
  <c r="CW784" i="1" s="1"/>
  <c r="V784" i="1" s="1"/>
  <c r="AJ784" i="1"/>
  <c r="CR784" i="1"/>
  <c r="CT784" i="1"/>
  <c r="CX784" i="1"/>
  <c r="W784" i="1" s="1"/>
  <c r="FR784" i="1"/>
  <c r="GL784" i="1"/>
  <c r="GO784" i="1"/>
  <c r="GP784" i="1"/>
  <c r="GV784" i="1"/>
  <c r="HC784" i="1" s="1"/>
  <c r="GX784" i="1" s="1"/>
  <c r="AC785" i="1"/>
  <c r="AE785" i="1"/>
  <c r="AF785" i="1"/>
  <c r="AG785" i="1"/>
  <c r="CU785" i="1" s="1"/>
  <c r="AH785" i="1"/>
  <c r="CV785" i="1" s="1"/>
  <c r="U785" i="1" s="1"/>
  <c r="AI785" i="1"/>
  <c r="CW785" i="1" s="1"/>
  <c r="AJ785" i="1"/>
  <c r="CX785" i="1" s="1"/>
  <c r="W785" i="1" s="1"/>
  <c r="CR785" i="1"/>
  <c r="CT785" i="1"/>
  <c r="FR785" i="1"/>
  <c r="GL785" i="1"/>
  <c r="GO785" i="1"/>
  <c r="GP785" i="1"/>
  <c r="GV785" i="1"/>
  <c r="HC785" i="1" s="1"/>
  <c r="GX785" i="1" s="1"/>
  <c r="C786" i="1"/>
  <c r="D786" i="1"/>
  <c r="AC786" i="1"/>
  <c r="AE786" i="1"/>
  <c r="AF786" i="1"/>
  <c r="S786" i="1" s="1"/>
  <c r="CZ786" i="1" s="1"/>
  <c r="Y786" i="1" s="1"/>
  <c r="AG786" i="1"/>
  <c r="CU786" i="1" s="1"/>
  <c r="T786" i="1" s="1"/>
  <c r="AH786" i="1"/>
  <c r="CV786" i="1" s="1"/>
  <c r="U786" i="1" s="1"/>
  <c r="AI786" i="1"/>
  <c r="CW786" i="1" s="1"/>
  <c r="V786" i="1" s="1"/>
  <c r="AJ786" i="1"/>
  <c r="CR786" i="1"/>
  <c r="CT786" i="1"/>
  <c r="CX786" i="1"/>
  <c r="W786" i="1" s="1"/>
  <c r="FR786" i="1"/>
  <c r="GL786" i="1"/>
  <c r="GO786" i="1"/>
  <c r="GP786" i="1"/>
  <c r="GV786" i="1"/>
  <c r="HC786" i="1" s="1"/>
  <c r="GX786" i="1" s="1"/>
  <c r="AC787" i="1"/>
  <c r="AE787" i="1"/>
  <c r="AF787" i="1"/>
  <c r="AG787" i="1"/>
  <c r="CU787" i="1" s="1"/>
  <c r="AH787" i="1"/>
  <c r="CV787" i="1" s="1"/>
  <c r="U787" i="1" s="1"/>
  <c r="AI787" i="1"/>
  <c r="CW787" i="1" s="1"/>
  <c r="AJ787" i="1"/>
  <c r="CR787" i="1"/>
  <c r="CT787" i="1"/>
  <c r="CX787" i="1"/>
  <c r="W787" i="1" s="1"/>
  <c r="FR787" i="1"/>
  <c r="GL787" i="1"/>
  <c r="GO787" i="1"/>
  <c r="GP787" i="1"/>
  <c r="GV787" i="1"/>
  <c r="HC787" i="1"/>
  <c r="GX787" i="1" s="1"/>
  <c r="C788" i="1"/>
  <c r="D788" i="1"/>
  <c r="AC788" i="1"/>
  <c r="AE788" i="1"/>
  <c r="AF788" i="1"/>
  <c r="S788" i="1" s="1"/>
  <c r="AG788" i="1"/>
  <c r="CU788" i="1" s="1"/>
  <c r="T788" i="1" s="1"/>
  <c r="AH788" i="1"/>
  <c r="CV788" i="1" s="1"/>
  <c r="U788" i="1" s="1"/>
  <c r="AI788" i="1"/>
  <c r="CW788" i="1" s="1"/>
  <c r="V788" i="1" s="1"/>
  <c r="AJ788" i="1"/>
  <c r="CR788" i="1"/>
  <c r="CT788" i="1"/>
  <c r="CX788" i="1"/>
  <c r="W788" i="1" s="1"/>
  <c r="FR788" i="1"/>
  <c r="GL788" i="1"/>
  <c r="GO788" i="1"/>
  <c r="GP788" i="1"/>
  <c r="GV788" i="1"/>
  <c r="HC788" i="1" s="1"/>
  <c r="GX788" i="1" s="1"/>
  <c r="AC789" i="1"/>
  <c r="AE789" i="1"/>
  <c r="AF789" i="1"/>
  <c r="AG789" i="1"/>
  <c r="CU789" i="1" s="1"/>
  <c r="AH789" i="1"/>
  <c r="CV789" i="1" s="1"/>
  <c r="AI789" i="1"/>
  <c r="CW789" i="1" s="1"/>
  <c r="AJ789" i="1"/>
  <c r="CX789" i="1" s="1"/>
  <c r="W789" i="1" s="1"/>
  <c r="CR789" i="1"/>
  <c r="CT789" i="1"/>
  <c r="FR789" i="1"/>
  <c r="GL789" i="1"/>
  <c r="GO789" i="1"/>
  <c r="GP789" i="1"/>
  <c r="GV789" i="1"/>
  <c r="HC789" i="1" s="1"/>
  <c r="C790" i="1"/>
  <c r="D790" i="1"/>
  <c r="AC790" i="1"/>
  <c r="AE790" i="1"/>
  <c r="AF790" i="1"/>
  <c r="S790" i="1" s="1"/>
  <c r="CZ790" i="1" s="1"/>
  <c r="Y790" i="1" s="1"/>
  <c r="AG790" i="1"/>
  <c r="CU790" i="1" s="1"/>
  <c r="T790" i="1" s="1"/>
  <c r="AH790" i="1"/>
  <c r="CV790" i="1" s="1"/>
  <c r="U790" i="1" s="1"/>
  <c r="AI790" i="1"/>
  <c r="CW790" i="1" s="1"/>
  <c r="V790" i="1" s="1"/>
  <c r="AJ790" i="1"/>
  <c r="CR790" i="1"/>
  <c r="CT790" i="1"/>
  <c r="CX790" i="1"/>
  <c r="W790" i="1" s="1"/>
  <c r="FR790" i="1"/>
  <c r="GL790" i="1"/>
  <c r="GO790" i="1"/>
  <c r="GP790" i="1"/>
  <c r="GV790" i="1"/>
  <c r="HC790" i="1" s="1"/>
  <c r="GX790" i="1" s="1"/>
  <c r="AC791" i="1"/>
  <c r="AE791" i="1"/>
  <c r="AF791" i="1"/>
  <c r="AG791" i="1"/>
  <c r="CU791" i="1" s="1"/>
  <c r="AH791" i="1"/>
  <c r="CV791" i="1" s="1"/>
  <c r="AI791" i="1"/>
  <c r="CW791" i="1" s="1"/>
  <c r="AJ791" i="1"/>
  <c r="CR791" i="1"/>
  <c r="CT791" i="1"/>
  <c r="CX791" i="1"/>
  <c r="W791" i="1" s="1"/>
  <c r="FR791" i="1"/>
  <c r="GL791" i="1"/>
  <c r="GO791" i="1"/>
  <c r="GP791" i="1"/>
  <c r="GV791" i="1"/>
  <c r="HC791" i="1"/>
  <c r="GX791" i="1" s="1"/>
  <c r="AC792" i="1"/>
  <c r="AE792" i="1"/>
  <c r="AF792" i="1"/>
  <c r="S792" i="1" s="1"/>
  <c r="AG792" i="1"/>
  <c r="CU792" i="1" s="1"/>
  <c r="T792" i="1" s="1"/>
  <c r="AH792" i="1"/>
  <c r="CV792" i="1" s="1"/>
  <c r="U792" i="1" s="1"/>
  <c r="AI792" i="1"/>
  <c r="CW792" i="1" s="1"/>
  <c r="V792" i="1" s="1"/>
  <c r="AJ792" i="1"/>
  <c r="CR792" i="1"/>
  <c r="CT792" i="1"/>
  <c r="CX792" i="1"/>
  <c r="W792" i="1" s="1"/>
  <c r="FR792" i="1"/>
  <c r="GL792" i="1"/>
  <c r="GO792" i="1"/>
  <c r="GP792" i="1"/>
  <c r="GV792" i="1"/>
  <c r="HC792" i="1" s="1"/>
  <c r="GX792" i="1" s="1"/>
  <c r="C793" i="1"/>
  <c r="D793" i="1"/>
  <c r="AC793" i="1"/>
  <c r="AE793" i="1"/>
  <c r="AF793" i="1"/>
  <c r="AG793" i="1"/>
  <c r="CU793" i="1" s="1"/>
  <c r="AH793" i="1"/>
  <c r="CV793" i="1" s="1"/>
  <c r="AI793" i="1"/>
  <c r="CW793" i="1" s="1"/>
  <c r="AJ793" i="1"/>
  <c r="CR793" i="1"/>
  <c r="CT793" i="1"/>
  <c r="CX793" i="1"/>
  <c r="W793" i="1" s="1"/>
  <c r="FR793" i="1"/>
  <c r="GL793" i="1"/>
  <c r="GO793" i="1"/>
  <c r="GP793" i="1"/>
  <c r="GV793" i="1"/>
  <c r="HC793" i="1" s="1"/>
  <c r="AC794" i="1"/>
  <c r="AE794" i="1"/>
  <c r="AF794" i="1"/>
  <c r="AG794" i="1"/>
  <c r="CU794" i="1" s="1"/>
  <c r="AH794" i="1"/>
  <c r="CV794" i="1" s="1"/>
  <c r="AI794" i="1"/>
  <c r="CW794" i="1" s="1"/>
  <c r="AJ794" i="1"/>
  <c r="CR794" i="1"/>
  <c r="CT794" i="1"/>
  <c r="CX794" i="1"/>
  <c r="FR794" i="1"/>
  <c r="GL794" i="1"/>
  <c r="GO794" i="1"/>
  <c r="GP794" i="1"/>
  <c r="GV794" i="1"/>
  <c r="HC794" i="1" s="1"/>
  <c r="C795" i="1"/>
  <c r="D795" i="1"/>
  <c r="AC795" i="1"/>
  <c r="AE795" i="1"/>
  <c r="AF795" i="1"/>
  <c r="AG795" i="1"/>
  <c r="CU795" i="1" s="1"/>
  <c r="AH795" i="1"/>
  <c r="CV795" i="1" s="1"/>
  <c r="U795" i="1" s="1"/>
  <c r="AI795" i="1"/>
  <c r="CW795" i="1" s="1"/>
  <c r="V795" i="1" s="1"/>
  <c r="AJ795" i="1"/>
  <c r="CX795" i="1" s="1"/>
  <c r="W795" i="1" s="1"/>
  <c r="CR795" i="1"/>
  <c r="CT795" i="1"/>
  <c r="FR795" i="1"/>
  <c r="GL795" i="1"/>
  <c r="GO795" i="1"/>
  <c r="GP795" i="1"/>
  <c r="GV795" i="1"/>
  <c r="HC795" i="1" s="1"/>
  <c r="GX795" i="1" s="1"/>
  <c r="S796" i="1"/>
  <c r="CY796" i="1" s="1"/>
  <c r="X796" i="1" s="1"/>
  <c r="AC796" i="1"/>
  <c r="AE796" i="1"/>
  <c r="AF796" i="1"/>
  <c r="AG796" i="1"/>
  <c r="CU796" i="1" s="1"/>
  <c r="T796" i="1" s="1"/>
  <c r="AH796" i="1"/>
  <c r="AI796" i="1"/>
  <c r="CW796" i="1" s="1"/>
  <c r="V796" i="1" s="1"/>
  <c r="AJ796" i="1"/>
  <c r="CR796" i="1"/>
  <c r="CT796" i="1"/>
  <c r="CV796" i="1"/>
  <c r="U796" i="1" s="1"/>
  <c r="CX796" i="1"/>
  <c r="W796" i="1" s="1"/>
  <c r="CZ796" i="1"/>
  <c r="Y796" i="1" s="1"/>
  <c r="FR796" i="1"/>
  <c r="GL796" i="1"/>
  <c r="GO796" i="1"/>
  <c r="GP796" i="1"/>
  <c r="GV796" i="1"/>
  <c r="HC796" i="1" s="1"/>
  <c r="GX796" i="1" s="1"/>
  <c r="AC797" i="1"/>
  <c r="AE797" i="1"/>
  <c r="AF797" i="1"/>
  <c r="AG797" i="1"/>
  <c r="CU797" i="1" s="1"/>
  <c r="AH797" i="1"/>
  <c r="CV797" i="1" s="1"/>
  <c r="U797" i="1" s="1"/>
  <c r="AI797" i="1"/>
  <c r="CW797" i="1" s="1"/>
  <c r="AJ797" i="1"/>
  <c r="CX797" i="1" s="1"/>
  <c r="W797" i="1" s="1"/>
  <c r="CR797" i="1"/>
  <c r="CT797" i="1"/>
  <c r="FR797" i="1"/>
  <c r="GL797" i="1"/>
  <c r="GO797" i="1"/>
  <c r="GP797" i="1"/>
  <c r="GV797" i="1"/>
  <c r="HC797" i="1" s="1"/>
  <c r="GX797" i="1" s="1"/>
  <c r="S798" i="1"/>
  <c r="CY798" i="1" s="1"/>
  <c r="X798" i="1" s="1"/>
  <c r="AC798" i="1"/>
  <c r="AE798" i="1"/>
  <c r="AF798" i="1"/>
  <c r="AG798" i="1"/>
  <c r="CU798" i="1" s="1"/>
  <c r="T798" i="1" s="1"/>
  <c r="AH798" i="1"/>
  <c r="AI798" i="1"/>
  <c r="CW798" i="1" s="1"/>
  <c r="V798" i="1" s="1"/>
  <c r="AJ798" i="1"/>
  <c r="CR798" i="1"/>
  <c r="CT798" i="1"/>
  <c r="CV798" i="1"/>
  <c r="U798" i="1" s="1"/>
  <c r="CX798" i="1"/>
  <c r="W798" i="1" s="1"/>
  <c r="CZ798" i="1"/>
  <c r="Y798" i="1" s="1"/>
  <c r="FR798" i="1"/>
  <c r="GL798" i="1"/>
  <c r="GO798" i="1"/>
  <c r="GP798" i="1"/>
  <c r="GV798" i="1"/>
  <c r="HC798" i="1" s="1"/>
  <c r="GX798" i="1" s="1"/>
  <c r="C799" i="1"/>
  <c r="D799" i="1"/>
  <c r="AC799" i="1"/>
  <c r="AE799" i="1"/>
  <c r="AF799" i="1"/>
  <c r="AG799" i="1"/>
  <c r="CU799" i="1" s="1"/>
  <c r="AH799" i="1"/>
  <c r="CV799" i="1" s="1"/>
  <c r="U799" i="1" s="1"/>
  <c r="AI799" i="1"/>
  <c r="CW799" i="1" s="1"/>
  <c r="AJ799" i="1"/>
  <c r="CX799" i="1" s="1"/>
  <c r="W799" i="1" s="1"/>
  <c r="CR799" i="1"/>
  <c r="CT799" i="1"/>
  <c r="FR799" i="1"/>
  <c r="GL799" i="1"/>
  <c r="GO799" i="1"/>
  <c r="GP799" i="1"/>
  <c r="GV799" i="1"/>
  <c r="HC799" i="1" s="1"/>
  <c r="GX799" i="1" s="1"/>
  <c r="AC800" i="1"/>
  <c r="AE800" i="1"/>
  <c r="AF800" i="1"/>
  <c r="AG800" i="1"/>
  <c r="CU800" i="1" s="1"/>
  <c r="AH800" i="1"/>
  <c r="AI800" i="1"/>
  <c r="CW800" i="1" s="1"/>
  <c r="AJ800" i="1"/>
  <c r="CR800" i="1"/>
  <c r="CT800" i="1"/>
  <c r="CV800" i="1"/>
  <c r="CX800" i="1"/>
  <c r="FR800" i="1"/>
  <c r="GL800" i="1"/>
  <c r="GO800" i="1"/>
  <c r="GP800" i="1"/>
  <c r="GV800" i="1"/>
  <c r="HC800" i="1" s="1"/>
  <c r="AC801" i="1"/>
  <c r="AE801" i="1"/>
  <c r="AF801" i="1"/>
  <c r="AG801" i="1"/>
  <c r="CU801" i="1" s="1"/>
  <c r="AH801" i="1"/>
  <c r="CV801" i="1" s="1"/>
  <c r="U801" i="1" s="1"/>
  <c r="AI801" i="1"/>
  <c r="CW801" i="1" s="1"/>
  <c r="AJ801" i="1"/>
  <c r="CR801" i="1"/>
  <c r="CT801" i="1"/>
  <c r="CX801" i="1"/>
  <c r="W801" i="1" s="1"/>
  <c r="FR801" i="1"/>
  <c r="GL801" i="1"/>
  <c r="GO801" i="1"/>
  <c r="GP801" i="1"/>
  <c r="GV801" i="1"/>
  <c r="HC801" i="1" s="1"/>
  <c r="GX801" i="1" s="1"/>
  <c r="C802" i="1"/>
  <c r="D802" i="1"/>
  <c r="S802" i="1"/>
  <c r="AC802" i="1"/>
  <c r="AE802" i="1"/>
  <c r="AF802" i="1"/>
  <c r="AG802" i="1"/>
  <c r="CU802" i="1" s="1"/>
  <c r="T802" i="1" s="1"/>
  <c r="AH802" i="1"/>
  <c r="AI802" i="1"/>
  <c r="CW802" i="1" s="1"/>
  <c r="V802" i="1" s="1"/>
  <c r="AJ802" i="1"/>
  <c r="CR802" i="1"/>
  <c r="CT802" i="1"/>
  <c r="CV802" i="1"/>
  <c r="U802" i="1" s="1"/>
  <c r="CX802" i="1"/>
  <c r="W802" i="1" s="1"/>
  <c r="CZ802" i="1"/>
  <c r="Y802" i="1" s="1"/>
  <c r="FR802" i="1"/>
  <c r="GL802" i="1"/>
  <c r="GO802" i="1"/>
  <c r="GP802" i="1"/>
  <c r="GV802" i="1"/>
  <c r="HC802" i="1" s="1"/>
  <c r="GX802" i="1" s="1"/>
  <c r="AC803" i="1"/>
  <c r="AE803" i="1"/>
  <c r="AF803" i="1"/>
  <c r="AG803" i="1"/>
  <c r="CU803" i="1" s="1"/>
  <c r="AH803" i="1"/>
  <c r="CV803" i="1" s="1"/>
  <c r="U803" i="1" s="1"/>
  <c r="AI803" i="1"/>
  <c r="CW803" i="1" s="1"/>
  <c r="AJ803" i="1"/>
  <c r="CX803" i="1" s="1"/>
  <c r="W803" i="1" s="1"/>
  <c r="CR803" i="1"/>
  <c r="CT803" i="1"/>
  <c r="FR803" i="1"/>
  <c r="GL803" i="1"/>
  <c r="GO803" i="1"/>
  <c r="GP803" i="1"/>
  <c r="GV803" i="1"/>
  <c r="HC803" i="1" s="1"/>
  <c r="GX803" i="1" s="1"/>
  <c r="B805" i="1"/>
  <c r="B777" i="1" s="1"/>
  <c r="C805" i="1"/>
  <c r="C777" i="1" s="1"/>
  <c r="D805" i="1"/>
  <c r="D777" i="1" s="1"/>
  <c r="F805" i="1"/>
  <c r="F777" i="1" s="1"/>
  <c r="G805" i="1"/>
  <c r="BX805" i="1"/>
  <c r="BX777" i="1" s="1"/>
  <c r="BY805" i="1"/>
  <c r="AP805" i="1" s="1"/>
  <c r="CK805" i="1"/>
  <c r="BB805" i="1" s="1"/>
  <c r="CL805" i="1"/>
  <c r="CL777" i="1" s="1"/>
  <c r="D834" i="1"/>
  <c r="E836" i="1"/>
  <c r="Z836" i="1"/>
  <c r="AA836" i="1"/>
  <c r="AM836" i="1"/>
  <c r="AN836" i="1"/>
  <c r="BD836" i="1"/>
  <c r="BE836" i="1"/>
  <c r="BF836" i="1"/>
  <c r="BG836" i="1"/>
  <c r="BH836" i="1"/>
  <c r="BI836" i="1"/>
  <c r="BJ836" i="1"/>
  <c r="BK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CM836" i="1"/>
  <c r="CN836" i="1"/>
  <c r="CO836" i="1"/>
  <c r="CP836" i="1"/>
  <c r="CQ836" i="1"/>
  <c r="CR836" i="1"/>
  <c r="CS836" i="1"/>
  <c r="CT836" i="1"/>
  <c r="CU836" i="1"/>
  <c r="CV836" i="1"/>
  <c r="CW836" i="1"/>
  <c r="CX836" i="1"/>
  <c r="CY836" i="1"/>
  <c r="CZ836" i="1"/>
  <c r="DA836" i="1"/>
  <c r="DB836" i="1"/>
  <c r="DC836" i="1"/>
  <c r="DD836" i="1"/>
  <c r="DE836" i="1"/>
  <c r="DF836" i="1"/>
  <c r="DG836" i="1"/>
  <c r="DH836" i="1"/>
  <c r="DI836" i="1"/>
  <c r="DJ836" i="1"/>
  <c r="DK836" i="1"/>
  <c r="DL836" i="1"/>
  <c r="DM836" i="1"/>
  <c r="DN836" i="1"/>
  <c r="DO836" i="1"/>
  <c r="DP836" i="1"/>
  <c r="DQ836" i="1"/>
  <c r="DR836" i="1"/>
  <c r="DS836" i="1"/>
  <c r="DT836" i="1"/>
  <c r="DU836" i="1"/>
  <c r="DV836" i="1"/>
  <c r="DW836" i="1"/>
  <c r="DX836" i="1"/>
  <c r="DY836" i="1"/>
  <c r="DZ836" i="1"/>
  <c r="EA836" i="1"/>
  <c r="EB836" i="1"/>
  <c r="EC836" i="1"/>
  <c r="ED836" i="1"/>
  <c r="EE836" i="1"/>
  <c r="EF836" i="1"/>
  <c r="EG836" i="1"/>
  <c r="EH836" i="1"/>
  <c r="EI836" i="1"/>
  <c r="EJ836" i="1"/>
  <c r="EK836" i="1"/>
  <c r="EL836" i="1"/>
  <c r="EM836" i="1"/>
  <c r="EN836" i="1"/>
  <c r="EO836" i="1"/>
  <c r="EP836" i="1"/>
  <c r="EQ836" i="1"/>
  <c r="ER836" i="1"/>
  <c r="ES836" i="1"/>
  <c r="ET836" i="1"/>
  <c r="EU836" i="1"/>
  <c r="EV836" i="1"/>
  <c r="EW836" i="1"/>
  <c r="EX836" i="1"/>
  <c r="EY836" i="1"/>
  <c r="EZ836" i="1"/>
  <c r="FA836" i="1"/>
  <c r="FB836" i="1"/>
  <c r="FC836" i="1"/>
  <c r="FD836" i="1"/>
  <c r="FE836" i="1"/>
  <c r="FF836" i="1"/>
  <c r="FG836" i="1"/>
  <c r="FH836" i="1"/>
  <c r="FI836" i="1"/>
  <c r="FJ836" i="1"/>
  <c r="FK836" i="1"/>
  <c r="FL836" i="1"/>
  <c r="FM836" i="1"/>
  <c r="FN836" i="1"/>
  <c r="FO836" i="1"/>
  <c r="FP836" i="1"/>
  <c r="FQ836" i="1"/>
  <c r="FR836" i="1"/>
  <c r="FS836" i="1"/>
  <c r="FT836" i="1"/>
  <c r="FU836" i="1"/>
  <c r="FV836" i="1"/>
  <c r="FW836" i="1"/>
  <c r="FX836" i="1"/>
  <c r="FY836" i="1"/>
  <c r="FZ836" i="1"/>
  <c r="GA836" i="1"/>
  <c r="GB836" i="1"/>
  <c r="GC836" i="1"/>
  <c r="GD836" i="1"/>
  <c r="GE836" i="1"/>
  <c r="GF836" i="1"/>
  <c r="GG836" i="1"/>
  <c r="GH836" i="1"/>
  <c r="GI836" i="1"/>
  <c r="GJ836" i="1"/>
  <c r="GK836" i="1"/>
  <c r="GL836" i="1"/>
  <c r="GM836" i="1"/>
  <c r="GN836" i="1"/>
  <c r="GO836" i="1"/>
  <c r="GP836" i="1"/>
  <c r="GQ836" i="1"/>
  <c r="GR836" i="1"/>
  <c r="GS836" i="1"/>
  <c r="GT836" i="1"/>
  <c r="GU836" i="1"/>
  <c r="GV836" i="1"/>
  <c r="GW836" i="1"/>
  <c r="GX836" i="1"/>
  <c r="C838" i="1"/>
  <c r="D838" i="1"/>
  <c r="AC838" i="1"/>
  <c r="AE838" i="1"/>
  <c r="AF838" i="1"/>
  <c r="AG838" i="1"/>
  <c r="CU838" i="1" s="1"/>
  <c r="AH838" i="1"/>
  <c r="CV838" i="1" s="1"/>
  <c r="U838" i="1" s="1"/>
  <c r="AI838" i="1"/>
  <c r="CW838" i="1" s="1"/>
  <c r="AJ838" i="1"/>
  <c r="CX838" i="1" s="1"/>
  <c r="W838" i="1" s="1"/>
  <c r="CR838" i="1"/>
  <c r="CT838" i="1"/>
  <c r="FR838" i="1"/>
  <c r="GL838" i="1"/>
  <c r="GO838" i="1"/>
  <c r="GP838" i="1"/>
  <c r="GV838" i="1"/>
  <c r="HC838" i="1" s="1"/>
  <c r="GX838" i="1" s="1"/>
  <c r="C839" i="1"/>
  <c r="D839" i="1"/>
  <c r="AC839" i="1"/>
  <c r="AE839" i="1"/>
  <c r="AF839" i="1"/>
  <c r="S839" i="1" s="1"/>
  <c r="CZ839" i="1" s="1"/>
  <c r="Y839" i="1" s="1"/>
  <c r="AG839" i="1"/>
  <c r="CU839" i="1" s="1"/>
  <c r="T839" i="1" s="1"/>
  <c r="AH839" i="1"/>
  <c r="CV839" i="1" s="1"/>
  <c r="U839" i="1" s="1"/>
  <c r="AI839" i="1"/>
  <c r="CW839" i="1" s="1"/>
  <c r="V839" i="1" s="1"/>
  <c r="AJ839" i="1"/>
  <c r="CR839" i="1"/>
  <c r="CT839" i="1"/>
  <c r="CX839" i="1"/>
  <c r="W839" i="1" s="1"/>
  <c r="FR839" i="1"/>
  <c r="GL839" i="1"/>
  <c r="GO839" i="1"/>
  <c r="GP839" i="1"/>
  <c r="GV839" i="1"/>
  <c r="HC839" i="1" s="1"/>
  <c r="GX839" i="1" s="1"/>
  <c r="C840" i="1"/>
  <c r="D840" i="1"/>
  <c r="AC840" i="1"/>
  <c r="AE840" i="1"/>
  <c r="AF840" i="1"/>
  <c r="AG840" i="1"/>
  <c r="CU840" i="1" s="1"/>
  <c r="AH840" i="1"/>
  <c r="CV840" i="1" s="1"/>
  <c r="U840" i="1" s="1"/>
  <c r="AI840" i="1"/>
  <c r="CW840" i="1" s="1"/>
  <c r="AJ840" i="1"/>
  <c r="CR840" i="1"/>
  <c r="CT840" i="1"/>
  <c r="CX840" i="1"/>
  <c r="W840" i="1" s="1"/>
  <c r="FR840" i="1"/>
  <c r="GL840" i="1"/>
  <c r="GO840" i="1"/>
  <c r="GP840" i="1"/>
  <c r="GV840" i="1"/>
  <c r="HC840" i="1" s="1"/>
  <c r="GX840" i="1" s="1"/>
  <c r="C841" i="1"/>
  <c r="D841" i="1"/>
  <c r="S841" i="1"/>
  <c r="AC841" i="1"/>
  <c r="AE841" i="1"/>
  <c r="AF841" i="1"/>
  <c r="AG841" i="1"/>
  <c r="CU841" i="1" s="1"/>
  <c r="T841" i="1" s="1"/>
  <c r="AH841" i="1"/>
  <c r="AI841" i="1"/>
  <c r="CW841" i="1" s="1"/>
  <c r="V841" i="1" s="1"/>
  <c r="AJ841" i="1"/>
  <c r="CR841" i="1"/>
  <c r="CT841" i="1"/>
  <c r="CV841" i="1"/>
  <c r="U841" i="1" s="1"/>
  <c r="CX841" i="1"/>
  <c r="W841" i="1" s="1"/>
  <c r="CZ841" i="1"/>
  <c r="Y841" i="1" s="1"/>
  <c r="FR841" i="1"/>
  <c r="GL841" i="1"/>
  <c r="GO841" i="1"/>
  <c r="GP841" i="1"/>
  <c r="GV841" i="1"/>
  <c r="HC841" i="1" s="1"/>
  <c r="GX841" i="1" s="1"/>
  <c r="AC842" i="1"/>
  <c r="AE842" i="1"/>
  <c r="AF842" i="1"/>
  <c r="AG842" i="1"/>
  <c r="CU842" i="1" s="1"/>
  <c r="AH842" i="1"/>
  <c r="CV842" i="1" s="1"/>
  <c r="U842" i="1" s="1"/>
  <c r="AI842" i="1"/>
  <c r="CW842" i="1" s="1"/>
  <c r="AJ842" i="1"/>
  <c r="CX842" i="1" s="1"/>
  <c r="W842" i="1" s="1"/>
  <c r="CR842" i="1"/>
  <c r="CT842" i="1"/>
  <c r="FR842" i="1"/>
  <c r="GL842" i="1"/>
  <c r="GO842" i="1"/>
  <c r="GP842" i="1"/>
  <c r="GV842" i="1"/>
  <c r="HC842" i="1" s="1"/>
  <c r="GX842" i="1" s="1"/>
  <c r="C843" i="1"/>
  <c r="D843" i="1"/>
  <c r="S843" i="1"/>
  <c r="AC843" i="1"/>
  <c r="AE843" i="1"/>
  <c r="AF843" i="1"/>
  <c r="AG843" i="1"/>
  <c r="CU843" i="1" s="1"/>
  <c r="T843" i="1" s="1"/>
  <c r="AH843" i="1"/>
  <c r="AI843" i="1"/>
  <c r="CW843" i="1" s="1"/>
  <c r="V843" i="1" s="1"/>
  <c r="AJ843" i="1"/>
  <c r="CR843" i="1"/>
  <c r="CT843" i="1"/>
  <c r="CV843" i="1"/>
  <c r="U843" i="1" s="1"/>
  <c r="CX843" i="1"/>
  <c r="W843" i="1" s="1"/>
  <c r="FR843" i="1"/>
  <c r="GL843" i="1"/>
  <c r="GO843" i="1"/>
  <c r="GP843" i="1"/>
  <c r="GV843" i="1"/>
  <c r="HC843" i="1" s="1"/>
  <c r="GX843" i="1" s="1"/>
  <c r="AC844" i="1"/>
  <c r="AE844" i="1"/>
  <c r="AF844" i="1"/>
  <c r="AG844" i="1"/>
  <c r="CU844" i="1" s="1"/>
  <c r="AH844" i="1"/>
  <c r="CV844" i="1" s="1"/>
  <c r="U844" i="1" s="1"/>
  <c r="AI844" i="1"/>
  <c r="CW844" i="1" s="1"/>
  <c r="AJ844" i="1"/>
  <c r="CR844" i="1"/>
  <c r="CT844" i="1"/>
  <c r="CX844" i="1"/>
  <c r="W844" i="1" s="1"/>
  <c r="FR844" i="1"/>
  <c r="GL844" i="1"/>
  <c r="GO844" i="1"/>
  <c r="GP844" i="1"/>
  <c r="GV844" i="1"/>
  <c r="HC844" i="1" s="1"/>
  <c r="GX844" i="1" s="1"/>
  <c r="S845" i="1"/>
  <c r="CY845" i="1" s="1"/>
  <c r="X845" i="1" s="1"/>
  <c r="AC845" i="1"/>
  <c r="AE845" i="1"/>
  <c r="AF845" i="1"/>
  <c r="AG845" i="1"/>
  <c r="CU845" i="1" s="1"/>
  <c r="T845" i="1" s="1"/>
  <c r="AH845" i="1"/>
  <c r="AI845" i="1"/>
  <c r="CW845" i="1" s="1"/>
  <c r="V845" i="1" s="1"/>
  <c r="AJ845" i="1"/>
  <c r="CR845" i="1"/>
  <c r="CT845" i="1"/>
  <c r="CV845" i="1"/>
  <c r="U845" i="1" s="1"/>
  <c r="CX845" i="1"/>
  <c r="W845" i="1" s="1"/>
  <c r="FR845" i="1"/>
  <c r="GL845" i="1"/>
  <c r="GO845" i="1"/>
  <c r="GP845" i="1"/>
  <c r="GV845" i="1"/>
  <c r="HC845" i="1" s="1"/>
  <c r="GX845" i="1" s="1"/>
  <c r="C846" i="1"/>
  <c r="D846" i="1"/>
  <c r="AC846" i="1"/>
  <c r="AE846" i="1"/>
  <c r="AF846" i="1"/>
  <c r="AG846" i="1"/>
  <c r="CU846" i="1" s="1"/>
  <c r="AH846" i="1"/>
  <c r="CV846" i="1" s="1"/>
  <c r="U846" i="1" s="1"/>
  <c r="AI846" i="1"/>
  <c r="CW846" i="1" s="1"/>
  <c r="AJ846" i="1"/>
  <c r="CR846" i="1"/>
  <c r="CT846" i="1"/>
  <c r="CX846" i="1"/>
  <c r="W846" i="1" s="1"/>
  <c r="FR846" i="1"/>
  <c r="GL846" i="1"/>
  <c r="BZ849" i="1" s="1"/>
  <c r="GO846" i="1"/>
  <c r="GP846" i="1"/>
  <c r="CD849" i="1" s="1"/>
  <c r="GV846" i="1"/>
  <c r="HC846" i="1"/>
  <c r="GX846" i="1" s="1"/>
  <c r="AC847" i="1"/>
  <c r="AE847" i="1"/>
  <c r="AF847" i="1"/>
  <c r="AG847" i="1"/>
  <c r="CU847" i="1" s="1"/>
  <c r="AH847" i="1"/>
  <c r="AI847" i="1"/>
  <c r="CW847" i="1" s="1"/>
  <c r="AJ847" i="1"/>
  <c r="CR847" i="1"/>
  <c r="CT847" i="1"/>
  <c r="CV847" i="1"/>
  <c r="CX847" i="1"/>
  <c r="FR847" i="1"/>
  <c r="GL847" i="1"/>
  <c r="GO847" i="1"/>
  <c r="GP847" i="1"/>
  <c r="GV847" i="1"/>
  <c r="HC847" i="1" s="1"/>
  <c r="B849" i="1"/>
  <c r="B836" i="1" s="1"/>
  <c r="C849" i="1"/>
  <c r="C836" i="1" s="1"/>
  <c r="D849" i="1"/>
  <c r="D836" i="1" s="1"/>
  <c r="F849" i="1"/>
  <c r="F836" i="1" s="1"/>
  <c r="G849" i="1"/>
  <c r="BX849" i="1"/>
  <c r="BX836" i="1" s="1"/>
  <c r="BY849" i="1"/>
  <c r="BY836" i="1" s="1"/>
  <c r="CK849" i="1"/>
  <c r="CK836" i="1" s="1"/>
  <c r="CL849" i="1"/>
  <c r="CL836" i="1" s="1"/>
  <c r="D878" i="1"/>
  <c r="E880" i="1"/>
  <c r="Z880" i="1"/>
  <c r="AA880" i="1"/>
  <c r="AM880" i="1"/>
  <c r="AN880" i="1"/>
  <c r="BD880" i="1"/>
  <c r="BE880" i="1"/>
  <c r="BF880" i="1"/>
  <c r="BG880" i="1"/>
  <c r="BH880" i="1"/>
  <c r="BI880" i="1"/>
  <c r="BJ880" i="1"/>
  <c r="BK880" i="1"/>
  <c r="BL880" i="1"/>
  <c r="BM880" i="1"/>
  <c r="BN880" i="1"/>
  <c r="BO880" i="1"/>
  <c r="BP880" i="1"/>
  <c r="BQ880" i="1"/>
  <c r="BR880" i="1"/>
  <c r="BS880" i="1"/>
  <c r="BT880" i="1"/>
  <c r="BU880" i="1"/>
  <c r="BV880" i="1"/>
  <c r="BW880" i="1"/>
  <c r="CM880" i="1"/>
  <c r="CN880" i="1"/>
  <c r="CO880" i="1"/>
  <c r="CP880" i="1"/>
  <c r="CQ880" i="1"/>
  <c r="CR880" i="1"/>
  <c r="CS880" i="1"/>
  <c r="CT880" i="1"/>
  <c r="CU880" i="1"/>
  <c r="CV880" i="1"/>
  <c r="CW880" i="1"/>
  <c r="CX880" i="1"/>
  <c r="CY880" i="1"/>
  <c r="CZ880" i="1"/>
  <c r="DA880" i="1"/>
  <c r="DB880" i="1"/>
  <c r="DC880" i="1"/>
  <c r="DD880" i="1"/>
  <c r="DE880" i="1"/>
  <c r="DF880" i="1"/>
  <c r="DG880" i="1"/>
  <c r="DH880" i="1"/>
  <c r="DI880" i="1"/>
  <c r="DJ880" i="1"/>
  <c r="DK880" i="1"/>
  <c r="DL880" i="1"/>
  <c r="DM880" i="1"/>
  <c r="DN880" i="1"/>
  <c r="DO880" i="1"/>
  <c r="DP880" i="1"/>
  <c r="DQ880" i="1"/>
  <c r="DR880" i="1"/>
  <c r="DS880" i="1"/>
  <c r="DT880" i="1"/>
  <c r="DU880" i="1"/>
  <c r="DV880" i="1"/>
  <c r="DW880" i="1"/>
  <c r="DX880" i="1"/>
  <c r="DY880" i="1"/>
  <c r="DZ880" i="1"/>
  <c r="EA880" i="1"/>
  <c r="EB880" i="1"/>
  <c r="EC880" i="1"/>
  <c r="ED880" i="1"/>
  <c r="EE880" i="1"/>
  <c r="EF880" i="1"/>
  <c r="EG880" i="1"/>
  <c r="EH880" i="1"/>
  <c r="EI880" i="1"/>
  <c r="EJ880" i="1"/>
  <c r="EK880" i="1"/>
  <c r="EL880" i="1"/>
  <c r="EM880" i="1"/>
  <c r="EN880" i="1"/>
  <c r="EO880" i="1"/>
  <c r="EP880" i="1"/>
  <c r="EQ880" i="1"/>
  <c r="ER880" i="1"/>
  <c r="ES880" i="1"/>
  <c r="ET880" i="1"/>
  <c r="EU880" i="1"/>
  <c r="EV880" i="1"/>
  <c r="EW880" i="1"/>
  <c r="EX880" i="1"/>
  <c r="EY880" i="1"/>
  <c r="EZ880" i="1"/>
  <c r="FA880" i="1"/>
  <c r="FB880" i="1"/>
  <c r="FC880" i="1"/>
  <c r="FD880" i="1"/>
  <c r="FE880" i="1"/>
  <c r="FF880" i="1"/>
  <c r="FG880" i="1"/>
  <c r="FH880" i="1"/>
  <c r="FI880" i="1"/>
  <c r="FJ880" i="1"/>
  <c r="FK880" i="1"/>
  <c r="FL880" i="1"/>
  <c r="FM880" i="1"/>
  <c r="FN880" i="1"/>
  <c r="FO880" i="1"/>
  <c r="FP880" i="1"/>
  <c r="FQ880" i="1"/>
  <c r="FR880" i="1"/>
  <c r="FS880" i="1"/>
  <c r="FT880" i="1"/>
  <c r="FU880" i="1"/>
  <c r="FV880" i="1"/>
  <c r="FW880" i="1"/>
  <c r="FX880" i="1"/>
  <c r="FY880" i="1"/>
  <c r="FZ880" i="1"/>
  <c r="GA880" i="1"/>
  <c r="GB880" i="1"/>
  <c r="GC880" i="1"/>
  <c r="GD880" i="1"/>
  <c r="GE880" i="1"/>
  <c r="GF880" i="1"/>
  <c r="GG880" i="1"/>
  <c r="GH880" i="1"/>
  <c r="GI880" i="1"/>
  <c r="GJ880" i="1"/>
  <c r="GK880" i="1"/>
  <c r="GL880" i="1"/>
  <c r="GM880" i="1"/>
  <c r="GN880" i="1"/>
  <c r="GO880" i="1"/>
  <c r="GP880" i="1"/>
  <c r="GQ880" i="1"/>
  <c r="GR880" i="1"/>
  <c r="GS880" i="1"/>
  <c r="GT880" i="1"/>
  <c r="GU880" i="1"/>
  <c r="GV880" i="1"/>
  <c r="GW880" i="1"/>
  <c r="GX880" i="1"/>
  <c r="C882" i="1"/>
  <c r="D882" i="1"/>
  <c r="AC882" i="1"/>
  <c r="AE882" i="1"/>
  <c r="AF882" i="1"/>
  <c r="S882" i="1" s="1"/>
  <c r="AG882" i="1"/>
  <c r="CU882" i="1" s="1"/>
  <c r="T882" i="1" s="1"/>
  <c r="AH882" i="1"/>
  <c r="CV882" i="1" s="1"/>
  <c r="U882" i="1" s="1"/>
  <c r="AI882" i="1"/>
  <c r="CW882" i="1" s="1"/>
  <c r="V882" i="1" s="1"/>
  <c r="AJ882" i="1"/>
  <c r="CR882" i="1"/>
  <c r="CT882" i="1"/>
  <c r="CX882" i="1"/>
  <c r="W882" i="1" s="1"/>
  <c r="FR882" i="1"/>
  <c r="GL882" i="1"/>
  <c r="GO882" i="1"/>
  <c r="GP882" i="1"/>
  <c r="GV882" i="1"/>
  <c r="HC882" i="1" s="1"/>
  <c r="GX882" i="1" s="1"/>
  <c r="AC883" i="1"/>
  <c r="AE883" i="1"/>
  <c r="AF883" i="1"/>
  <c r="AG883" i="1"/>
  <c r="CU883" i="1" s="1"/>
  <c r="AH883" i="1"/>
  <c r="CV883" i="1" s="1"/>
  <c r="U883" i="1" s="1"/>
  <c r="AI883" i="1"/>
  <c r="CW883" i="1" s="1"/>
  <c r="AJ883" i="1"/>
  <c r="CX883" i="1" s="1"/>
  <c r="W883" i="1" s="1"/>
  <c r="CR883" i="1"/>
  <c r="CT883" i="1"/>
  <c r="FR883" i="1"/>
  <c r="GL883" i="1"/>
  <c r="GO883" i="1"/>
  <c r="GP883" i="1"/>
  <c r="GV883" i="1"/>
  <c r="HC883" i="1" s="1"/>
  <c r="GX883" i="1" s="1"/>
  <c r="C884" i="1"/>
  <c r="D884" i="1"/>
  <c r="AC884" i="1"/>
  <c r="AE884" i="1"/>
  <c r="AF884" i="1"/>
  <c r="S884" i="1" s="1"/>
  <c r="CZ884" i="1" s="1"/>
  <c r="Y884" i="1" s="1"/>
  <c r="AG884" i="1"/>
  <c r="CU884" i="1" s="1"/>
  <c r="T884" i="1" s="1"/>
  <c r="AH884" i="1"/>
  <c r="CV884" i="1" s="1"/>
  <c r="U884" i="1" s="1"/>
  <c r="AI884" i="1"/>
  <c r="CW884" i="1" s="1"/>
  <c r="V884" i="1" s="1"/>
  <c r="AJ884" i="1"/>
  <c r="CR884" i="1"/>
  <c r="CT884" i="1"/>
  <c r="CX884" i="1"/>
  <c r="W884" i="1" s="1"/>
  <c r="FR884" i="1"/>
  <c r="GL884" i="1"/>
  <c r="GO884" i="1"/>
  <c r="GP884" i="1"/>
  <c r="GV884" i="1"/>
  <c r="HC884" i="1" s="1"/>
  <c r="GX884" i="1" s="1"/>
  <c r="C885" i="1"/>
  <c r="D885" i="1"/>
  <c r="AC885" i="1"/>
  <c r="AE885" i="1"/>
  <c r="AF885" i="1"/>
  <c r="AG885" i="1"/>
  <c r="CU885" i="1" s="1"/>
  <c r="T885" i="1" s="1"/>
  <c r="AH885" i="1"/>
  <c r="AI885" i="1"/>
  <c r="CW885" i="1" s="1"/>
  <c r="V885" i="1" s="1"/>
  <c r="AJ885" i="1"/>
  <c r="CT885" i="1"/>
  <c r="CV885" i="1"/>
  <c r="CX885" i="1"/>
  <c r="W885" i="1" s="1"/>
  <c r="FR885" i="1"/>
  <c r="GL885" i="1"/>
  <c r="GO885" i="1"/>
  <c r="GP885" i="1"/>
  <c r="GV885" i="1"/>
  <c r="HC885" i="1" s="1"/>
  <c r="GX885" i="1" s="1"/>
  <c r="AC886" i="1"/>
  <c r="AE886" i="1"/>
  <c r="AF886" i="1"/>
  <c r="CT886" i="1" s="1"/>
  <c r="AG886" i="1"/>
  <c r="CU886" i="1" s="1"/>
  <c r="AH886" i="1"/>
  <c r="AI886" i="1"/>
  <c r="CW886" i="1" s="1"/>
  <c r="AJ886" i="1"/>
  <c r="CX886" i="1" s="1"/>
  <c r="CV886" i="1"/>
  <c r="FR886" i="1"/>
  <c r="GL886" i="1"/>
  <c r="GO886" i="1"/>
  <c r="GP886" i="1"/>
  <c r="GV886" i="1"/>
  <c r="HC886" i="1" s="1"/>
  <c r="AC887" i="1"/>
  <c r="AE887" i="1"/>
  <c r="AF887" i="1"/>
  <c r="AG887" i="1"/>
  <c r="CU887" i="1" s="1"/>
  <c r="AH887" i="1"/>
  <c r="AI887" i="1"/>
  <c r="CW887" i="1" s="1"/>
  <c r="AJ887" i="1"/>
  <c r="CT887" i="1"/>
  <c r="CV887" i="1"/>
  <c r="CX887" i="1"/>
  <c r="FR887" i="1"/>
  <c r="GL887" i="1"/>
  <c r="GO887" i="1"/>
  <c r="GP887" i="1"/>
  <c r="GV887" i="1"/>
  <c r="HC887" i="1" s="1"/>
  <c r="C888" i="1"/>
  <c r="D888" i="1"/>
  <c r="AC888" i="1"/>
  <c r="AE888" i="1"/>
  <c r="AF888" i="1"/>
  <c r="AG888" i="1"/>
  <c r="CU888" i="1" s="1"/>
  <c r="T888" i="1" s="1"/>
  <c r="AH888" i="1"/>
  <c r="CV888" i="1" s="1"/>
  <c r="U888" i="1" s="1"/>
  <c r="AI888" i="1"/>
  <c r="AJ888" i="1"/>
  <c r="CX888" i="1" s="1"/>
  <c r="W888" i="1" s="1"/>
  <c r="CS888" i="1"/>
  <c r="CW888" i="1"/>
  <c r="V888" i="1" s="1"/>
  <c r="FR888" i="1"/>
  <c r="GL888" i="1"/>
  <c r="GO888" i="1"/>
  <c r="GP888" i="1"/>
  <c r="GV888" i="1"/>
  <c r="HC888" i="1" s="1"/>
  <c r="GX888" i="1" s="1"/>
  <c r="C889" i="1"/>
  <c r="D889" i="1"/>
  <c r="AC889" i="1"/>
  <c r="AE889" i="1"/>
  <c r="AF889" i="1"/>
  <c r="AG889" i="1"/>
  <c r="CU889" i="1" s="1"/>
  <c r="T889" i="1" s="1"/>
  <c r="AH889" i="1"/>
  <c r="CV889" i="1" s="1"/>
  <c r="U889" i="1" s="1"/>
  <c r="AI889" i="1"/>
  <c r="AJ889" i="1"/>
  <c r="CX889" i="1" s="1"/>
  <c r="CS889" i="1"/>
  <c r="CW889" i="1"/>
  <c r="V889" i="1" s="1"/>
  <c r="FR889" i="1"/>
  <c r="GL889" i="1"/>
  <c r="GO889" i="1"/>
  <c r="GP889" i="1"/>
  <c r="GV889" i="1"/>
  <c r="HC889" i="1" s="1"/>
  <c r="GX889" i="1" s="1"/>
  <c r="AC890" i="1"/>
  <c r="CQ890" i="1" s="1"/>
  <c r="AE890" i="1"/>
  <c r="AF890" i="1"/>
  <c r="AG890" i="1"/>
  <c r="CU890" i="1" s="1"/>
  <c r="T890" i="1" s="1"/>
  <c r="AH890" i="1"/>
  <c r="CV890" i="1" s="1"/>
  <c r="U890" i="1" s="1"/>
  <c r="AI890" i="1"/>
  <c r="AJ890" i="1"/>
  <c r="CX890" i="1" s="1"/>
  <c r="CS890" i="1"/>
  <c r="CW890" i="1"/>
  <c r="V890" i="1" s="1"/>
  <c r="FR890" i="1"/>
  <c r="GL890" i="1"/>
  <c r="GO890" i="1"/>
  <c r="GP890" i="1"/>
  <c r="GV890" i="1"/>
  <c r="HC890" i="1"/>
  <c r="GX890" i="1" s="1"/>
  <c r="C891" i="1"/>
  <c r="D891" i="1"/>
  <c r="AC891" i="1"/>
  <c r="AE891" i="1"/>
  <c r="CS891" i="1" s="1"/>
  <c r="AF891" i="1"/>
  <c r="AG891" i="1"/>
  <c r="CU891" i="1" s="1"/>
  <c r="T891" i="1" s="1"/>
  <c r="AH891" i="1"/>
  <c r="CV891" i="1" s="1"/>
  <c r="AI891" i="1"/>
  <c r="AJ891" i="1"/>
  <c r="CX891" i="1" s="1"/>
  <c r="CQ891" i="1"/>
  <c r="CW891" i="1"/>
  <c r="V891" i="1" s="1"/>
  <c r="FR891" i="1"/>
  <c r="GL891" i="1"/>
  <c r="BZ893" i="1" s="1"/>
  <c r="GO891" i="1"/>
  <c r="GP891" i="1"/>
  <c r="GV891" i="1"/>
  <c r="HC891" i="1"/>
  <c r="B893" i="1"/>
  <c r="B880" i="1" s="1"/>
  <c r="C893" i="1"/>
  <c r="C880" i="1" s="1"/>
  <c r="D893" i="1"/>
  <c r="D880" i="1" s="1"/>
  <c r="F893" i="1"/>
  <c r="F880" i="1" s="1"/>
  <c r="G893" i="1"/>
  <c r="BX893" i="1"/>
  <c r="CK893" i="1"/>
  <c r="CK880" i="1" s="1"/>
  <c r="CL893" i="1"/>
  <c r="D922" i="1"/>
  <c r="E924" i="1"/>
  <c r="Z924" i="1"/>
  <c r="AA924" i="1"/>
  <c r="AM924" i="1"/>
  <c r="AN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CM924" i="1"/>
  <c r="CN924" i="1"/>
  <c r="CO924" i="1"/>
  <c r="CP924" i="1"/>
  <c r="CQ924" i="1"/>
  <c r="CR924" i="1"/>
  <c r="CS924" i="1"/>
  <c r="CT924" i="1"/>
  <c r="CU924" i="1"/>
  <c r="CV924" i="1"/>
  <c r="CW924" i="1"/>
  <c r="CX924" i="1"/>
  <c r="CY924" i="1"/>
  <c r="CZ924" i="1"/>
  <c r="DA924" i="1"/>
  <c r="DB924" i="1"/>
  <c r="DC924" i="1"/>
  <c r="DD924" i="1"/>
  <c r="DE924" i="1"/>
  <c r="DF924" i="1"/>
  <c r="DG924" i="1"/>
  <c r="DH924" i="1"/>
  <c r="DI924" i="1"/>
  <c r="DJ924" i="1"/>
  <c r="DK924" i="1"/>
  <c r="DL924" i="1"/>
  <c r="DM924" i="1"/>
  <c r="DN924" i="1"/>
  <c r="DO924" i="1"/>
  <c r="DP924" i="1"/>
  <c r="DQ924" i="1"/>
  <c r="DR924" i="1"/>
  <c r="DS924" i="1"/>
  <c r="DT924" i="1"/>
  <c r="DU924" i="1"/>
  <c r="DV924" i="1"/>
  <c r="DW924" i="1"/>
  <c r="DX924" i="1"/>
  <c r="DY924" i="1"/>
  <c r="DZ924" i="1"/>
  <c r="EA924" i="1"/>
  <c r="EB924" i="1"/>
  <c r="EC924" i="1"/>
  <c r="ED924" i="1"/>
  <c r="EE924" i="1"/>
  <c r="EF924" i="1"/>
  <c r="EG924" i="1"/>
  <c r="EH924" i="1"/>
  <c r="EI924" i="1"/>
  <c r="EJ924" i="1"/>
  <c r="EK924" i="1"/>
  <c r="EL924" i="1"/>
  <c r="EM924" i="1"/>
  <c r="EN924" i="1"/>
  <c r="EO924" i="1"/>
  <c r="EP924" i="1"/>
  <c r="EQ924" i="1"/>
  <c r="ER924" i="1"/>
  <c r="ES924" i="1"/>
  <c r="ET924" i="1"/>
  <c r="EU924" i="1"/>
  <c r="EV924" i="1"/>
  <c r="EW924" i="1"/>
  <c r="EX924" i="1"/>
  <c r="EY924" i="1"/>
  <c r="EZ924" i="1"/>
  <c r="FA924" i="1"/>
  <c r="FB924" i="1"/>
  <c r="FC924" i="1"/>
  <c r="FD924" i="1"/>
  <c r="FE924" i="1"/>
  <c r="FF924" i="1"/>
  <c r="FG924" i="1"/>
  <c r="FH924" i="1"/>
  <c r="FI924" i="1"/>
  <c r="FJ924" i="1"/>
  <c r="FK924" i="1"/>
  <c r="FL924" i="1"/>
  <c r="FM924" i="1"/>
  <c r="FN924" i="1"/>
  <c r="FO924" i="1"/>
  <c r="FP924" i="1"/>
  <c r="FQ924" i="1"/>
  <c r="FR924" i="1"/>
  <c r="FS924" i="1"/>
  <c r="FT924" i="1"/>
  <c r="FU924" i="1"/>
  <c r="FV924" i="1"/>
  <c r="FW924" i="1"/>
  <c r="FX924" i="1"/>
  <c r="FY924" i="1"/>
  <c r="FZ924" i="1"/>
  <c r="GA924" i="1"/>
  <c r="GB924" i="1"/>
  <c r="GC924" i="1"/>
  <c r="GD924" i="1"/>
  <c r="GE924" i="1"/>
  <c r="GF924" i="1"/>
  <c r="GG924" i="1"/>
  <c r="GH924" i="1"/>
  <c r="GI924" i="1"/>
  <c r="GJ924" i="1"/>
  <c r="GK924" i="1"/>
  <c r="GL924" i="1"/>
  <c r="GM924" i="1"/>
  <c r="GN924" i="1"/>
  <c r="GO924" i="1"/>
  <c r="GP924" i="1"/>
  <c r="GQ924" i="1"/>
  <c r="GR924" i="1"/>
  <c r="GS924" i="1"/>
  <c r="GT924" i="1"/>
  <c r="GU924" i="1"/>
  <c r="GV924" i="1"/>
  <c r="GW924" i="1"/>
  <c r="GX924" i="1"/>
  <c r="C926" i="1"/>
  <c r="D926" i="1"/>
  <c r="AC926" i="1"/>
  <c r="AE926" i="1"/>
  <c r="AD926" i="1" s="1"/>
  <c r="AF926" i="1"/>
  <c r="AG926" i="1"/>
  <c r="CU926" i="1" s="1"/>
  <c r="T926" i="1" s="1"/>
  <c r="AH926" i="1"/>
  <c r="CV926" i="1" s="1"/>
  <c r="U926" i="1" s="1"/>
  <c r="AI926" i="1"/>
  <c r="AJ926" i="1"/>
  <c r="CX926" i="1" s="1"/>
  <c r="W926" i="1" s="1"/>
  <c r="CQ926" i="1"/>
  <c r="CS926" i="1"/>
  <c r="CW926" i="1"/>
  <c r="V926" i="1" s="1"/>
  <c r="FR926" i="1"/>
  <c r="GL926" i="1"/>
  <c r="GO926" i="1"/>
  <c r="GP926" i="1"/>
  <c r="GV926" i="1"/>
  <c r="HC926" i="1" s="1"/>
  <c r="GX926" i="1" s="1"/>
  <c r="R927" i="1"/>
  <c r="AC927" i="1"/>
  <c r="AD927" i="1"/>
  <c r="AE927" i="1"/>
  <c r="AF927" i="1"/>
  <c r="AG927" i="1"/>
  <c r="AH927" i="1"/>
  <c r="CV927" i="1" s="1"/>
  <c r="U927" i="1" s="1"/>
  <c r="AI927" i="1"/>
  <c r="AJ927" i="1"/>
  <c r="CX927" i="1" s="1"/>
  <c r="W927" i="1" s="1"/>
  <c r="CQ927" i="1"/>
  <c r="CR927" i="1"/>
  <c r="CS927" i="1"/>
  <c r="CT927" i="1"/>
  <c r="CU927" i="1"/>
  <c r="T927" i="1" s="1"/>
  <c r="CW927" i="1"/>
  <c r="V927" i="1" s="1"/>
  <c r="FR927" i="1"/>
  <c r="GK927" i="1"/>
  <c r="GL927" i="1"/>
  <c r="GO927" i="1"/>
  <c r="GP927" i="1"/>
  <c r="GV927" i="1"/>
  <c r="HC927" i="1" s="1"/>
  <c r="GX927" i="1" s="1"/>
  <c r="AC928" i="1"/>
  <c r="CQ928" i="1" s="1"/>
  <c r="AE928" i="1"/>
  <c r="AF928" i="1"/>
  <c r="AG928" i="1"/>
  <c r="CU928" i="1" s="1"/>
  <c r="T928" i="1" s="1"/>
  <c r="AH928" i="1"/>
  <c r="CV928" i="1" s="1"/>
  <c r="U928" i="1" s="1"/>
  <c r="AI928" i="1"/>
  <c r="AJ928" i="1"/>
  <c r="CX928" i="1" s="1"/>
  <c r="W928" i="1" s="1"/>
  <c r="CS928" i="1"/>
  <c r="CW928" i="1"/>
  <c r="V928" i="1" s="1"/>
  <c r="FR928" i="1"/>
  <c r="GL928" i="1"/>
  <c r="GO928" i="1"/>
  <c r="GP928" i="1"/>
  <c r="GV928" i="1"/>
  <c r="HC928" i="1" s="1"/>
  <c r="GX928" i="1" s="1"/>
  <c r="AC929" i="1"/>
  <c r="AE929" i="1"/>
  <c r="CS929" i="1" s="1"/>
  <c r="AF929" i="1"/>
  <c r="AG929" i="1"/>
  <c r="CU929" i="1" s="1"/>
  <c r="T929" i="1" s="1"/>
  <c r="AH929" i="1"/>
  <c r="CV929" i="1" s="1"/>
  <c r="AI929" i="1"/>
  <c r="AJ929" i="1"/>
  <c r="CX929" i="1" s="1"/>
  <c r="CQ929" i="1"/>
  <c r="CW929" i="1"/>
  <c r="V929" i="1" s="1"/>
  <c r="FR929" i="1"/>
  <c r="GL929" i="1"/>
  <c r="GO929" i="1"/>
  <c r="GP929" i="1"/>
  <c r="GV929" i="1"/>
  <c r="GX929" i="1"/>
  <c r="HC929" i="1"/>
  <c r="R930" i="1"/>
  <c r="GK930" i="1" s="1"/>
  <c r="AC930" i="1"/>
  <c r="AD930" i="1"/>
  <c r="AE930" i="1"/>
  <c r="AF930" i="1"/>
  <c r="AG930" i="1"/>
  <c r="AH930" i="1"/>
  <c r="CV930" i="1" s="1"/>
  <c r="U930" i="1" s="1"/>
  <c r="AI930" i="1"/>
  <c r="AJ930" i="1"/>
  <c r="CX930" i="1" s="1"/>
  <c r="W930" i="1" s="1"/>
  <c r="CQ930" i="1"/>
  <c r="CR930" i="1"/>
  <c r="CS930" i="1"/>
  <c r="CU930" i="1"/>
  <c r="T930" i="1" s="1"/>
  <c r="CW930" i="1"/>
  <c r="FR930" i="1"/>
  <c r="GL930" i="1"/>
  <c r="GO930" i="1"/>
  <c r="GP930" i="1"/>
  <c r="GV930" i="1"/>
  <c r="HC930" i="1" s="1"/>
  <c r="GX930" i="1" s="1"/>
  <c r="AC931" i="1"/>
  <c r="AE931" i="1"/>
  <c r="R931" i="1" s="1"/>
  <c r="GK931" i="1" s="1"/>
  <c r="AF931" i="1"/>
  <c r="AG931" i="1"/>
  <c r="CU931" i="1" s="1"/>
  <c r="T931" i="1" s="1"/>
  <c r="AH931" i="1"/>
  <c r="CV931" i="1" s="1"/>
  <c r="U931" i="1" s="1"/>
  <c r="AI931" i="1"/>
  <c r="AJ931" i="1"/>
  <c r="CX931" i="1" s="1"/>
  <c r="W931" i="1" s="1"/>
  <c r="CQ931" i="1"/>
  <c r="CS931" i="1"/>
  <c r="CW931" i="1"/>
  <c r="V931" i="1" s="1"/>
  <c r="FR931" i="1"/>
  <c r="GL931" i="1"/>
  <c r="GO931" i="1"/>
  <c r="GP931" i="1"/>
  <c r="GV931" i="1"/>
  <c r="HC931" i="1"/>
  <c r="GX931" i="1" s="1"/>
  <c r="AC932" i="1"/>
  <c r="AE932" i="1"/>
  <c r="CS932" i="1" s="1"/>
  <c r="AF932" i="1"/>
  <c r="AG932" i="1"/>
  <c r="CU932" i="1" s="1"/>
  <c r="T932" i="1" s="1"/>
  <c r="AH932" i="1"/>
  <c r="CV932" i="1" s="1"/>
  <c r="U932" i="1" s="1"/>
  <c r="AI932" i="1"/>
  <c r="AJ932" i="1"/>
  <c r="CX932" i="1" s="1"/>
  <c r="W932" i="1" s="1"/>
  <c r="CQ932" i="1"/>
  <c r="CW932" i="1"/>
  <c r="V932" i="1" s="1"/>
  <c r="FR932" i="1"/>
  <c r="GL932" i="1"/>
  <c r="GO932" i="1"/>
  <c r="GP932" i="1"/>
  <c r="GV932" i="1"/>
  <c r="HC932" i="1" s="1"/>
  <c r="GX932" i="1" s="1"/>
  <c r="AC933" i="1"/>
  <c r="CQ933" i="1" s="1"/>
  <c r="AE933" i="1"/>
  <c r="AF933" i="1"/>
  <c r="AG933" i="1"/>
  <c r="CU933" i="1" s="1"/>
  <c r="T933" i="1" s="1"/>
  <c r="AH933" i="1"/>
  <c r="CV933" i="1" s="1"/>
  <c r="AI933" i="1"/>
  <c r="AJ933" i="1"/>
  <c r="CX933" i="1" s="1"/>
  <c r="CS933" i="1"/>
  <c r="CW933" i="1"/>
  <c r="V933" i="1" s="1"/>
  <c r="FR933" i="1"/>
  <c r="GL933" i="1"/>
  <c r="GO933" i="1"/>
  <c r="GP933" i="1"/>
  <c r="GV933" i="1"/>
  <c r="HC933" i="1"/>
  <c r="GX933" i="1" s="1"/>
  <c r="C934" i="1"/>
  <c r="D934" i="1"/>
  <c r="AC934" i="1"/>
  <c r="AE934" i="1"/>
  <c r="CS934" i="1" s="1"/>
  <c r="AF934" i="1"/>
  <c r="AG934" i="1"/>
  <c r="CU934" i="1" s="1"/>
  <c r="T934" i="1" s="1"/>
  <c r="AH934" i="1"/>
  <c r="CV934" i="1" s="1"/>
  <c r="AI934" i="1"/>
  <c r="AJ934" i="1"/>
  <c r="CX934" i="1" s="1"/>
  <c r="CQ934" i="1"/>
  <c r="CW934" i="1"/>
  <c r="V934" i="1" s="1"/>
  <c r="FR934" i="1"/>
  <c r="GL934" i="1"/>
  <c r="GO934" i="1"/>
  <c r="GP934" i="1"/>
  <c r="GV934" i="1"/>
  <c r="GX934" i="1"/>
  <c r="HC934" i="1"/>
  <c r="AC935" i="1"/>
  <c r="CQ935" i="1" s="1"/>
  <c r="AE935" i="1"/>
  <c r="AF935" i="1"/>
  <c r="AG935" i="1"/>
  <c r="CU935" i="1" s="1"/>
  <c r="AH935" i="1"/>
  <c r="CV935" i="1" s="1"/>
  <c r="AI935" i="1"/>
  <c r="AJ935" i="1"/>
  <c r="CX935" i="1" s="1"/>
  <c r="CS935" i="1"/>
  <c r="CW935" i="1"/>
  <c r="FR935" i="1"/>
  <c r="GL935" i="1"/>
  <c r="GO935" i="1"/>
  <c r="GP935" i="1"/>
  <c r="GV935" i="1"/>
  <c r="HC935" i="1" s="1"/>
  <c r="C936" i="1"/>
  <c r="D936" i="1"/>
  <c r="AC936" i="1"/>
  <c r="AE936" i="1"/>
  <c r="R936" i="1" s="1"/>
  <c r="AF936" i="1"/>
  <c r="AG936" i="1"/>
  <c r="CU936" i="1" s="1"/>
  <c r="T936" i="1" s="1"/>
  <c r="AH936" i="1"/>
  <c r="CV936" i="1" s="1"/>
  <c r="U936" i="1" s="1"/>
  <c r="AI936" i="1"/>
  <c r="AJ936" i="1"/>
  <c r="CX936" i="1" s="1"/>
  <c r="W936" i="1" s="1"/>
  <c r="CQ936" i="1"/>
  <c r="CS936" i="1"/>
  <c r="CW936" i="1"/>
  <c r="FR936" i="1"/>
  <c r="GL936" i="1"/>
  <c r="GO936" i="1"/>
  <c r="GP936" i="1"/>
  <c r="GV936" i="1"/>
  <c r="HC936" i="1" s="1"/>
  <c r="GX936" i="1" s="1"/>
  <c r="B938" i="1"/>
  <c r="B924" i="1" s="1"/>
  <c r="C938" i="1"/>
  <c r="C924" i="1" s="1"/>
  <c r="D938" i="1"/>
  <c r="D924" i="1" s="1"/>
  <c r="F938" i="1"/>
  <c r="F924" i="1" s="1"/>
  <c r="G938" i="1"/>
  <c r="BX938" i="1"/>
  <c r="BX924" i="1" s="1"/>
  <c r="CC938" i="1"/>
  <c r="CC924" i="1" s="1"/>
  <c r="CK938" i="1"/>
  <c r="CK924" i="1" s="1"/>
  <c r="CL938" i="1"/>
  <c r="CL924" i="1" s="1"/>
  <c r="D967" i="1"/>
  <c r="E969" i="1"/>
  <c r="Z969" i="1"/>
  <c r="AA969" i="1"/>
  <c r="AM969" i="1"/>
  <c r="AN969" i="1"/>
  <c r="BD969" i="1"/>
  <c r="BE969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CM969" i="1"/>
  <c r="CN969" i="1"/>
  <c r="CO969" i="1"/>
  <c r="CP969" i="1"/>
  <c r="CQ969" i="1"/>
  <c r="CR969" i="1"/>
  <c r="CS969" i="1"/>
  <c r="CT969" i="1"/>
  <c r="CU969" i="1"/>
  <c r="CV969" i="1"/>
  <c r="CW969" i="1"/>
  <c r="CX969" i="1"/>
  <c r="CY969" i="1"/>
  <c r="CZ969" i="1"/>
  <c r="DA969" i="1"/>
  <c r="DB969" i="1"/>
  <c r="DC969" i="1"/>
  <c r="DD969" i="1"/>
  <c r="DE969" i="1"/>
  <c r="DF969" i="1"/>
  <c r="DG969" i="1"/>
  <c r="DH969" i="1"/>
  <c r="DI969" i="1"/>
  <c r="DJ969" i="1"/>
  <c r="DK969" i="1"/>
  <c r="DL969" i="1"/>
  <c r="DM969" i="1"/>
  <c r="DN969" i="1"/>
  <c r="DO969" i="1"/>
  <c r="DP969" i="1"/>
  <c r="DQ969" i="1"/>
  <c r="DR969" i="1"/>
  <c r="DS969" i="1"/>
  <c r="DT969" i="1"/>
  <c r="DU969" i="1"/>
  <c r="DV969" i="1"/>
  <c r="DW969" i="1"/>
  <c r="DX969" i="1"/>
  <c r="DY969" i="1"/>
  <c r="DZ969" i="1"/>
  <c r="EA969" i="1"/>
  <c r="EB969" i="1"/>
  <c r="EC969" i="1"/>
  <c r="ED969" i="1"/>
  <c r="EE969" i="1"/>
  <c r="EF969" i="1"/>
  <c r="EG969" i="1"/>
  <c r="EH969" i="1"/>
  <c r="EI969" i="1"/>
  <c r="EJ969" i="1"/>
  <c r="EK969" i="1"/>
  <c r="EL969" i="1"/>
  <c r="EM969" i="1"/>
  <c r="EN969" i="1"/>
  <c r="EO969" i="1"/>
  <c r="EP969" i="1"/>
  <c r="EQ969" i="1"/>
  <c r="ER969" i="1"/>
  <c r="ES969" i="1"/>
  <c r="ET969" i="1"/>
  <c r="EU969" i="1"/>
  <c r="EV969" i="1"/>
  <c r="EW969" i="1"/>
  <c r="EX969" i="1"/>
  <c r="EY969" i="1"/>
  <c r="EZ969" i="1"/>
  <c r="FA969" i="1"/>
  <c r="FB969" i="1"/>
  <c r="FC969" i="1"/>
  <c r="FD969" i="1"/>
  <c r="FE969" i="1"/>
  <c r="FF969" i="1"/>
  <c r="FG969" i="1"/>
  <c r="FH969" i="1"/>
  <c r="FI969" i="1"/>
  <c r="FJ969" i="1"/>
  <c r="FK969" i="1"/>
  <c r="FL969" i="1"/>
  <c r="FM969" i="1"/>
  <c r="FN969" i="1"/>
  <c r="FO969" i="1"/>
  <c r="FP969" i="1"/>
  <c r="FQ969" i="1"/>
  <c r="FR969" i="1"/>
  <c r="FS969" i="1"/>
  <c r="FT969" i="1"/>
  <c r="FU969" i="1"/>
  <c r="FV969" i="1"/>
  <c r="FW969" i="1"/>
  <c r="FX969" i="1"/>
  <c r="FY969" i="1"/>
  <c r="FZ969" i="1"/>
  <c r="GA969" i="1"/>
  <c r="GB969" i="1"/>
  <c r="GC969" i="1"/>
  <c r="GD969" i="1"/>
  <c r="GE969" i="1"/>
  <c r="GF969" i="1"/>
  <c r="GG969" i="1"/>
  <c r="GH969" i="1"/>
  <c r="GI969" i="1"/>
  <c r="GJ969" i="1"/>
  <c r="GK969" i="1"/>
  <c r="GL969" i="1"/>
  <c r="GM969" i="1"/>
  <c r="GN969" i="1"/>
  <c r="GO969" i="1"/>
  <c r="GP969" i="1"/>
  <c r="GQ969" i="1"/>
  <c r="GR969" i="1"/>
  <c r="GS969" i="1"/>
  <c r="GT969" i="1"/>
  <c r="GU969" i="1"/>
  <c r="GV969" i="1"/>
  <c r="GW969" i="1"/>
  <c r="GX969" i="1"/>
  <c r="C971" i="1"/>
  <c r="D971" i="1"/>
  <c r="AC971" i="1"/>
  <c r="AE971" i="1"/>
  <c r="R971" i="1" s="1"/>
  <c r="AF971" i="1"/>
  <c r="AG971" i="1"/>
  <c r="CU971" i="1" s="1"/>
  <c r="T971" i="1" s="1"/>
  <c r="AH971" i="1"/>
  <c r="CV971" i="1" s="1"/>
  <c r="U971" i="1" s="1"/>
  <c r="AI971" i="1"/>
  <c r="AJ971" i="1"/>
  <c r="CX971" i="1" s="1"/>
  <c r="W971" i="1" s="1"/>
  <c r="CQ971" i="1"/>
  <c r="CS971" i="1"/>
  <c r="CW971" i="1"/>
  <c r="V971" i="1" s="1"/>
  <c r="FR971" i="1"/>
  <c r="GL971" i="1"/>
  <c r="GO971" i="1"/>
  <c r="GP971" i="1"/>
  <c r="GV971" i="1"/>
  <c r="HC971" i="1"/>
  <c r="GX971" i="1" s="1"/>
  <c r="AC972" i="1"/>
  <c r="AD972" i="1"/>
  <c r="AE972" i="1"/>
  <c r="AF972" i="1"/>
  <c r="AG972" i="1"/>
  <c r="AH972" i="1"/>
  <c r="CV972" i="1" s="1"/>
  <c r="AI972" i="1"/>
  <c r="AJ972" i="1"/>
  <c r="CX972" i="1" s="1"/>
  <c r="CQ972" i="1"/>
  <c r="CR972" i="1"/>
  <c r="CS972" i="1"/>
  <c r="CU972" i="1"/>
  <c r="CW972" i="1"/>
  <c r="FR972" i="1"/>
  <c r="GL972" i="1"/>
  <c r="GO972" i="1"/>
  <c r="CC983" i="1" s="1"/>
  <c r="CC969" i="1" s="1"/>
  <c r="GP972" i="1"/>
  <c r="GV972" i="1"/>
  <c r="HC972" i="1" s="1"/>
  <c r="AC973" i="1"/>
  <c r="AE973" i="1"/>
  <c r="R973" i="1" s="1"/>
  <c r="GK973" i="1" s="1"/>
  <c r="AF973" i="1"/>
  <c r="AG973" i="1"/>
  <c r="CU973" i="1" s="1"/>
  <c r="T973" i="1" s="1"/>
  <c r="AH973" i="1"/>
  <c r="CV973" i="1" s="1"/>
  <c r="U973" i="1" s="1"/>
  <c r="AI973" i="1"/>
  <c r="AJ973" i="1"/>
  <c r="CX973" i="1" s="1"/>
  <c r="W973" i="1" s="1"/>
  <c r="CQ973" i="1"/>
  <c r="CS973" i="1"/>
  <c r="CW973" i="1"/>
  <c r="V973" i="1" s="1"/>
  <c r="FR973" i="1"/>
  <c r="GL973" i="1"/>
  <c r="GO973" i="1"/>
  <c r="GP973" i="1"/>
  <c r="GV973" i="1"/>
  <c r="HC973" i="1"/>
  <c r="GX973" i="1" s="1"/>
  <c r="AC974" i="1"/>
  <c r="AE974" i="1"/>
  <c r="CS974" i="1" s="1"/>
  <c r="AF974" i="1"/>
  <c r="AG974" i="1"/>
  <c r="CU974" i="1" s="1"/>
  <c r="T974" i="1" s="1"/>
  <c r="AH974" i="1"/>
  <c r="CV974" i="1" s="1"/>
  <c r="U974" i="1" s="1"/>
  <c r="AI974" i="1"/>
  <c r="AJ974" i="1"/>
  <c r="CX974" i="1" s="1"/>
  <c r="W974" i="1" s="1"/>
  <c r="CQ974" i="1"/>
  <c r="CW974" i="1"/>
  <c r="V974" i="1" s="1"/>
  <c r="FR974" i="1"/>
  <c r="GL974" i="1"/>
  <c r="GO974" i="1"/>
  <c r="GP974" i="1"/>
  <c r="GV974" i="1"/>
  <c r="HC974" i="1" s="1"/>
  <c r="GX974" i="1" s="1"/>
  <c r="AC975" i="1"/>
  <c r="CQ975" i="1" s="1"/>
  <c r="AE975" i="1"/>
  <c r="AF975" i="1"/>
  <c r="AG975" i="1"/>
  <c r="CU975" i="1" s="1"/>
  <c r="T975" i="1" s="1"/>
  <c r="AH975" i="1"/>
  <c r="CV975" i="1" s="1"/>
  <c r="AI975" i="1"/>
  <c r="AJ975" i="1"/>
  <c r="CX975" i="1" s="1"/>
  <c r="CS975" i="1"/>
  <c r="CW975" i="1"/>
  <c r="V975" i="1" s="1"/>
  <c r="FR975" i="1"/>
  <c r="GL975" i="1"/>
  <c r="GO975" i="1"/>
  <c r="GP975" i="1"/>
  <c r="GV975" i="1"/>
  <c r="HC975" i="1" s="1"/>
  <c r="AC976" i="1"/>
  <c r="AE976" i="1"/>
  <c r="R976" i="1" s="1"/>
  <c r="GK976" i="1" s="1"/>
  <c r="AF976" i="1"/>
  <c r="AG976" i="1"/>
  <c r="CU976" i="1" s="1"/>
  <c r="T976" i="1" s="1"/>
  <c r="AH976" i="1"/>
  <c r="CV976" i="1" s="1"/>
  <c r="U976" i="1" s="1"/>
  <c r="AI976" i="1"/>
  <c r="AJ976" i="1"/>
  <c r="CX976" i="1" s="1"/>
  <c r="W976" i="1" s="1"/>
  <c r="CQ976" i="1"/>
  <c r="CS976" i="1"/>
  <c r="CW976" i="1"/>
  <c r="FR976" i="1"/>
  <c r="GL976" i="1"/>
  <c r="GO976" i="1"/>
  <c r="GP976" i="1"/>
  <c r="GV976" i="1"/>
  <c r="HC976" i="1" s="1"/>
  <c r="GX976" i="1" s="1"/>
  <c r="R977" i="1"/>
  <c r="GK977" i="1" s="1"/>
  <c r="AC977" i="1"/>
  <c r="AD977" i="1"/>
  <c r="AE977" i="1"/>
  <c r="AF977" i="1"/>
  <c r="AG977" i="1"/>
  <c r="AH977" i="1"/>
  <c r="CV977" i="1" s="1"/>
  <c r="U977" i="1" s="1"/>
  <c r="AI977" i="1"/>
  <c r="AJ977" i="1"/>
  <c r="CX977" i="1" s="1"/>
  <c r="W977" i="1" s="1"/>
  <c r="CQ977" i="1"/>
  <c r="CR977" i="1"/>
  <c r="CS977" i="1"/>
  <c r="CU977" i="1"/>
  <c r="T977" i="1" s="1"/>
  <c r="CW977" i="1"/>
  <c r="V977" i="1" s="1"/>
  <c r="FR977" i="1"/>
  <c r="GL977" i="1"/>
  <c r="GO977" i="1"/>
  <c r="GP977" i="1"/>
  <c r="GV977" i="1"/>
  <c r="HC977" i="1" s="1"/>
  <c r="GX977" i="1" s="1"/>
  <c r="AC978" i="1"/>
  <c r="AE978" i="1"/>
  <c r="CS978" i="1" s="1"/>
  <c r="AF978" i="1"/>
  <c r="AG978" i="1"/>
  <c r="CU978" i="1" s="1"/>
  <c r="T978" i="1" s="1"/>
  <c r="AH978" i="1"/>
  <c r="CV978" i="1" s="1"/>
  <c r="U978" i="1" s="1"/>
  <c r="AI978" i="1"/>
  <c r="AJ978" i="1"/>
  <c r="CX978" i="1" s="1"/>
  <c r="W978" i="1" s="1"/>
  <c r="CQ978" i="1"/>
  <c r="CW978" i="1"/>
  <c r="V978" i="1" s="1"/>
  <c r="FR978" i="1"/>
  <c r="GL978" i="1"/>
  <c r="GO978" i="1"/>
  <c r="GP978" i="1"/>
  <c r="GV978" i="1"/>
  <c r="HC978" i="1" s="1"/>
  <c r="GX978" i="1" s="1"/>
  <c r="C979" i="1"/>
  <c r="D979" i="1"/>
  <c r="R979" i="1"/>
  <c r="AC979" i="1"/>
  <c r="AD979" i="1"/>
  <c r="AE979" i="1"/>
  <c r="AF979" i="1"/>
  <c r="AG979" i="1"/>
  <c r="AH979" i="1"/>
  <c r="CV979" i="1" s="1"/>
  <c r="U979" i="1" s="1"/>
  <c r="AI979" i="1"/>
  <c r="AJ979" i="1"/>
  <c r="CX979" i="1" s="1"/>
  <c r="W979" i="1" s="1"/>
  <c r="CQ979" i="1"/>
  <c r="CR979" i="1"/>
  <c r="CS979" i="1"/>
  <c r="CU979" i="1"/>
  <c r="T979" i="1" s="1"/>
  <c r="CW979" i="1"/>
  <c r="FR979" i="1"/>
  <c r="GL979" i="1"/>
  <c r="GO979" i="1"/>
  <c r="GP979" i="1"/>
  <c r="GV979" i="1"/>
  <c r="HC979" i="1" s="1"/>
  <c r="GX979" i="1" s="1"/>
  <c r="AC980" i="1"/>
  <c r="AD980" i="1"/>
  <c r="AE980" i="1"/>
  <c r="AF980" i="1"/>
  <c r="AG980" i="1"/>
  <c r="AH980" i="1"/>
  <c r="CV980" i="1" s="1"/>
  <c r="AI980" i="1"/>
  <c r="AJ980" i="1"/>
  <c r="CX980" i="1" s="1"/>
  <c r="CQ980" i="1"/>
  <c r="CR980" i="1"/>
  <c r="CS980" i="1"/>
  <c r="CU980" i="1"/>
  <c r="CW980" i="1"/>
  <c r="FR980" i="1"/>
  <c r="GL980" i="1"/>
  <c r="GO980" i="1"/>
  <c r="GP980" i="1"/>
  <c r="GV980" i="1"/>
  <c r="HC980" i="1" s="1"/>
  <c r="C981" i="1"/>
  <c r="D981" i="1"/>
  <c r="R981" i="1"/>
  <c r="AC981" i="1"/>
  <c r="AD981" i="1"/>
  <c r="AE981" i="1"/>
  <c r="AF981" i="1"/>
  <c r="AG981" i="1"/>
  <c r="AH981" i="1"/>
  <c r="CV981" i="1" s="1"/>
  <c r="U981" i="1" s="1"/>
  <c r="AI981" i="1"/>
  <c r="AJ981" i="1"/>
  <c r="CX981" i="1" s="1"/>
  <c r="W981" i="1" s="1"/>
  <c r="CQ981" i="1"/>
  <c r="CR981" i="1"/>
  <c r="CS981" i="1"/>
  <c r="CU981" i="1"/>
  <c r="T981" i="1" s="1"/>
  <c r="CW981" i="1"/>
  <c r="V981" i="1" s="1"/>
  <c r="FR981" i="1"/>
  <c r="GL981" i="1"/>
  <c r="GO981" i="1"/>
  <c r="GP981" i="1"/>
  <c r="GV981" i="1"/>
  <c r="HC981" i="1" s="1"/>
  <c r="GX981" i="1" s="1"/>
  <c r="B983" i="1"/>
  <c r="B969" i="1" s="1"/>
  <c r="C983" i="1"/>
  <c r="C969" i="1" s="1"/>
  <c r="D983" i="1"/>
  <c r="D969" i="1" s="1"/>
  <c r="F983" i="1"/>
  <c r="F969" i="1" s="1"/>
  <c r="G983" i="1"/>
  <c r="BX983" i="1"/>
  <c r="AO983" i="1" s="1"/>
  <c r="CK983" i="1"/>
  <c r="CK969" i="1" s="1"/>
  <c r="CL983" i="1"/>
  <c r="CL969" i="1" s="1"/>
  <c r="D1012" i="1"/>
  <c r="E1014" i="1"/>
  <c r="Z1014" i="1"/>
  <c r="AA1014" i="1"/>
  <c r="AM1014" i="1"/>
  <c r="AN1014" i="1"/>
  <c r="BD1014" i="1"/>
  <c r="BE1014" i="1"/>
  <c r="BF1014" i="1"/>
  <c r="BG1014" i="1"/>
  <c r="BH1014" i="1"/>
  <c r="BI1014" i="1"/>
  <c r="BJ1014" i="1"/>
  <c r="BK1014" i="1"/>
  <c r="BL1014" i="1"/>
  <c r="BM1014" i="1"/>
  <c r="BN1014" i="1"/>
  <c r="BO1014" i="1"/>
  <c r="BP1014" i="1"/>
  <c r="BQ1014" i="1"/>
  <c r="BR1014" i="1"/>
  <c r="BS1014" i="1"/>
  <c r="BT1014" i="1"/>
  <c r="BU1014" i="1"/>
  <c r="BV1014" i="1"/>
  <c r="BW1014" i="1"/>
  <c r="CM1014" i="1"/>
  <c r="CN1014" i="1"/>
  <c r="CO1014" i="1"/>
  <c r="CP1014" i="1"/>
  <c r="CQ1014" i="1"/>
  <c r="CR1014" i="1"/>
  <c r="CS1014" i="1"/>
  <c r="CT1014" i="1"/>
  <c r="CU1014" i="1"/>
  <c r="CV1014" i="1"/>
  <c r="CW1014" i="1"/>
  <c r="CX1014" i="1"/>
  <c r="CY1014" i="1"/>
  <c r="CZ1014" i="1"/>
  <c r="DA1014" i="1"/>
  <c r="DB1014" i="1"/>
  <c r="DC1014" i="1"/>
  <c r="DD1014" i="1"/>
  <c r="DE1014" i="1"/>
  <c r="DF1014" i="1"/>
  <c r="DG1014" i="1"/>
  <c r="DH1014" i="1"/>
  <c r="DI1014" i="1"/>
  <c r="DJ1014" i="1"/>
  <c r="DK1014" i="1"/>
  <c r="DL1014" i="1"/>
  <c r="DM1014" i="1"/>
  <c r="DN1014" i="1"/>
  <c r="DO1014" i="1"/>
  <c r="DP1014" i="1"/>
  <c r="DQ1014" i="1"/>
  <c r="DR1014" i="1"/>
  <c r="DS1014" i="1"/>
  <c r="DT1014" i="1"/>
  <c r="DU1014" i="1"/>
  <c r="DV1014" i="1"/>
  <c r="DW1014" i="1"/>
  <c r="DX1014" i="1"/>
  <c r="DY1014" i="1"/>
  <c r="DZ1014" i="1"/>
  <c r="EA1014" i="1"/>
  <c r="EB1014" i="1"/>
  <c r="EC1014" i="1"/>
  <c r="ED1014" i="1"/>
  <c r="EE1014" i="1"/>
  <c r="EF1014" i="1"/>
  <c r="EG1014" i="1"/>
  <c r="EH1014" i="1"/>
  <c r="EI1014" i="1"/>
  <c r="EJ1014" i="1"/>
  <c r="EK1014" i="1"/>
  <c r="EL1014" i="1"/>
  <c r="EM1014" i="1"/>
  <c r="EN1014" i="1"/>
  <c r="EO1014" i="1"/>
  <c r="EP1014" i="1"/>
  <c r="EQ1014" i="1"/>
  <c r="ER1014" i="1"/>
  <c r="ES1014" i="1"/>
  <c r="ET1014" i="1"/>
  <c r="EU1014" i="1"/>
  <c r="EV1014" i="1"/>
  <c r="EW1014" i="1"/>
  <c r="EX1014" i="1"/>
  <c r="EY1014" i="1"/>
  <c r="EZ1014" i="1"/>
  <c r="FA1014" i="1"/>
  <c r="FB1014" i="1"/>
  <c r="FC1014" i="1"/>
  <c r="FD1014" i="1"/>
  <c r="FE1014" i="1"/>
  <c r="FF1014" i="1"/>
  <c r="FG1014" i="1"/>
  <c r="FH1014" i="1"/>
  <c r="FI1014" i="1"/>
  <c r="FJ1014" i="1"/>
  <c r="FK1014" i="1"/>
  <c r="FL1014" i="1"/>
  <c r="FM1014" i="1"/>
  <c r="FN1014" i="1"/>
  <c r="FO1014" i="1"/>
  <c r="FP1014" i="1"/>
  <c r="FQ1014" i="1"/>
  <c r="FR1014" i="1"/>
  <c r="FS1014" i="1"/>
  <c r="FT1014" i="1"/>
  <c r="FU1014" i="1"/>
  <c r="FV1014" i="1"/>
  <c r="FW1014" i="1"/>
  <c r="FX1014" i="1"/>
  <c r="FY1014" i="1"/>
  <c r="FZ1014" i="1"/>
  <c r="GA1014" i="1"/>
  <c r="GB1014" i="1"/>
  <c r="GC1014" i="1"/>
  <c r="GD1014" i="1"/>
  <c r="GE1014" i="1"/>
  <c r="GF1014" i="1"/>
  <c r="GG1014" i="1"/>
  <c r="GH1014" i="1"/>
  <c r="GI1014" i="1"/>
  <c r="GJ1014" i="1"/>
  <c r="GK1014" i="1"/>
  <c r="GL1014" i="1"/>
  <c r="GM1014" i="1"/>
  <c r="GN1014" i="1"/>
  <c r="GO1014" i="1"/>
  <c r="GP1014" i="1"/>
  <c r="GQ1014" i="1"/>
  <c r="GR1014" i="1"/>
  <c r="GS1014" i="1"/>
  <c r="GT1014" i="1"/>
  <c r="GU1014" i="1"/>
  <c r="GV1014" i="1"/>
  <c r="GW1014" i="1"/>
  <c r="GX1014" i="1"/>
  <c r="C1016" i="1"/>
  <c r="D1016" i="1"/>
  <c r="R1016" i="1"/>
  <c r="AC1016" i="1"/>
  <c r="P1016" i="1" s="1"/>
  <c r="AD1016" i="1"/>
  <c r="AE1016" i="1"/>
  <c r="AF1016" i="1"/>
  <c r="AG1016" i="1"/>
  <c r="AH1016" i="1"/>
  <c r="CV1016" i="1" s="1"/>
  <c r="U1016" i="1" s="1"/>
  <c r="AI1016" i="1"/>
  <c r="AJ1016" i="1"/>
  <c r="CX1016" i="1" s="1"/>
  <c r="W1016" i="1" s="1"/>
  <c r="CQ1016" i="1"/>
  <c r="CR1016" i="1"/>
  <c r="CS1016" i="1"/>
  <c r="CU1016" i="1"/>
  <c r="T1016" i="1" s="1"/>
  <c r="CW1016" i="1"/>
  <c r="FR1016" i="1"/>
  <c r="GL1016" i="1"/>
  <c r="GO1016" i="1"/>
  <c r="GP1016" i="1"/>
  <c r="GV1016" i="1"/>
  <c r="HC1016" i="1" s="1"/>
  <c r="GX1016" i="1" s="1"/>
  <c r="AC1017" i="1"/>
  <c r="AD1017" i="1"/>
  <c r="AE1017" i="1"/>
  <c r="AF1017" i="1"/>
  <c r="AG1017" i="1"/>
  <c r="AH1017" i="1"/>
  <c r="CV1017" i="1" s="1"/>
  <c r="AI1017" i="1"/>
  <c r="AJ1017" i="1"/>
  <c r="CX1017" i="1" s="1"/>
  <c r="CQ1017" i="1"/>
  <c r="CR1017" i="1"/>
  <c r="CS1017" i="1"/>
  <c r="CU1017" i="1"/>
  <c r="CW1017" i="1"/>
  <c r="FR1017" i="1"/>
  <c r="GL1017" i="1"/>
  <c r="GO1017" i="1"/>
  <c r="GP1017" i="1"/>
  <c r="GV1017" i="1"/>
  <c r="HC1017" i="1" s="1"/>
  <c r="AC1018" i="1"/>
  <c r="CQ1018" i="1" s="1"/>
  <c r="AE1018" i="1"/>
  <c r="AF1018" i="1"/>
  <c r="AG1018" i="1"/>
  <c r="CU1018" i="1" s="1"/>
  <c r="AH1018" i="1"/>
  <c r="CV1018" i="1" s="1"/>
  <c r="AI1018" i="1"/>
  <c r="AJ1018" i="1"/>
  <c r="CX1018" i="1" s="1"/>
  <c r="CS1018" i="1"/>
  <c r="CW1018" i="1"/>
  <c r="FR1018" i="1"/>
  <c r="GL1018" i="1"/>
  <c r="GO1018" i="1"/>
  <c r="GP1018" i="1"/>
  <c r="GV1018" i="1"/>
  <c r="HC1018" i="1" s="1"/>
  <c r="AC1019" i="1"/>
  <c r="AE1019" i="1"/>
  <c r="CS1019" i="1" s="1"/>
  <c r="AF1019" i="1"/>
  <c r="AG1019" i="1"/>
  <c r="CU1019" i="1" s="1"/>
  <c r="T1019" i="1" s="1"/>
  <c r="AH1019" i="1"/>
  <c r="CV1019" i="1" s="1"/>
  <c r="AI1019" i="1"/>
  <c r="AJ1019" i="1"/>
  <c r="CX1019" i="1" s="1"/>
  <c r="CQ1019" i="1"/>
  <c r="CW1019" i="1"/>
  <c r="V1019" i="1" s="1"/>
  <c r="FR1019" i="1"/>
  <c r="GL1019" i="1"/>
  <c r="GO1019" i="1"/>
  <c r="GP1019" i="1"/>
  <c r="GV1019" i="1"/>
  <c r="GX1019" i="1"/>
  <c r="HC1019" i="1"/>
  <c r="C1020" i="1"/>
  <c r="D1020" i="1"/>
  <c r="AC1020" i="1"/>
  <c r="CQ1020" i="1" s="1"/>
  <c r="AE1020" i="1"/>
  <c r="AF1020" i="1"/>
  <c r="AG1020" i="1"/>
  <c r="CU1020" i="1" s="1"/>
  <c r="T1020" i="1" s="1"/>
  <c r="AH1020" i="1"/>
  <c r="CV1020" i="1" s="1"/>
  <c r="AI1020" i="1"/>
  <c r="AJ1020" i="1"/>
  <c r="CX1020" i="1" s="1"/>
  <c r="CS1020" i="1"/>
  <c r="CW1020" i="1"/>
  <c r="V1020" i="1" s="1"/>
  <c r="FR1020" i="1"/>
  <c r="GL1020" i="1"/>
  <c r="GO1020" i="1"/>
  <c r="GP1020" i="1"/>
  <c r="GV1020" i="1"/>
  <c r="HC1020" i="1" s="1"/>
  <c r="AC1021" i="1"/>
  <c r="AE1021" i="1"/>
  <c r="CS1021" i="1" s="1"/>
  <c r="AF1021" i="1"/>
  <c r="AG1021" i="1"/>
  <c r="CU1021" i="1" s="1"/>
  <c r="AH1021" i="1"/>
  <c r="CV1021" i="1" s="1"/>
  <c r="AI1021" i="1"/>
  <c r="AJ1021" i="1"/>
  <c r="CX1021" i="1" s="1"/>
  <c r="CQ1021" i="1"/>
  <c r="CW1021" i="1"/>
  <c r="FR1021" i="1"/>
  <c r="GL1021" i="1"/>
  <c r="GO1021" i="1"/>
  <c r="GP1021" i="1"/>
  <c r="GV1021" i="1"/>
  <c r="HC1021" i="1" s="1"/>
  <c r="AC1022" i="1"/>
  <c r="CQ1022" i="1" s="1"/>
  <c r="AE1022" i="1"/>
  <c r="AF1022" i="1"/>
  <c r="AG1022" i="1"/>
  <c r="CU1022" i="1" s="1"/>
  <c r="T1022" i="1" s="1"/>
  <c r="AH1022" i="1"/>
  <c r="CV1022" i="1" s="1"/>
  <c r="AI1022" i="1"/>
  <c r="AJ1022" i="1"/>
  <c r="CX1022" i="1" s="1"/>
  <c r="CS1022" i="1"/>
  <c r="CW1022" i="1"/>
  <c r="V1022" i="1" s="1"/>
  <c r="FR1022" i="1"/>
  <c r="GL1022" i="1"/>
  <c r="GO1022" i="1"/>
  <c r="GP1022" i="1"/>
  <c r="GV1022" i="1"/>
  <c r="HC1022" i="1" s="1"/>
  <c r="B1024" i="1"/>
  <c r="B1014" i="1" s="1"/>
  <c r="C1024" i="1"/>
  <c r="C1014" i="1" s="1"/>
  <c r="D1024" i="1"/>
  <c r="D1014" i="1" s="1"/>
  <c r="F1024" i="1"/>
  <c r="F1014" i="1" s="1"/>
  <c r="G1024" i="1"/>
  <c r="BB1024" i="1"/>
  <c r="BB1014" i="1" s="1"/>
  <c r="BX1024" i="1"/>
  <c r="BX1014" i="1" s="1"/>
  <c r="CD1024" i="1"/>
  <c r="CD1014" i="1" s="1"/>
  <c r="CK1024" i="1"/>
  <c r="CK1014" i="1" s="1"/>
  <c r="CL1024" i="1"/>
  <c r="CL1014" i="1" s="1"/>
  <c r="D1053" i="1"/>
  <c r="E1055" i="1"/>
  <c r="Z1055" i="1"/>
  <c r="AA1055" i="1"/>
  <c r="AM1055" i="1"/>
  <c r="AN1055" i="1"/>
  <c r="BD1055" i="1"/>
  <c r="BE1055" i="1"/>
  <c r="BF1055" i="1"/>
  <c r="BG1055" i="1"/>
  <c r="BH1055" i="1"/>
  <c r="BI1055" i="1"/>
  <c r="BJ1055" i="1"/>
  <c r="BK1055" i="1"/>
  <c r="BL1055" i="1"/>
  <c r="BM1055" i="1"/>
  <c r="BN1055" i="1"/>
  <c r="BO1055" i="1"/>
  <c r="BP1055" i="1"/>
  <c r="BQ1055" i="1"/>
  <c r="BR1055" i="1"/>
  <c r="BS1055" i="1"/>
  <c r="BT1055" i="1"/>
  <c r="BU1055" i="1"/>
  <c r="BV1055" i="1"/>
  <c r="BW1055" i="1"/>
  <c r="CM1055" i="1"/>
  <c r="CN1055" i="1"/>
  <c r="CO1055" i="1"/>
  <c r="CP1055" i="1"/>
  <c r="CQ1055" i="1"/>
  <c r="CR1055" i="1"/>
  <c r="CS1055" i="1"/>
  <c r="CT1055" i="1"/>
  <c r="CU1055" i="1"/>
  <c r="CV1055" i="1"/>
  <c r="CW1055" i="1"/>
  <c r="CX1055" i="1"/>
  <c r="CY1055" i="1"/>
  <c r="CZ1055" i="1"/>
  <c r="DA1055" i="1"/>
  <c r="DB1055" i="1"/>
  <c r="DC1055" i="1"/>
  <c r="DD1055" i="1"/>
  <c r="DE1055" i="1"/>
  <c r="DF1055" i="1"/>
  <c r="DG1055" i="1"/>
  <c r="DH1055" i="1"/>
  <c r="DI1055" i="1"/>
  <c r="DJ1055" i="1"/>
  <c r="DK1055" i="1"/>
  <c r="DL1055" i="1"/>
  <c r="DM1055" i="1"/>
  <c r="DN1055" i="1"/>
  <c r="DO1055" i="1"/>
  <c r="DP1055" i="1"/>
  <c r="DQ1055" i="1"/>
  <c r="DR1055" i="1"/>
  <c r="DS1055" i="1"/>
  <c r="DT1055" i="1"/>
  <c r="DU1055" i="1"/>
  <c r="DV1055" i="1"/>
  <c r="DW1055" i="1"/>
  <c r="DX1055" i="1"/>
  <c r="DY1055" i="1"/>
  <c r="DZ1055" i="1"/>
  <c r="EA1055" i="1"/>
  <c r="EB1055" i="1"/>
  <c r="EC1055" i="1"/>
  <c r="ED1055" i="1"/>
  <c r="EE1055" i="1"/>
  <c r="EF1055" i="1"/>
  <c r="EG1055" i="1"/>
  <c r="EH1055" i="1"/>
  <c r="EI1055" i="1"/>
  <c r="EJ1055" i="1"/>
  <c r="EK1055" i="1"/>
  <c r="EL1055" i="1"/>
  <c r="EM1055" i="1"/>
  <c r="EN1055" i="1"/>
  <c r="EO1055" i="1"/>
  <c r="EP1055" i="1"/>
  <c r="EQ1055" i="1"/>
  <c r="ER1055" i="1"/>
  <c r="ES1055" i="1"/>
  <c r="ET1055" i="1"/>
  <c r="EU1055" i="1"/>
  <c r="EV1055" i="1"/>
  <c r="EW1055" i="1"/>
  <c r="EX1055" i="1"/>
  <c r="EY1055" i="1"/>
  <c r="EZ1055" i="1"/>
  <c r="FA1055" i="1"/>
  <c r="FB1055" i="1"/>
  <c r="FC1055" i="1"/>
  <c r="FD1055" i="1"/>
  <c r="FE1055" i="1"/>
  <c r="FF1055" i="1"/>
  <c r="FG1055" i="1"/>
  <c r="FH1055" i="1"/>
  <c r="FI1055" i="1"/>
  <c r="FJ1055" i="1"/>
  <c r="FK1055" i="1"/>
  <c r="FL1055" i="1"/>
  <c r="FM1055" i="1"/>
  <c r="FN1055" i="1"/>
  <c r="FO1055" i="1"/>
  <c r="FP1055" i="1"/>
  <c r="FQ1055" i="1"/>
  <c r="FR1055" i="1"/>
  <c r="FS1055" i="1"/>
  <c r="FT1055" i="1"/>
  <c r="FU1055" i="1"/>
  <c r="FV1055" i="1"/>
  <c r="FW1055" i="1"/>
  <c r="FX1055" i="1"/>
  <c r="FY1055" i="1"/>
  <c r="FZ1055" i="1"/>
  <c r="GA1055" i="1"/>
  <c r="GB1055" i="1"/>
  <c r="GC1055" i="1"/>
  <c r="GD1055" i="1"/>
  <c r="GE1055" i="1"/>
  <c r="GF1055" i="1"/>
  <c r="GG1055" i="1"/>
  <c r="GH1055" i="1"/>
  <c r="GI1055" i="1"/>
  <c r="GJ1055" i="1"/>
  <c r="GK1055" i="1"/>
  <c r="GL1055" i="1"/>
  <c r="GM1055" i="1"/>
  <c r="GN1055" i="1"/>
  <c r="GO1055" i="1"/>
  <c r="GP1055" i="1"/>
  <c r="GQ1055" i="1"/>
  <c r="GR1055" i="1"/>
  <c r="GS1055" i="1"/>
  <c r="GT1055" i="1"/>
  <c r="GU1055" i="1"/>
  <c r="GV1055" i="1"/>
  <c r="GW1055" i="1"/>
  <c r="GX1055" i="1"/>
  <c r="C1057" i="1"/>
  <c r="D1057" i="1"/>
  <c r="S1057" i="1"/>
  <c r="AC1057" i="1"/>
  <c r="AE1057" i="1"/>
  <c r="AF1057" i="1"/>
  <c r="AG1057" i="1"/>
  <c r="CU1057" i="1" s="1"/>
  <c r="T1057" i="1" s="1"/>
  <c r="AH1057" i="1"/>
  <c r="AI1057" i="1"/>
  <c r="CW1057" i="1" s="1"/>
  <c r="V1057" i="1" s="1"/>
  <c r="AJ1057" i="1"/>
  <c r="CR1057" i="1"/>
  <c r="CT1057" i="1"/>
  <c r="CV1057" i="1"/>
  <c r="U1057" i="1" s="1"/>
  <c r="CX1057" i="1"/>
  <c r="W1057" i="1" s="1"/>
  <c r="CZ1057" i="1"/>
  <c r="Y1057" i="1" s="1"/>
  <c r="FR1057" i="1"/>
  <c r="GL1057" i="1"/>
  <c r="GO1057" i="1"/>
  <c r="GP1057" i="1"/>
  <c r="CD1062" i="1" s="1"/>
  <c r="CD1055" i="1" s="1"/>
  <c r="GV1057" i="1"/>
  <c r="HC1057" i="1" s="1"/>
  <c r="GX1057" i="1" s="1"/>
  <c r="AC1058" i="1"/>
  <c r="AE1058" i="1"/>
  <c r="AF1058" i="1"/>
  <c r="AG1058" i="1"/>
  <c r="CU1058" i="1" s="1"/>
  <c r="AH1058" i="1"/>
  <c r="CV1058" i="1" s="1"/>
  <c r="U1058" i="1" s="1"/>
  <c r="AI1058" i="1"/>
  <c r="CW1058" i="1" s="1"/>
  <c r="AJ1058" i="1"/>
  <c r="CX1058" i="1" s="1"/>
  <c r="W1058" i="1" s="1"/>
  <c r="CR1058" i="1"/>
  <c r="CT1058" i="1"/>
  <c r="FR1058" i="1"/>
  <c r="GL1058" i="1"/>
  <c r="GO1058" i="1"/>
  <c r="GP1058" i="1"/>
  <c r="GV1058" i="1"/>
  <c r="HC1058" i="1" s="1"/>
  <c r="GX1058" i="1" s="1"/>
  <c r="C1059" i="1"/>
  <c r="D1059" i="1"/>
  <c r="AC1059" i="1"/>
  <c r="AE1059" i="1"/>
  <c r="CS1059" i="1" s="1"/>
  <c r="AF1059" i="1"/>
  <c r="AG1059" i="1"/>
  <c r="CU1059" i="1" s="1"/>
  <c r="T1059" i="1" s="1"/>
  <c r="AH1059" i="1"/>
  <c r="CV1059" i="1" s="1"/>
  <c r="U1059" i="1" s="1"/>
  <c r="AI1059" i="1"/>
  <c r="AJ1059" i="1"/>
  <c r="CX1059" i="1" s="1"/>
  <c r="W1059" i="1" s="1"/>
  <c r="CQ1059" i="1"/>
  <c r="CW1059" i="1"/>
  <c r="V1059" i="1" s="1"/>
  <c r="FR1059" i="1"/>
  <c r="GL1059" i="1"/>
  <c r="GO1059" i="1"/>
  <c r="GP1059" i="1"/>
  <c r="GV1059" i="1"/>
  <c r="HC1059" i="1" s="1"/>
  <c r="GX1059" i="1" s="1"/>
  <c r="AC1060" i="1"/>
  <c r="CQ1060" i="1" s="1"/>
  <c r="AE1060" i="1"/>
  <c r="AF1060" i="1"/>
  <c r="AG1060" i="1"/>
  <c r="CU1060" i="1" s="1"/>
  <c r="T1060" i="1" s="1"/>
  <c r="AH1060" i="1"/>
  <c r="CV1060" i="1" s="1"/>
  <c r="AI1060" i="1"/>
  <c r="AJ1060" i="1"/>
  <c r="CX1060" i="1" s="1"/>
  <c r="CS1060" i="1"/>
  <c r="CW1060" i="1"/>
  <c r="V1060" i="1" s="1"/>
  <c r="FR1060" i="1"/>
  <c r="GL1060" i="1"/>
  <c r="GO1060" i="1"/>
  <c r="GP1060" i="1"/>
  <c r="GV1060" i="1"/>
  <c r="HC1060" i="1"/>
  <c r="GX1060" i="1" s="1"/>
  <c r="B1062" i="1"/>
  <c r="B1055" i="1" s="1"/>
  <c r="C1062" i="1"/>
  <c r="C1055" i="1" s="1"/>
  <c r="D1062" i="1"/>
  <c r="D1055" i="1" s="1"/>
  <c r="F1062" i="1"/>
  <c r="F1055" i="1" s="1"/>
  <c r="G1062" i="1"/>
  <c r="BX1062" i="1"/>
  <c r="BX1055" i="1" s="1"/>
  <c r="CK1062" i="1"/>
  <c r="CK1055" i="1" s="1"/>
  <c r="CL1062" i="1"/>
  <c r="CL1055" i="1" s="1"/>
  <c r="D1091" i="1"/>
  <c r="E1093" i="1"/>
  <c r="Z1093" i="1"/>
  <c r="AA1093" i="1"/>
  <c r="AM1093" i="1"/>
  <c r="AN1093" i="1"/>
  <c r="BD1093" i="1"/>
  <c r="BE1093" i="1"/>
  <c r="BF1093" i="1"/>
  <c r="BG1093" i="1"/>
  <c r="BH1093" i="1"/>
  <c r="BI1093" i="1"/>
  <c r="BJ1093" i="1"/>
  <c r="BK1093" i="1"/>
  <c r="BL1093" i="1"/>
  <c r="BM1093" i="1"/>
  <c r="BN1093" i="1"/>
  <c r="BO1093" i="1"/>
  <c r="BP1093" i="1"/>
  <c r="BQ1093" i="1"/>
  <c r="BR1093" i="1"/>
  <c r="BS1093" i="1"/>
  <c r="BT1093" i="1"/>
  <c r="BU1093" i="1"/>
  <c r="BV1093" i="1"/>
  <c r="BW1093" i="1"/>
  <c r="CM1093" i="1"/>
  <c r="CN1093" i="1"/>
  <c r="CO1093" i="1"/>
  <c r="CP1093" i="1"/>
  <c r="CQ1093" i="1"/>
  <c r="CR1093" i="1"/>
  <c r="CS1093" i="1"/>
  <c r="CT1093" i="1"/>
  <c r="CU1093" i="1"/>
  <c r="CV1093" i="1"/>
  <c r="CW1093" i="1"/>
  <c r="CX1093" i="1"/>
  <c r="CY1093" i="1"/>
  <c r="CZ1093" i="1"/>
  <c r="DA1093" i="1"/>
  <c r="DB1093" i="1"/>
  <c r="DC1093" i="1"/>
  <c r="DD1093" i="1"/>
  <c r="DE1093" i="1"/>
  <c r="DF1093" i="1"/>
  <c r="DG1093" i="1"/>
  <c r="DH1093" i="1"/>
  <c r="DI1093" i="1"/>
  <c r="DJ1093" i="1"/>
  <c r="DK1093" i="1"/>
  <c r="DL1093" i="1"/>
  <c r="DM1093" i="1"/>
  <c r="DN1093" i="1"/>
  <c r="DO1093" i="1"/>
  <c r="DP1093" i="1"/>
  <c r="DQ1093" i="1"/>
  <c r="DR1093" i="1"/>
  <c r="DS1093" i="1"/>
  <c r="DT1093" i="1"/>
  <c r="DU1093" i="1"/>
  <c r="DV1093" i="1"/>
  <c r="DW1093" i="1"/>
  <c r="DX1093" i="1"/>
  <c r="DY1093" i="1"/>
  <c r="DZ1093" i="1"/>
  <c r="EA1093" i="1"/>
  <c r="EB1093" i="1"/>
  <c r="EC1093" i="1"/>
  <c r="ED1093" i="1"/>
  <c r="EE1093" i="1"/>
  <c r="EF1093" i="1"/>
  <c r="EG1093" i="1"/>
  <c r="EH1093" i="1"/>
  <c r="EI1093" i="1"/>
  <c r="EJ1093" i="1"/>
  <c r="EK1093" i="1"/>
  <c r="EL1093" i="1"/>
  <c r="EM1093" i="1"/>
  <c r="EN1093" i="1"/>
  <c r="EO1093" i="1"/>
  <c r="EP1093" i="1"/>
  <c r="EQ1093" i="1"/>
  <c r="ER1093" i="1"/>
  <c r="ES1093" i="1"/>
  <c r="ET1093" i="1"/>
  <c r="EU1093" i="1"/>
  <c r="EV1093" i="1"/>
  <c r="EW1093" i="1"/>
  <c r="EX1093" i="1"/>
  <c r="EY1093" i="1"/>
  <c r="EZ1093" i="1"/>
  <c r="FA1093" i="1"/>
  <c r="FB1093" i="1"/>
  <c r="FC1093" i="1"/>
  <c r="FD1093" i="1"/>
  <c r="FE1093" i="1"/>
  <c r="FF1093" i="1"/>
  <c r="FG1093" i="1"/>
  <c r="FH1093" i="1"/>
  <c r="FI1093" i="1"/>
  <c r="FJ1093" i="1"/>
  <c r="FK1093" i="1"/>
  <c r="FL1093" i="1"/>
  <c r="FM1093" i="1"/>
  <c r="FN1093" i="1"/>
  <c r="FO1093" i="1"/>
  <c r="FP1093" i="1"/>
  <c r="FQ1093" i="1"/>
  <c r="FR1093" i="1"/>
  <c r="FS1093" i="1"/>
  <c r="FT1093" i="1"/>
  <c r="FU1093" i="1"/>
  <c r="FV1093" i="1"/>
  <c r="FW1093" i="1"/>
  <c r="FX1093" i="1"/>
  <c r="FY1093" i="1"/>
  <c r="FZ1093" i="1"/>
  <c r="GA1093" i="1"/>
  <c r="GB1093" i="1"/>
  <c r="GC1093" i="1"/>
  <c r="GD1093" i="1"/>
  <c r="GE1093" i="1"/>
  <c r="GF1093" i="1"/>
  <c r="GG1093" i="1"/>
  <c r="GH1093" i="1"/>
  <c r="GI1093" i="1"/>
  <c r="GJ1093" i="1"/>
  <c r="GK1093" i="1"/>
  <c r="GL1093" i="1"/>
  <c r="GM1093" i="1"/>
  <c r="GN1093" i="1"/>
  <c r="GO1093" i="1"/>
  <c r="GP1093" i="1"/>
  <c r="GQ1093" i="1"/>
  <c r="GR1093" i="1"/>
  <c r="GS1093" i="1"/>
  <c r="GT1093" i="1"/>
  <c r="GU1093" i="1"/>
  <c r="GV1093" i="1"/>
  <c r="GW1093" i="1"/>
  <c r="GX1093" i="1"/>
  <c r="C1095" i="1"/>
  <c r="D1095" i="1"/>
  <c r="R1095" i="1"/>
  <c r="AC1095" i="1"/>
  <c r="AD1095" i="1"/>
  <c r="AE1095" i="1"/>
  <c r="AF1095" i="1"/>
  <c r="AG1095" i="1"/>
  <c r="AH1095" i="1"/>
  <c r="CV1095" i="1" s="1"/>
  <c r="U1095" i="1" s="1"/>
  <c r="AI1095" i="1"/>
  <c r="AJ1095" i="1"/>
  <c r="CX1095" i="1" s="1"/>
  <c r="W1095" i="1" s="1"/>
  <c r="CQ1095" i="1"/>
  <c r="CR1095" i="1"/>
  <c r="CS1095" i="1"/>
  <c r="CU1095" i="1"/>
  <c r="T1095" i="1" s="1"/>
  <c r="CW1095" i="1"/>
  <c r="V1095" i="1" s="1"/>
  <c r="FR1095" i="1"/>
  <c r="GL1095" i="1"/>
  <c r="GO1095" i="1"/>
  <c r="GP1095" i="1"/>
  <c r="GV1095" i="1"/>
  <c r="HC1095" i="1" s="1"/>
  <c r="GX1095" i="1" s="1"/>
  <c r="I1096" i="1"/>
  <c r="AC1096" i="1"/>
  <c r="CQ1096" i="1" s="1"/>
  <c r="AE1096" i="1"/>
  <c r="AF1096" i="1"/>
  <c r="AG1096" i="1"/>
  <c r="CU1096" i="1" s="1"/>
  <c r="T1096" i="1" s="1"/>
  <c r="AH1096" i="1"/>
  <c r="CV1096" i="1" s="1"/>
  <c r="AI1096" i="1"/>
  <c r="AJ1096" i="1"/>
  <c r="CX1096" i="1" s="1"/>
  <c r="CS1096" i="1"/>
  <c r="CW1096" i="1"/>
  <c r="V1096" i="1" s="1"/>
  <c r="FR1096" i="1"/>
  <c r="GL1096" i="1"/>
  <c r="GO1096" i="1"/>
  <c r="GP1096" i="1"/>
  <c r="GV1096" i="1"/>
  <c r="HC1096" i="1"/>
  <c r="GX1096" i="1" s="1"/>
  <c r="B1098" i="1"/>
  <c r="B1093" i="1" s="1"/>
  <c r="C1098" i="1"/>
  <c r="C1093" i="1" s="1"/>
  <c r="D1098" i="1"/>
  <c r="D1093" i="1" s="1"/>
  <c r="F1098" i="1"/>
  <c r="F1093" i="1" s="1"/>
  <c r="G1098" i="1"/>
  <c r="BB1098" i="1"/>
  <c r="BB1093" i="1" s="1"/>
  <c r="BX1098" i="1"/>
  <c r="BX1093" i="1" s="1"/>
  <c r="CD1098" i="1"/>
  <c r="CD1093" i="1" s="1"/>
  <c r="CK1098" i="1"/>
  <c r="CK1093" i="1" s="1"/>
  <c r="CL1098" i="1"/>
  <c r="CL1093" i="1" s="1"/>
  <c r="D1127" i="1"/>
  <c r="E1129" i="1"/>
  <c r="F1129" i="1"/>
  <c r="Z1129" i="1"/>
  <c r="AA1129" i="1"/>
  <c r="AM1129" i="1"/>
  <c r="AN1129" i="1"/>
  <c r="BD1129" i="1"/>
  <c r="BE1129" i="1"/>
  <c r="BF1129" i="1"/>
  <c r="BG1129" i="1"/>
  <c r="BH1129" i="1"/>
  <c r="BI1129" i="1"/>
  <c r="BJ1129" i="1"/>
  <c r="BK1129" i="1"/>
  <c r="BL1129" i="1"/>
  <c r="BM1129" i="1"/>
  <c r="BN1129" i="1"/>
  <c r="BO1129" i="1"/>
  <c r="BP1129" i="1"/>
  <c r="BQ1129" i="1"/>
  <c r="BR1129" i="1"/>
  <c r="BS1129" i="1"/>
  <c r="BT1129" i="1"/>
  <c r="BU1129" i="1"/>
  <c r="BV1129" i="1"/>
  <c r="BW1129" i="1"/>
  <c r="CK1129" i="1"/>
  <c r="CM1129" i="1"/>
  <c r="CN1129" i="1"/>
  <c r="CO1129" i="1"/>
  <c r="CP1129" i="1"/>
  <c r="CQ1129" i="1"/>
  <c r="CR1129" i="1"/>
  <c r="CS1129" i="1"/>
  <c r="CT1129" i="1"/>
  <c r="CU1129" i="1"/>
  <c r="CV1129" i="1"/>
  <c r="CW1129" i="1"/>
  <c r="CX1129" i="1"/>
  <c r="CY1129" i="1"/>
  <c r="CZ1129" i="1"/>
  <c r="DA1129" i="1"/>
  <c r="DB1129" i="1"/>
  <c r="DC1129" i="1"/>
  <c r="DD1129" i="1"/>
  <c r="DE1129" i="1"/>
  <c r="DF1129" i="1"/>
  <c r="DG1129" i="1"/>
  <c r="DH1129" i="1"/>
  <c r="DI1129" i="1"/>
  <c r="DJ1129" i="1"/>
  <c r="DK1129" i="1"/>
  <c r="DL1129" i="1"/>
  <c r="DM1129" i="1"/>
  <c r="DN1129" i="1"/>
  <c r="DO1129" i="1"/>
  <c r="DP1129" i="1"/>
  <c r="DQ1129" i="1"/>
  <c r="DR1129" i="1"/>
  <c r="DS1129" i="1"/>
  <c r="DT1129" i="1"/>
  <c r="DU1129" i="1"/>
  <c r="DV1129" i="1"/>
  <c r="DW1129" i="1"/>
  <c r="DX1129" i="1"/>
  <c r="DY1129" i="1"/>
  <c r="DZ1129" i="1"/>
  <c r="EA1129" i="1"/>
  <c r="EB1129" i="1"/>
  <c r="EC1129" i="1"/>
  <c r="ED1129" i="1"/>
  <c r="EE1129" i="1"/>
  <c r="EF1129" i="1"/>
  <c r="EG1129" i="1"/>
  <c r="EH1129" i="1"/>
  <c r="EI1129" i="1"/>
  <c r="EJ1129" i="1"/>
  <c r="EK1129" i="1"/>
  <c r="EL1129" i="1"/>
  <c r="EM1129" i="1"/>
  <c r="EN1129" i="1"/>
  <c r="EO1129" i="1"/>
  <c r="EP1129" i="1"/>
  <c r="EQ1129" i="1"/>
  <c r="ER1129" i="1"/>
  <c r="ES1129" i="1"/>
  <c r="ET1129" i="1"/>
  <c r="EU1129" i="1"/>
  <c r="EV1129" i="1"/>
  <c r="EW1129" i="1"/>
  <c r="EX1129" i="1"/>
  <c r="EY1129" i="1"/>
  <c r="EZ1129" i="1"/>
  <c r="FA1129" i="1"/>
  <c r="FB1129" i="1"/>
  <c r="FC1129" i="1"/>
  <c r="FD1129" i="1"/>
  <c r="FE1129" i="1"/>
  <c r="FF1129" i="1"/>
  <c r="FG1129" i="1"/>
  <c r="FH1129" i="1"/>
  <c r="FI1129" i="1"/>
  <c r="FJ1129" i="1"/>
  <c r="FK1129" i="1"/>
  <c r="FL1129" i="1"/>
  <c r="FM1129" i="1"/>
  <c r="FN1129" i="1"/>
  <c r="FO1129" i="1"/>
  <c r="FP1129" i="1"/>
  <c r="FQ1129" i="1"/>
  <c r="FR1129" i="1"/>
  <c r="FS1129" i="1"/>
  <c r="FT1129" i="1"/>
  <c r="FU1129" i="1"/>
  <c r="FV1129" i="1"/>
  <c r="FW1129" i="1"/>
  <c r="FX1129" i="1"/>
  <c r="FY1129" i="1"/>
  <c r="FZ1129" i="1"/>
  <c r="GA1129" i="1"/>
  <c r="GB1129" i="1"/>
  <c r="GC1129" i="1"/>
  <c r="GD1129" i="1"/>
  <c r="GE1129" i="1"/>
  <c r="GF1129" i="1"/>
  <c r="GG1129" i="1"/>
  <c r="GH1129" i="1"/>
  <c r="GI1129" i="1"/>
  <c r="GJ1129" i="1"/>
  <c r="GK1129" i="1"/>
  <c r="GL1129" i="1"/>
  <c r="GM1129" i="1"/>
  <c r="GN1129" i="1"/>
  <c r="GO1129" i="1"/>
  <c r="GP1129" i="1"/>
  <c r="GQ1129" i="1"/>
  <c r="GR1129" i="1"/>
  <c r="GS1129" i="1"/>
  <c r="GT1129" i="1"/>
  <c r="GU1129" i="1"/>
  <c r="GV1129" i="1"/>
  <c r="GW1129" i="1"/>
  <c r="GX1129" i="1"/>
  <c r="C1131" i="1"/>
  <c r="D1131" i="1"/>
  <c r="R1131" i="1"/>
  <c r="AC1131" i="1"/>
  <c r="AD1131" i="1"/>
  <c r="AE1131" i="1"/>
  <c r="AF1131" i="1"/>
  <c r="AG1131" i="1"/>
  <c r="AH1131" i="1"/>
  <c r="CV1131" i="1" s="1"/>
  <c r="U1131" i="1" s="1"/>
  <c r="AI1131" i="1"/>
  <c r="AJ1131" i="1"/>
  <c r="CX1131" i="1" s="1"/>
  <c r="W1131" i="1" s="1"/>
  <c r="CQ1131" i="1"/>
  <c r="CR1131" i="1"/>
  <c r="CS1131" i="1"/>
  <c r="CU1131" i="1"/>
  <c r="T1131" i="1" s="1"/>
  <c r="CW1131" i="1"/>
  <c r="V1131" i="1" s="1"/>
  <c r="FR1131" i="1"/>
  <c r="GL1131" i="1"/>
  <c r="GO1131" i="1"/>
  <c r="GP1131" i="1"/>
  <c r="GV1131" i="1"/>
  <c r="HC1131" i="1" s="1"/>
  <c r="GX1131" i="1" s="1"/>
  <c r="I1132" i="1"/>
  <c r="AC1132" i="1"/>
  <c r="AE1132" i="1"/>
  <c r="AF1132" i="1"/>
  <c r="AG1132" i="1"/>
  <c r="CU1132" i="1" s="1"/>
  <c r="T1132" i="1" s="1"/>
  <c r="AH1132" i="1"/>
  <c r="CV1132" i="1" s="1"/>
  <c r="AI1132" i="1"/>
  <c r="AJ1132" i="1"/>
  <c r="CX1132" i="1" s="1"/>
  <c r="CQ1132" i="1"/>
  <c r="CS1132" i="1"/>
  <c r="CW1132" i="1"/>
  <c r="V1132" i="1" s="1"/>
  <c r="FR1132" i="1"/>
  <c r="GL1132" i="1"/>
  <c r="GO1132" i="1"/>
  <c r="GP1132" i="1"/>
  <c r="GV1132" i="1"/>
  <c r="GX1132" i="1"/>
  <c r="HC1132" i="1"/>
  <c r="C1133" i="1"/>
  <c r="D1133" i="1"/>
  <c r="R1133" i="1"/>
  <c r="AC1133" i="1"/>
  <c r="AD1133" i="1"/>
  <c r="AE1133" i="1"/>
  <c r="AF1133" i="1"/>
  <c r="AG1133" i="1"/>
  <c r="AH1133" i="1"/>
  <c r="CV1133" i="1" s="1"/>
  <c r="U1133" i="1" s="1"/>
  <c r="AI1133" i="1"/>
  <c r="AJ1133" i="1"/>
  <c r="CX1133" i="1" s="1"/>
  <c r="W1133" i="1" s="1"/>
  <c r="CQ1133" i="1"/>
  <c r="CR1133" i="1"/>
  <c r="CS1133" i="1"/>
  <c r="CU1133" i="1"/>
  <c r="T1133" i="1" s="1"/>
  <c r="CW1133" i="1"/>
  <c r="FR1133" i="1"/>
  <c r="GL1133" i="1"/>
  <c r="GO1133" i="1"/>
  <c r="GP1133" i="1"/>
  <c r="GV1133" i="1"/>
  <c r="HC1133" i="1"/>
  <c r="GX1133" i="1" s="1"/>
  <c r="AC1134" i="1"/>
  <c r="AD1134" i="1"/>
  <c r="AE1134" i="1"/>
  <c r="AF1134" i="1"/>
  <c r="AG1134" i="1"/>
  <c r="AH1134" i="1"/>
  <c r="CV1134" i="1" s="1"/>
  <c r="AI1134" i="1"/>
  <c r="AJ1134" i="1"/>
  <c r="CX1134" i="1" s="1"/>
  <c r="CQ1134" i="1"/>
  <c r="CR1134" i="1"/>
  <c r="CS1134" i="1"/>
  <c r="CU1134" i="1"/>
  <c r="CW1134" i="1"/>
  <c r="FR1134" i="1"/>
  <c r="GL1134" i="1"/>
  <c r="GO1134" i="1"/>
  <c r="GP1134" i="1"/>
  <c r="GV1134" i="1"/>
  <c r="HC1134" i="1" s="1"/>
  <c r="C1135" i="1"/>
  <c r="D1135" i="1"/>
  <c r="R1135" i="1"/>
  <c r="AC1135" i="1"/>
  <c r="I141" i="5" s="1"/>
  <c r="AD1135" i="1"/>
  <c r="AE1135" i="1"/>
  <c r="AF1135" i="1"/>
  <c r="AG1135" i="1"/>
  <c r="AH1135" i="1"/>
  <c r="CV1135" i="1" s="1"/>
  <c r="U1135" i="1" s="1"/>
  <c r="I146" i="5" s="1"/>
  <c r="AB146" i="5" s="1"/>
  <c r="AI1135" i="1"/>
  <c r="AJ1135" i="1"/>
  <c r="CX1135" i="1" s="1"/>
  <c r="W1135" i="1" s="1"/>
  <c r="CQ1135" i="1"/>
  <c r="CR1135" i="1"/>
  <c r="CS1135" i="1"/>
  <c r="CU1135" i="1"/>
  <c r="T1135" i="1" s="1"/>
  <c r="CW1135" i="1"/>
  <c r="V1135" i="1" s="1"/>
  <c r="FR1135" i="1"/>
  <c r="GL1135" i="1"/>
  <c r="GO1135" i="1"/>
  <c r="GP1135" i="1"/>
  <c r="GV1135" i="1"/>
  <c r="HC1135" i="1" s="1"/>
  <c r="GX1135" i="1" s="1"/>
  <c r="AC1136" i="1"/>
  <c r="AD1136" i="1"/>
  <c r="AE1136" i="1"/>
  <c r="AF1136" i="1"/>
  <c r="AG1136" i="1"/>
  <c r="AH1136" i="1"/>
  <c r="CV1136" i="1" s="1"/>
  <c r="AI1136" i="1"/>
  <c r="AJ1136" i="1"/>
  <c r="CX1136" i="1" s="1"/>
  <c r="CQ1136" i="1"/>
  <c r="CR1136" i="1"/>
  <c r="CS1136" i="1"/>
  <c r="CU1136" i="1"/>
  <c r="CW1136" i="1"/>
  <c r="FR1136" i="1"/>
  <c r="GL1136" i="1"/>
  <c r="GO1136" i="1"/>
  <c r="GP1136" i="1"/>
  <c r="GV1136" i="1"/>
  <c r="HC1136" i="1" s="1"/>
  <c r="B1138" i="1"/>
  <c r="B1129" i="1" s="1"/>
  <c r="C1138" i="1"/>
  <c r="C1129" i="1" s="1"/>
  <c r="D1138" i="1"/>
  <c r="D1129" i="1" s="1"/>
  <c r="F1138" i="1"/>
  <c r="G1138" i="1"/>
  <c r="BB1138" i="1"/>
  <c r="BB1129" i="1" s="1"/>
  <c r="BX1138" i="1"/>
  <c r="BX1129" i="1" s="1"/>
  <c r="BZ1138" i="1"/>
  <c r="BZ1129" i="1" s="1"/>
  <c r="CK1138" i="1"/>
  <c r="CL1138" i="1"/>
  <c r="CL1129" i="1" s="1"/>
  <c r="D1167" i="1"/>
  <c r="E1169" i="1"/>
  <c r="Z1169" i="1"/>
  <c r="AA1169" i="1"/>
  <c r="AM1169" i="1"/>
  <c r="AN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CM1169" i="1"/>
  <c r="CN1169" i="1"/>
  <c r="CO1169" i="1"/>
  <c r="CP1169" i="1"/>
  <c r="CQ1169" i="1"/>
  <c r="CR1169" i="1"/>
  <c r="CS1169" i="1"/>
  <c r="CT1169" i="1"/>
  <c r="CU1169" i="1"/>
  <c r="CV1169" i="1"/>
  <c r="CW1169" i="1"/>
  <c r="CX1169" i="1"/>
  <c r="CY1169" i="1"/>
  <c r="CZ1169" i="1"/>
  <c r="DA1169" i="1"/>
  <c r="DB1169" i="1"/>
  <c r="DC1169" i="1"/>
  <c r="DD1169" i="1"/>
  <c r="DE1169" i="1"/>
  <c r="DF1169" i="1"/>
  <c r="DG1169" i="1"/>
  <c r="DH1169" i="1"/>
  <c r="DI1169" i="1"/>
  <c r="DJ1169" i="1"/>
  <c r="DK1169" i="1"/>
  <c r="DL1169" i="1"/>
  <c r="DM1169" i="1"/>
  <c r="DN1169" i="1"/>
  <c r="DO1169" i="1"/>
  <c r="DP1169" i="1"/>
  <c r="DQ1169" i="1"/>
  <c r="DR1169" i="1"/>
  <c r="DS1169" i="1"/>
  <c r="DT1169" i="1"/>
  <c r="DU1169" i="1"/>
  <c r="DV1169" i="1"/>
  <c r="DW1169" i="1"/>
  <c r="DX1169" i="1"/>
  <c r="DY1169" i="1"/>
  <c r="DZ1169" i="1"/>
  <c r="EA1169" i="1"/>
  <c r="EB1169" i="1"/>
  <c r="EC1169" i="1"/>
  <c r="ED1169" i="1"/>
  <c r="EE1169" i="1"/>
  <c r="EF1169" i="1"/>
  <c r="EG1169" i="1"/>
  <c r="EH1169" i="1"/>
  <c r="EI1169" i="1"/>
  <c r="EJ1169" i="1"/>
  <c r="EK1169" i="1"/>
  <c r="EL1169" i="1"/>
  <c r="EM1169" i="1"/>
  <c r="EN1169" i="1"/>
  <c r="EO1169" i="1"/>
  <c r="EP1169" i="1"/>
  <c r="EQ1169" i="1"/>
  <c r="ER1169" i="1"/>
  <c r="ES1169" i="1"/>
  <c r="ET1169" i="1"/>
  <c r="EU1169" i="1"/>
  <c r="EV1169" i="1"/>
  <c r="EW1169" i="1"/>
  <c r="EX1169" i="1"/>
  <c r="EY1169" i="1"/>
  <c r="EZ1169" i="1"/>
  <c r="FA1169" i="1"/>
  <c r="FB1169" i="1"/>
  <c r="FC1169" i="1"/>
  <c r="FD1169" i="1"/>
  <c r="FE1169" i="1"/>
  <c r="FF1169" i="1"/>
  <c r="FG1169" i="1"/>
  <c r="FH1169" i="1"/>
  <c r="FI1169" i="1"/>
  <c r="FJ1169" i="1"/>
  <c r="FK1169" i="1"/>
  <c r="FL1169" i="1"/>
  <c r="FM1169" i="1"/>
  <c r="FN1169" i="1"/>
  <c r="FO1169" i="1"/>
  <c r="FP1169" i="1"/>
  <c r="FQ1169" i="1"/>
  <c r="FR1169" i="1"/>
  <c r="FS1169" i="1"/>
  <c r="FT1169" i="1"/>
  <c r="FU1169" i="1"/>
  <c r="FV1169" i="1"/>
  <c r="FW1169" i="1"/>
  <c r="FX1169" i="1"/>
  <c r="FY1169" i="1"/>
  <c r="FZ1169" i="1"/>
  <c r="GA1169" i="1"/>
  <c r="GB1169" i="1"/>
  <c r="GC1169" i="1"/>
  <c r="GD1169" i="1"/>
  <c r="GE1169" i="1"/>
  <c r="GF1169" i="1"/>
  <c r="GG1169" i="1"/>
  <c r="GH1169" i="1"/>
  <c r="GI1169" i="1"/>
  <c r="GJ1169" i="1"/>
  <c r="GK1169" i="1"/>
  <c r="GL1169" i="1"/>
  <c r="GM1169" i="1"/>
  <c r="GN1169" i="1"/>
  <c r="GO1169" i="1"/>
  <c r="GP1169" i="1"/>
  <c r="GQ1169" i="1"/>
  <c r="GR1169" i="1"/>
  <c r="GS1169" i="1"/>
  <c r="GT1169" i="1"/>
  <c r="GU1169" i="1"/>
  <c r="GV1169" i="1"/>
  <c r="GW1169" i="1"/>
  <c r="GX1169" i="1"/>
  <c r="C1171" i="1"/>
  <c r="D1171" i="1"/>
  <c r="R1171" i="1"/>
  <c r="AC1171" i="1"/>
  <c r="AD1171" i="1"/>
  <c r="AE1171" i="1"/>
  <c r="AF1171" i="1"/>
  <c r="AG1171" i="1"/>
  <c r="AH1171" i="1"/>
  <c r="CV1171" i="1" s="1"/>
  <c r="U1171" i="1" s="1"/>
  <c r="AI1171" i="1"/>
  <c r="AJ1171" i="1"/>
  <c r="CX1171" i="1" s="1"/>
  <c r="W1171" i="1" s="1"/>
  <c r="CQ1171" i="1"/>
  <c r="CR1171" i="1"/>
  <c r="CS1171" i="1"/>
  <c r="CU1171" i="1"/>
  <c r="T1171" i="1" s="1"/>
  <c r="CW1171" i="1"/>
  <c r="V1171" i="1" s="1"/>
  <c r="FR1171" i="1"/>
  <c r="GL1171" i="1"/>
  <c r="GO1171" i="1"/>
  <c r="GP1171" i="1"/>
  <c r="GV1171" i="1"/>
  <c r="HC1171" i="1" s="1"/>
  <c r="GX1171" i="1" s="1"/>
  <c r="AC1172" i="1"/>
  <c r="AD1172" i="1"/>
  <c r="AE1172" i="1"/>
  <c r="AF1172" i="1"/>
  <c r="AG1172" i="1"/>
  <c r="AH1172" i="1"/>
  <c r="CV1172" i="1" s="1"/>
  <c r="AI1172" i="1"/>
  <c r="AJ1172" i="1"/>
  <c r="CX1172" i="1" s="1"/>
  <c r="CQ1172" i="1"/>
  <c r="CR1172" i="1"/>
  <c r="CS1172" i="1"/>
  <c r="CU1172" i="1"/>
  <c r="CW1172" i="1"/>
  <c r="FR1172" i="1"/>
  <c r="GL1172" i="1"/>
  <c r="GO1172" i="1"/>
  <c r="GP1172" i="1"/>
  <c r="GV1172" i="1"/>
  <c r="HC1172" i="1" s="1"/>
  <c r="C1173" i="1"/>
  <c r="D1173" i="1"/>
  <c r="AC1173" i="1"/>
  <c r="AE1173" i="1"/>
  <c r="R1173" i="1" s="1"/>
  <c r="AF1173" i="1"/>
  <c r="AG1173" i="1"/>
  <c r="CU1173" i="1" s="1"/>
  <c r="T1173" i="1" s="1"/>
  <c r="AH1173" i="1"/>
  <c r="CV1173" i="1" s="1"/>
  <c r="U1173" i="1" s="1"/>
  <c r="AI1173" i="1"/>
  <c r="AJ1173" i="1"/>
  <c r="CX1173" i="1" s="1"/>
  <c r="W1173" i="1" s="1"/>
  <c r="CQ1173" i="1"/>
  <c r="CS1173" i="1"/>
  <c r="CW1173" i="1"/>
  <c r="FR1173" i="1"/>
  <c r="GL1173" i="1"/>
  <c r="GO1173" i="1"/>
  <c r="GP1173" i="1"/>
  <c r="GV1173" i="1"/>
  <c r="HC1173" i="1" s="1"/>
  <c r="GX1173" i="1" s="1"/>
  <c r="AC1174" i="1"/>
  <c r="AE1174" i="1"/>
  <c r="AD1174" i="1" s="1"/>
  <c r="AF1174" i="1"/>
  <c r="AG1174" i="1"/>
  <c r="CU1174" i="1" s="1"/>
  <c r="AH1174" i="1"/>
  <c r="CV1174" i="1" s="1"/>
  <c r="AI1174" i="1"/>
  <c r="AJ1174" i="1"/>
  <c r="CX1174" i="1" s="1"/>
  <c r="CQ1174" i="1"/>
  <c r="CS1174" i="1"/>
  <c r="CW1174" i="1"/>
  <c r="FR1174" i="1"/>
  <c r="GL1174" i="1"/>
  <c r="GO1174" i="1"/>
  <c r="GP1174" i="1"/>
  <c r="GV1174" i="1"/>
  <c r="HC1174" i="1" s="1"/>
  <c r="C1175" i="1"/>
  <c r="D1175" i="1"/>
  <c r="R1175" i="1"/>
  <c r="AC1175" i="1"/>
  <c r="AD1175" i="1"/>
  <c r="AE1175" i="1"/>
  <c r="AF1175" i="1"/>
  <c r="AG1175" i="1"/>
  <c r="AH1175" i="1"/>
  <c r="CV1175" i="1" s="1"/>
  <c r="U1175" i="1" s="1"/>
  <c r="AI1175" i="1"/>
  <c r="AJ1175" i="1"/>
  <c r="CX1175" i="1" s="1"/>
  <c r="W1175" i="1" s="1"/>
  <c r="CQ1175" i="1"/>
  <c r="CR1175" i="1"/>
  <c r="CS1175" i="1"/>
  <c r="CU1175" i="1"/>
  <c r="T1175" i="1" s="1"/>
  <c r="CW1175" i="1"/>
  <c r="V1175" i="1" s="1"/>
  <c r="FR1175" i="1"/>
  <c r="GL1175" i="1"/>
  <c r="GO1175" i="1"/>
  <c r="GP1175" i="1"/>
  <c r="GV1175" i="1"/>
  <c r="HC1175" i="1" s="1"/>
  <c r="GX1175" i="1" s="1"/>
  <c r="AC1176" i="1"/>
  <c r="AD1176" i="1"/>
  <c r="AE1176" i="1"/>
  <c r="AF1176" i="1"/>
  <c r="AG1176" i="1"/>
  <c r="AH1176" i="1"/>
  <c r="CV1176" i="1" s="1"/>
  <c r="AI1176" i="1"/>
  <c r="AJ1176" i="1"/>
  <c r="CX1176" i="1" s="1"/>
  <c r="CQ1176" i="1"/>
  <c r="CR1176" i="1"/>
  <c r="CS1176" i="1"/>
  <c r="CU1176" i="1"/>
  <c r="CW1176" i="1"/>
  <c r="FR1176" i="1"/>
  <c r="GL1176" i="1"/>
  <c r="GO1176" i="1"/>
  <c r="GP1176" i="1"/>
  <c r="GV1176" i="1"/>
  <c r="HC1176" i="1" s="1"/>
  <c r="B1178" i="1"/>
  <c r="B1169" i="1" s="1"/>
  <c r="C1178" i="1"/>
  <c r="C1169" i="1" s="1"/>
  <c r="D1178" i="1"/>
  <c r="D1169" i="1" s="1"/>
  <c r="F1178" i="1"/>
  <c r="F1169" i="1" s="1"/>
  <c r="G1178" i="1"/>
  <c r="BB1178" i="1"/>
  <c r="BB1169" i="1" s="1"/>
  <c r="BX1178" i="1"/>
  <c r="BX1169" i="1" s="1"/>
  <c r="BZ1178" i="1"/>
  <c r="BZ1169" i="1" s="1"/>
  <c r="CK1178" i="1"/>
  <c r="CK1169" i="1" s="1"/>
  <c r="CL1178" i="1"/>
  <c r="CL1169" i="1" s="1"/>
  <c r="D1207" i="1"/>
  <c r="E1209" i="1"/>
  <c r="Z1209" i="1"/>
  <c r="AA1209" i="1"/>
  <c r="AM1209" i="1"/>
  <c r="AN1209" i="1"/>
  <c r="BD1209" i="1"/>
  <c r="BE1209" i="1"/>
  <c r="BF1209" i="1"/>
  <c r="BG1209" i="1"/>
  <c r="BH1209" i="1"/>
  <c r="BI1209" i="1"/>
  <c r="BJ1209" i="1"/>
  <c r="BK1209" i="1"/>
  <c r="BL1209" i="1"/>
  <c r="BM1209" i="1"/>
  <c r="BN1209" i="1"/>
  <c r="BO1209" i="1"/>
  <c r="BP1209" i="1"/>
  <c r="BQ1209" i="1"/>
  <c r="BR1209" i="1"/>
  <c r="BS1209" i="1"/>
  <c r="BT1209" i="1"/>
  <c r="BU1209" i="1"/>
  <c r="BV1209" i="1"/>
  <c r="BW1209" i="1"/>
  <c r="CM1209" i="1"/>
  <c r="CN1209" i="1"/>
  <c r="CO1209" i="1"/>
  <c r="CP1209" i="1"/>
  <c r="CQ1209" i="1"/>
  <c r="CR1209" i="1"/>
  <c r="CS1209" i="1"/>
  <c r="CT1209" i="1"/>
  <c r="CU1209" i="1"/>
  <c r="CV1209" i="1"/>
  <c r="CW1209" i="1"/>
  <c r="CX1209" i="1"/>
  <c r="CY1209" i="1"/>
  <c r="CZ1209" i="1"/>
  <c r="DA1209" i="1"/>
  <c r="DB1209" i="1"/>
  <c r="DC1209" i="1"/>
  <c r="DD1209" i="1"/>
  <c r="DE1209" i="1"/>
  <c r="DF1209" i="1"/>
  <c r="DG1209" i="1"/>
  <c r="DH1209" i="1"/>
  <c r="DI1209" i="1"/>
  <c r="DJ1209" i="1"/>
  <c r="DK1209" i="1"/>
  <c r="DL1209" i="1"/>
  <c r="DM1209" i="1"/>
  <c r="DN1209" i="1"/>
  <c r="DO1209" i="1"/>
  <c r="DP1209" i="1"/>
  <c r="DQ1209" i="1"/>
  <c r="DR1209" i="1"/>
  <c r="DS1209" i="1"/>
  <c r="DT1209" i="1"/>
  <c r="DU1209" i="1"/>
  <c r="DV1209" i="1"/>
  <c r="DW1209" i="1"/>
  <c r="DX1209" i="1"/>
  <c r="DY1209" i="1"/>
  <c r="DZ1209" i="1"/>
  <c r="EA1209" i="1"/>
  <c r="EB1209" i="1"/>
  <c r="EC1209" i="1"/>
  <c r="ED1209" i="1"/>
  <c r="EE1209" i="1"/>
  <c r="EF1209" i="1"/>
  <c r="EG1209" i="1"/>
  <c r="EH1209" i="1"/>
  <c r="EI1209" i="1"/>
  <c r="EJ1209" i="1"/>
  <c r="EK1209" i="1"/>
  <c r="EL1209" i="1"/>
  <c r="EM1209" i="1"/>
  <c r="EN1209" i="1"/>
  <c r="EO1209" i="1"/>
  <c r="EP1209" i="1"/>
  <c r="EQ1209" i="1"/>
  <c r="ER1209" i="1"/>
  <c r="ES1209" i="1"/>
  <c r="ET1209" i="1"/>
  <c r="EU1209" i="1"/>
  <c r="EV1209" i="1"/>
  <c r="EW1209" i="1"/>
  <c r="EX1209" i="1"/>
  <c r="EY1209" i="1"/>
  <c r="EZ1209" i="1"/>
  <c r="FA1209" i="1"/>
  <c r="FB1209" i="1"/>
  <c r="FC1209" i="1"/>
  <c r="FD1209" i="1"/>
  <c r="FE1209" i="1"/>
  <c r="FF1209" i="1"/>
  <c r="FG1209" i="1"/>
  <c r="FH1209" i="1"/>
  <c r="FI1209" i="1"/>
  <c r="FJ1209" i="1"/>
  <c r="FK1209" i="1"/>
  <c r="FL1209" i="1"/>
  <c r="FM1209" i="1"/>
  <c r="FN1209" i="1"/>
  <c r="FO1209" i="1"/>
  <c r="FP1209" i="1"/>
  <c r="FQ1209" i="1"/>
  <c r="FR1209" i="1"/>
  <c r="FS1209" i="1"/>
  <c r="FT1209" i="1"/>
  <c r="FU1209" i="1"/>
  <c r="FV1209" i="1"/>
  <c r="FW1209" i="1"/>
  <c r="FX1209" i="1"/>
  <c r="FY1209" i="1"/>
  <c r="FZ1209" i="1"/>
  <c r="GA1209" i="1"/>
  <c r="GB1209" i="1"/>
  <c r="GC1209" i="1"/>
  <c r="GD1209" i="1"/>
  <c r="GE1209" i="1"/>
  <c r="GF1209" i="1"/>
  <c r="GG1209" i="1"/>
  <c r="GH1209" i="1"/>
  <c r="GI1209" i="1"/>
  <c r="GJ1209" i="1"/>
  <c r="GK1209" i="1"/>
  <c r="GL1209" i="1"/>
  <c r="GM1209" i="1"/>
  <c r="GN1209" i="1"/>
  <c r="GO1209" i="1"/>
  <c r="GP1209" i="1"/>
  <c r="GQ1209" i="1"/>
  <c r="GR1209" i="1"/>
  <c r="GS1209" i="1"/>
  <c r="GT1209" i="1"/>
  <c r="GU1209" i="1"/>
  <c r="GV1209" i="1"/>
  <c r="GW1209" i="1"/>
  <c r="GX1209" i="1"/>
  <c r="C1211" i="1"/>
  <c r="D1211" i="1"/>
  <c r="S1211" i="1"/>
  <c r="AC1211" i="1"/>
  <c r="AE1211" i="1"/>
  <c r="AF1211" i="1"/>
  <c r="AG1211" i="1"/>
  <c r="CU1211" i="1" s="1"/>
  <c r="T1211" i="1" s="1"/>
  <c r="AH1211" i="1"/>
  <c r="AI1211" i="1"/>
  <c r="CW1211" i="1" s="1"/>
  <c r="V1211" i="1" s="1"/>
  <c r="AJ1211" i="1"/>
  <c r="CR1211" i="1"/>
  <c r="CT1211" i="1"/>
  <c r="CV1211" i="1"/>
  <c r="U1211" i="1" s="1"/>
  <c r="CX1211" i="1"/>
  <c r="W1211" i="1" s="1"/>
  <c r="FR1211" i="1"/>
  <c r="GL1211" i="1"/>
  <c r="GO1211" i="1"/>
  <c r="GP1211" i="1"/>
  <c r="GV1211" i="1"/>
  <c r="HC1211" i="1" s="1"/>
  <c r="GX1211" i="1" s="1"/>
  <c r="I1212" i="1"/>
  <c r="AC1212" i="1"/>
  <c r="AE1212" i="1"/>
  <c r="AF1212" i="1"/>
  <c r="AG1212" i="1"/>
  <c r="CU1212" i="1" s="1"/>
  <c r="AH1212" i="1"/>
  <c r="CV1212" i="1" s="1"/>
  <c r="U1212" i="1" s="1"/>
  <c r="AI1212" i="1"/>
  <c r="CW1212" i="1" s="1"/>
  <c r="AJ1212" i="1"/>
  <c r="CX1212" i="1" s="1"/>
  <c r="W1212" i="1" s="1"/>
  <c r="CR1212" i="1"/>
  <c r="CT1212" i="1"/>
  <c r="FR1212" i="1"/>
  <c r="GL1212" i="1"/>
  <c r="GO1212" i="1"/>
  <c r="GP1212" i="1"/>
  <c r="GV1212" i="1"/>
  <c r="HC1212" i="1" s="1"/>
  <c r="GX1212" i="1" s="1"/>
  <c r="C1213" i="1"/>
  <c r="D1213" i="1"/>
  <c r="AC1213" i="1"/>
  <c r="P1213" i="1" s="1"/>
  <c r="AE1213" i="1"/>
  <c r="AF1213" i="1"/>
  <c r="S1213" i="1" s="1"/>
  <c r="AG1213" i="1"/>
  <c r="CU1213" i="1" s="1"/>
  <c r="T1213" i="1" s="1"/>
  <c r="AH1213" i="1"/>
  <c r="CV1213" i="1" s="1"/>
  <c r="U1213" i="1" s="1"/>
  <c r="AI1213" i="1"/>
  <c r="CW1213" i="1" s="1"/>
  <c r="V1213" i="1" s="1"/>
  <c r="AJ1213" i="1"/>
  <c r="CR1213" i="1"/>
  <c r="CT1213" i="1"/>
  <c r="CX1213" i="1"/>
  <c r="W1213" i="1" s="1"/>
  <c r="FR1213" i="1"/>
  <c r="GL1213" i="1"/>
  <c r="GO1213" i="1"/>
  <c r="GP1213" i="1"/>
  <c r="GV1213" i="1"/>
  <c r="HC1213" i="1" s="1"/>
  <c r="GX1213" i="1" s="1"/>
  <c r="C1214" i="1"/>
  <c r="D1214" i="1"/>
  <c r="AC1214" i="1"/>
  <c r="P1214" i="1" s="1"/>
  <c r="AE1214" i="1"/>
  <c r="AF1214" i="1"/>
  <c r="AG1214" i="1"/>
  <c r="CU1214" i="1" s="1"/>
  <c r="AH1214" i="1"/>
  <c r="CV1214" i="1" s="1"/>
  <c r="U1214" i="1" s="1"/>
  <c r="AI1214" i="1"/>
  <c r="CW1214" i="1" s="1"/>
  <c r="AJ1214" i="1"/>
  <c r="CR1214" i="1"/>
  <c r="CT1214" i="1"/>
  <c r="CX1214" i="1"/>
  <c r="W1214" i="1" s="1"/>
  <c r="FR1214" i="1"/>
  <c r="GL1214" i="1"/>
  <c r="GO1214" i="1"/>
  <c r="GP1214" i="1"/>
  <c r="GV1214" i="1"/>
  <c r="HC1214" i="1" s="1"/>
  <c r="GX1214" i="1" s="1"/>
  <c r="B1216" i="1"/>
  <c r="B1209" i="1" s="1"/>
  <c r="C1216" i="1"/>
  <c r="C1209" i="1" s="1"/>
  <c r="D1216" i="1"/>
  <c r="D1209" i="1" s="1"/>
  <c r="F1216" i="1"/>
  <c r="F1209" i="1" s="1"/>
  <c r="G1216" i="1"/>
  <c r="BX1216" i="1"/>
  <c r="BX1209" i="1" s="1"/>
  <c r="BZ1216" i="1"/>
  <c r="BZ1209" i="1" s="1"/>
  <c r="CK1216" i="1"/>
  <c r="CK1209" i="1" s="1"/>
  <c r="CL1216" i="1"/>
  <c r="CL1209" i="1" s="1"/>
  <c r="D1245" i="1"/>
  <c r="E1247" i="1"/>
  <c r="Z1247" i="1"/>
  <c r="AA1247" i="1"/>
  <c r="AM1247" i="1"/>
  <c r="AN1247" i="1"/>
  <c r="BD1247" i="1"/>
  <c r="BE1247" i="1"/>
  <c r="BF1247" i="1"/>
  <c r="BG1247" i="1"/>
  <c r="BH1247" i="1"/>
  <c r="BI1247" i="1"/>
  <c r="BJ1247" i="1"/>
  <c r="BK1247" i="1"/>
  <c r="BL1247" i="1"/>
  <c r="BM1247" i="1"/>
  <c r="BN1247" i="1"/>
  <c r="BO1247" i="1"/>
  <c r="BP1247" i="1"/>
  <c r="BQ1247" i="1"/>
  <c r="BR1247" i="1"/>
  <c r="BS1247" i="1"/>
  <c r="BT1247" i="1"/>
  <c r="BU1247" i="1"/>
  <c r="BV1247" i="1"/>
  <c r="BW1247" i="1"/>
  <c r="CM1247" i="1"/>
  <c r="CN1247" i="1"/>
  <c r="CO1247" i="1"/>
  <c r="CP1247" i="1"/>
  <c r="CQ1247" i="1"/>
  <c r="CR1247" i="1"/>
  <c r="CS1247" i="1"/>
  <c r="CT1247" i="1"/>
  <c r="CU1247" i="1"/>
  <c r="CV1247" i="1"/>
  <c r="CW1247" i="1"/>
  <c r="CX1247" i="1"/>
  <c r="CY1247" i="1"/>
  <c r="CZ1247" i="1"/>
  <c r="DA1247" i="1"/>
  <c r="DB1247" i="1"/>
  <c r="DC1247" i="1"/>
  <c r="DD1247" i="1"/>
  <c r="DE1247" i="1"/>
  <c r="DF1247" i="1"/>
  <c r="DG1247" i="1"/>
  <c r="DH1247" i="1"/>
  <c r="DI1247" i="1"/>
  <c r="DJ1247" i="1"/>
  <c r="DK1247" i="1"/>
  <c r="DL1247" i="1"/>
  <c r="DM1247" i="1"/>
  <c r="DN1247" i="1"/>
  <c r="DO1247" i="1"/>
  <c r="DP1247" i="1"/>
  <c r="DQ1247" i="1"/>
  <c r="DR1247" i="1"/>
  <c r="DS1247" i="1"/>
  <c r="DT1247" i="1"/>
  <c r="DU1247" i="1"/>
  <c r="DV1247" i="1"/>
  <c r="DW1247" i="1"/>
  <c r="DX1247" i="1"/>
  <c r="DY1247" i="1"/>
  <c r="DZ1247" i="1"/>
  <c r="EA1247" i="1"/>
  <c r="EB1247" i="1"/>
  <c r="EC1247" i="1"/>
  <c r="ED1247" i="1"/>
  <c r="EE1247" i="1"/>
  <c r="EF1247" i="1"/>
  <c r="EG1247" i="1"/>
  <c r="EH1247" i="1"/>
  <c r="EI1247" i="1"/>
  <c r="EJ1247" i="1"/>
  <c r="EK1247" i="1"/>
  <c r="EL1247" i="1"/>
  <c r="EM1247" i="1"/>
  <c r="EN1247" i="1"/>
  <c r="EO1247" i="1"/>
  <c r="EP1247" i="1"/>
  <c r="EQ1247" i="1"/>
  <c r="ER1247" i="1"/>
  <c r="ES1247" i="1"/>
  <c r="ET1247" i="1"/>
  <c r="EU1247" i="1"/>
  <c r="EV1247" i="1"/>
  <c r="EW1247" i="1"/>
  <c r="EX1247" i="1"/>
  <c r="EY1247" i="1"/>
  <c r="EZ1247" i="1"/>
  <c r="FA1247" i="1"/>
  <c r="FB1247" i="1"/>
  <c r="FC1247" i="1"/>
  <c r="FD1247" i="1"/>
  <c r="FE1247" i="1"/>
  <c r="FF1247" i="1"/>
  <c r="FG1247" i="1"/>
  <c r="FH1247" i="1"/>
  <c r="FI1247" i="1"/>
  <c r="FJ1247" i="1"/>
  <c r="FK1247" i="1"/>
  <c r="FL1247" i="1"/>
  <c r="FM1247" i="1"/>
  <c r="FN1247" i="1"/>
  <c r="FO1247" i="1"/>
  <c r="FP1247" i="1"/>
  <c r="FQ1247" i="1"/>
  <c r="FR1247" i="1"/>
  <c r="FS1247" i="1"/>
  <c r="FT1247" i="1"/>
  <c r="FU1247" i="1"/>
  <c r="FV1247" i="1"/>
  <c r="FW1247" i="1"/>
  <c r="FX1247" i="1"/>
  <c r="FY1247" i="1"/>
  <c r="FZ1247" i="1"/>
  <c r="GA1247" i="1"/>
  <c r="GB1247" i="1"/>
  <c r="GC1247" i="1"/>
  <c r="GD1247" i="1"/>
  <c r="GE1247" i="1"/>
  <c r="GF1247" i="1"/>
  <c r="GG1247" i="1"/>
  <c r="GH1247" i="1"/>
  <c r="GI1247" i="1"/>
  <c r="GJ1247" i="1"/>
  <c r="GK1247" i="1"/>
  <c r="GL1247" i="1"/>
  <c r="GM1247" i="1"/>
  <c r="GN1247" i="1"/>
  <c r="GO1247" i="1"/>
  <c r="GP1247" i="1"/>
  <c r="GQ1247" i="1"/>
  <c r="GR1247" i="1"/>
  <c r="GS1247" i="1"/>
  <c r="GT1247" i="1"/>
  <c r="GU1247" i="1"/>
  <c r="GV1247" i="1"/>
  <c r="GW1247" i="1"/>
  <c r="GX1247" i="1"/>
  <c r="C1249" i="1"/>
  <c r="D1249" i="1"/>
  <c r="AC1249" i="1"/>
  <c r="AE1249" i="1"/>
  <c r="AF1249" i="1"/>
  <c r="AG1249" i="1"/>
  <c r="CU1249" i="1" s="1"/>
  <c r="AH1249" i="1"/>
  <c r="CV1249" i="1" s="1"/>
  <c r="U1249" i="1" s="1"/>
  <c r="AI1249" i="1"/>
  <c r="CW1249" i="1" s="1"/>
  <c r="AJ1249" i="1"/>
  <c r="CX1249" i="1" s="1"/>
  <c r="W1249" i="1" s="1"/>
  <c r="CR1249" i="1"/>
  <c r="CT1249" i="1"/>
  <c r="FR1249" i="1"/>
  <c r="GL1249" i="1"/>
  <c r="GO1249" i="1"/>
  <c r="GP1249" i="1"/>
  <c r="GV1249" i="1"/>
  <c r="HC1249" i="1" s="1"/>
  <c r="GX1249" i="1" s="1"/>
  <c r="AC1250" i="1"/>
  <c r="AE1250" i="1"/>
  <c r="AF1250" i="1"/>
  <c r="AG1250" i="1"/>
  <c r="CU1250" i="1" s="1"/>
  <c r="AH1250" i="1"/>
  <c r="CV1250" i="1" s="1"/>
  <c r="AI1250" i="1"/>
  <c r="CW1250" i="1" s="1"/>
  <c r="AJ1250" i="1"/>
  <c r="CR1250" i="1"/>
  <c r="CT1250" i="1"/>
  <c r="CX1250" i="1"/>
  <c r="FR1250" i="1"/>
  <c r="GL1250" i="1"/>
  <c r="GO1250" i="1"/>
  <c r="GP1250" i="1"/>
  <c r="GV1250" i="1"/>
  <c r="HC1250" i="1" s="1"/>
  <c r="AC1251" i="1"/>
  <c r="AE1251" i="1"/>
  <c r="AF1251" i="1"/>
  <c r="AG1251" i="1"/>
  <c r="CU1251" i="1" s="1"/>
  <c r="AH1251" i="1"/>
  <c r="CV1251" i="1" s="1"/>
  <c r="U1251" i="1" s="1"/>
  <c r="AI1251" i="1"/>
  <c r="CW1251" i="1" s="1"/>
  <c r="AJ1251" i="1"/>
  <c r="CX1251" i="1" s="1"/>
  <c r="W1251" i="1" s="1"/>
  <c r="CR1251" i="1"/>
  <c r="CT1251" i="1"/>
  <c r="FR1251" i="1"/>
  <c r="GL1251" i="1"/>
  <c r="GO1251" i="1"/>
  <c r="GP1251" i="1"/>
  <c r="GV1251" i="1"/>
  <c r="HC1251" i="1" s="1"/>
  <c r="GX1251" i="1" s="1"/>
  <c r="AC1252" i="1"/>
  <c r="AE1252" i="1"/>
  <c r="AF1252" i="1"/>
  <c r="AG1252" i="1"/>
  <c r="CU1252" i="1" s="1"/>
  <c r="AH1252" i="1"/>
  <c r="CV1252" i="1" s="1"/>
  <c r="AI1252" i="1"/>
  <c r="CW1252" i="1" s="1"/>
  <c r="AJ1252" i="1"/>
  <c r="CR1252" i="1"/>
  <c r="CT1252" i="1"/>
  <c r="CX1252" i="1"/>
  <c r="FR1252" i="1"/>
  <c r="GL1252" i="1"/>
  <c r="GO1252" i="1"/>
  <c r="GP1252" i="1"/>
  <c r="GV1252" i="1"/>
  <c r="HC1252" i="1" s="1"/>
  <c r="B1254" i="1"/>
  <c r="B1247" i="1" s="1"/>
  <c r="C1254" i="1"/>
  <c r="C1247" i="1" s="1"/>
  <c r="D1254" i="1"/>
  <c r="D1247" i="1" s="1"/>
  <c r="F1254" i="1"/>
  <c r="F1247" i="1" s="1"/>
  <c r="G1254" i="1"/>
  <c r="BX1254" i="1"/>
  <c r="AO1254" i="1" s="1"/>
  <c r="CD1254" i="1"/>
  <c r="AU1254" i="1" s="1"/>
  <c r="CK1254" i="1"/>
  <c r="CK1247" i="1" s="1"/>
  <c r="CL1254" i="1"/>
  <c r="CL1247" i="1" s="1"/>
  <c r="D1283" i="1"/>
  <c r="E1285" i="1"/>
  <c r="Z1285" i="1"/>
  <c r="AA1285" i="1"/>
  <c r="AM1285" i="1"/>
  <c r="AN1285" i="1"/>
  <c r="BD1285" i="1"/>
  <c r="BE1285" i="1"/>
  <c r="BF1285" i="1"/>
  <c r="BG1285" i="1"/>
  <c r="BH1285" i="1"/>
  <c r="BI1285" i="1"/>
  <c r="BJ1285" i="1"/>
  <c r="BK1285" i="1"/>
  <c r="BL1285" i="1"/>
  <c r="BM1285" i="1"/>
  <c r="BN1285" i="1"/>
  <c r="BO1285" i="1"/>
  <c r="BP1285" i="1"/>
  <c r="BQ1285" i="1"/>
  <c r="BR1285" i="1"/>
  <c r="BS1285" i="1"/>
  <c r="BT1285" i="1"/>
  <c r="BU1285" i="1"/>
  <c r="BV1285" i="1"/>
  <c r="BW1285" i="1"/>
  <c r="CM1285" i="1"/>
  <c r="CN1285" i="1"/>
  <c r="CO1285" i="1"/>
  <c r="CP1285" i="1"/>
  <c r="CQ1285" i="1"/>
  <c r="CR1285" i="1"/>
  <c r="CS1285" i="1"/>
  <c r="CT1285" i="1"/>
  <c r="CU1285" i="1"/>
  <c r="CV1285" i="1"/>
  <c r="CW1285" i="1"/>
  <c r="CX1285" i="1"/>
  <c r="CY1285" i="1"/>
  <c r="CZ1285" i="1"/>
  <c r="DA1285" i="1"/>
  <c r="DB1285" i="1"/>
  <c r="DC1285" i="1"/>
  <c r="DD1285" i="1"/>
  <c r="DE1285" i="1"/>
  <c r="DF1285" i="1"/>
  <c r="DG1285" i="1"/>
  <c r="DH1285" i="1"/>
  <c r="DI1285" i="1"/>
  <c r="DJ1285" i="1"/>
  <c r="DK1285" i="1"/>
  <c r="DL1285" i="1"/>
  <c r="DM1285" i="1"/>
  <c r="DN1285" i="1"/>
  <c r="DO1285" i="1"/>
  <c r="DP1285" i="1"/>
  <c r="DQ1285" i="1"/>
  <c r="DR1285" i="1"/>
  <c r="DS1285" i="1"/>
  <c r="DT1285" i="1"/>
  <c r="DU1285" i="1"/>
  <c r="DV1285" i="1"/>
  <c r="DW1285" i="1"/>
  <c r="DX1285" i="1"/>
  <c r="DY1285" i="1"/>
  <c r="DZ1285" i="1"/>
  <c r="EA1285" i="1"/>
  <c r="EB1285" i="1"/>
  <c r="EC1285" i="1"/>
  <c r="ED1285" i="1"/>
  <c r="EE1285" i="1"/>
  <c r="EF1285" i="1"/>
  <c r="EG1285" i="1"/>
  <c r="EH1285" i="1"/>
  <c r="EI1285" i="1"/>
  <c r="EJ1285" i="1"/>
  <c r="EK1285" i="1"/>
  <c r="EL1285" i="1"/>
  <c r="EM1285" i="1"/>
  <c r="EN1285" i="1"/>
  <c r="EO1285" i="1"/>
  <c r="EP1285" i="1"/>
  <c r="EQ1285" i="1"/>
  <c r="ER1285" i="1"/>
  <c r="ES1285" i="1"/>
  <c r="ET1285" i="1"/>
  <c r="EU1285" i="1"/>
  <c r="EV1285" i="1"/>
  <c r="EW1285" i="1"/>
  <c r="EX1285" i="1"/>
  <c r="EY1285" i="1"/>
  <c r="EZ1285" i="1"/>
  <c r="FA1285" i="1"/>
  <c r="FB1285" i="1"/>
  <c r="FC1285" i="1"/>
  <c r="FD1285" i="1"/>
  <c r="FE1285" i="1"/>
  <c r="FF1285" i="1"/>
  <c r="FG1285" i="1"/>
  <c r="FH1285" i="1"/>
  <c r="FI1285" i="1"/>
  <c r="FJ1285" i="1"/>
  <c r="FK1285" i="1"/>
  <c r="FL1285" i="1"/>
  <c r="FM1285" i="1"/>
  <c r="FN1285" i="1"/>
  <c r="FO1285" i="1"/>
  <c r="FP1285" i="1"/>
  <c r="FQ1285" i="1"/>
  <c r="FR1285" i="1"/>
  <c r="FS1285" i="1"/>
  <c r="FT1285" i="1"/>
  <c r="FU1285" i="1"/>
  <c r="FV1285" i="1"/>
  <c r="FW1285" i="1"/>
  <c r="FX1285" i="1"/>
  <c r="FY1285" i="1"/>
  <c r="FZ1285" i="1"/>
  <c r="GA1285" i="1"/>
  <c r="GB1285" i="1"/>
  <c r="GC1285" i="1"/>
  <c r="GD1285" i="1"/>
  <c r="GE1285" i="1"/>
  <c r="GF1285" i="1"/>
  <c r="GG1285" i="1"/>
  <c r="GH1285" i="1"/>
  <c r="GI1285" i="1"/>
  <c r="GJ1285" i="1"/>
  <c r="GK1285" i="1"/>
  <c r="GL1285" i="1"/>
  <c r="GM1285" i="1"/>
  <c r="GN1285" i="1"/>
  <c r="GO1285" i="1"/>
  <c r="GP1285" i="1"/>
  <c r="GQ1285" i="1"/>
  <c r="GR1285" i="1"/>
  <c r="GS1285" i="1"/>
  <c r="GT1285" i="1"/>
  <c r="GU1285" i="1"/>
  <c r="GV1285" i="1"/>
  <c r="GW1285" i="1"/>
  <c r="GX1285" i="1"/>
  <c r="C1287" i="1"/>
  <c r="D1287" i="1"/>
  <c r="AC1287" i="1"/>
  <c r="AE1287" i="1"/>
  <c r="CS1287" i="1" s="1"/>
  <c r="AF1287" i="1"/>
  <c r="AG1287" i="1"/>
  <c r="CU1287" i="1" s="1"/>
  <c r="T1287" i="1" s="1"/>
  <c r="AH1287" i="1"/>
  <c r="CV1287" i="1" s="1"/>
  <c r="U1287" i="1" s="1"/>
  <c r="AI1287" i="1"/>
  <c r="AJ1287" i="1"/>
  <c r="CX1287" i="1" s="1"/>
  <c r="W1287" i="1" s="1"/>
  <c r="CQ1287" i="1"/>
  <c r="CW1287" i="1"/>
  <c r="V1287" i="1" s="1"/>
  <c r="FR1287" i="1"/>
  <c r="GL1287" i="1"/>
  <c r="GO1287" i="1"/>
  <c r="GP1287" i="1"/>
  <c r="GV1287" i="1"/>
  <c r="HC1287" i="1" s="1"/>
  <c r="GX1287" i="1"/>
  <c r="I1288" i="1"/>
  <c r="AC1288" i="1"/>
  <c r="AE1288" i="1"/>
  <c r="AD1288" i="1" s="1"/>
  <c r="AF1288" i="1"/>
  <c r="AG1288" i="1"/>
  <c r="CU1288" i="1" s="1"/>
  <c r="AH1288" i="1"/>
  <c r="CV1288" i="1" s="1"/>
  <c r="AI1288" i="1"/>
  <c r="AJ1288" i="1"/>
  <c r="CX1288" i="1" s="1"/>
  <c r="CQ1288" i="1"/>
  <c r="CS1288" i="1"/>
  <c r="CW1288" i="1"/>
  <c r="V1288" i="1" s="1"/>
  <c r="FR1288" i="1"/>
  <c r="GL1288" i="1"/>
  <c r="GO1288" i="1"/>
  <c r="GP1288" i="1"/>
  <c r="GV1288" i="1"/>
  <c r="HC1288" i="1" s="1"/>
  <c r="B1290" i="1"/>
  <c r="B1285" i="1" s="1"/>
  <c r="C1290" i="1"/>
  <c r="C1285" i="1" s="1"/>
  <c r="D1290" i="1"/>
  <c r="D1285" i="1" s="1"/>
  <c r="F1290" i="1"/>
  <c r="F1285" i="1" s="1"/>
  <c r="G1290" i="1"/>
  <c r="BX1290" i="1"/>
  <c r="CK1290" i="1"/>
  <c r="CK1285" i="1" s="1"/>
  <c r="CL1290" i="1"/>
  <c r="BC1290" i="1" s="1"/>
  <c r="D1319" i="1"/>
  <c r="E1321" i="1"/>
  <c r="Z1321" i="1"/>
  <c r="AA1321" i="1"/>
  <c r="AM1321" i="1"/>
  <c r="AN1321" i="1"/>
  <c r="BD1321" i="1"/>
  <c r="BE1321" i="1"/>
  <c r="BF1321" i="1"/>
  <c r="BG1321" i="1"/>
  <c r="BH1321" i="1"/>
  <c r="BI1321" i="1"/>
  <c r="BJ1321" i="1"/>
  <c r="BK1321" i="1"/>
  <c r="BL1321" i="1"/>
  <c r="BM1321" i="1"/>
  <c r="BN1321" i="1"/>
  <c r="BO1321" i="1"/>
  <c r="BP1321" i="1"/>
  <c r="BQ1321" i="1"/>
  <c r="BR1321" i="1"/>
  <c r="BS1321" i="1"/>
  <c r="BT1321" i="1"/>
  <c r="BU1321" i="1"/>
  <c r="BV1321" i="1"/>
  <c r="BW1321" i="1"/>
  <c r="CM1321" i="1"/>
  <c r="CN1321" i="1"/>
  <c r="CO1321" i="1"/>
  <c r="CP1321" i="1"/>
  <c r="CQ1321" i="1"/>
  <c r="CR1321" i="1"/>
  <c r="CS1321" i="1"/>
  <c r="CT1321" i="1"/>
  <c r="CU1321" i="1"/>
  <c r="CV1321" i="1"/>
  <c r="CW1321" i="1"/>
  <c r="CX1321" i="1"/>
  <c r="CY1321" i="1"/>
  <c r="CZ1321" i="1"/>
  <c r="DA1321" i="1"/>
  <c r="DB1321" i="1"/>
  <c r="DC1321" i="1"/>
  <c r="DD1321" i="1"/>
  <c r="DE1321" i="1"/>
  <c r="DF1321" i="1"/>
  <c r="DG1321" i="1"/>
  <c r="DH1321" i="1"/>
  <c r="DI1321" i="1"/>
  <c r="DJ1321" i="1"/>
  <c r="DK1321" i="1"/>
  <c r="DL1321" i="1"/>
  <c r="DM1321" i="1"/>
  <c r="DN1321" i="1"/>
  <c r="DO1321" i="1"/>
  <c r="DP1321" i="1"/>
  <c r="DQ1321" i="1"/>
  <c r="DR1321" i="1"/>
  <c r="DS1321" i="1"/>
  <c r="DT1321" i="1"/>
  <c r="DU1321" i="1"/>
  <c r="DV1321" i="1"/>
  <c r="DW1321" i="1"/>
  <c r="DX1321" i="1"/>
  <c r="DY1321" i="1"/>
  <c r="DZ1321" i="1"/>
  <c r="EA1321" i="1"/>
  <c r="EB1321" i="1"/>
  <c r="EC1321" i="1"/>
  <c r="ED1321" i="1"/>
  <c r="EE1321" i="1"/>
  <c r="EF1321" i="1"/>
  <c r="EG1321" i="1"/>
  <c r="EH1321" i="1"/>
  <c r="EI1321" i="1"/>
  <c r="EJ1321" i="1"/>
  <c r="EK1321" i="1"/>
  <c r="EL1321" i="1"/>
  <c r="EM1321" i="1"/>
  <c r="EN1321" i="1"/>
  <c r="EO1321" i="1"/>
  <c r="EP1321" i="1"/>
  <c r="EQ1321" i="1"/>
  <c r="ER1321" i="1"/>
  <c r="ES1321" i="1"/>
  <c r="ET1321" i="1"/>
  <c r="EU1321" i="1"/>
  <c r="EV1321" i="1"/>
  <c r="EW1321" i="1"/>
  <c r="EX1321" i="1"/>
  <c r="EY1321" i="1"/>
  <c r="EZ1321" i="1"/>
  <c r="FA1321" i="1"/>
  <c r="FB1321" i="1"/>
  <c r="FC1321" i="1"/>
  <c r="FD1321" i="1"/>
  <c r="FE1321" i="1"/>
  <c r="FF1321" i="1"/>
  <c r="FG1321" i="1"/>
  <c r="FH1321" i="1"/>
  <c r="FI1321" i="1"/>
  <c r="FJ1321" i="1"/>
  <c r="FK1321" i="1"/>
  <c r="FL1321" i="1"/>
  <c r="FM1321" i="1"/>
  <c r="FN1321" i="1"/>
  <c r="FO1321" i="1"/>
  <c r="FP1321" i="1"/>
  <c r="FQ1321" i="1"/>
  <c r="FR1321" i="1"/>
  <c r="FS1321" i="1"/>
  <c r="FT1321" i="1"/>
  <c r="FU1321" i="1"/>
  <c r="FV1321" i="1"/>
  <c r="FW1321" i="1"/>
  <c r="FX1321" i="1"/>
  <c r="FY1321" i="1"/>
  <c r="FZ1321" i="1"/>
  <c r="GA1321" i="1"/>
  <c r="GB1321" i="1"/>
  <c r="GC1321" i="1"/>
  <c r="GD1321" i="1"/>
  <c r="GE1321" i="1"/>
  <c r="GF1321" i="1"/>
  <c r="GG1321" i="1"/>
  <c r="GH1321" i="1"/>
  <c r="GI1321" i="1"/>
  <c r="GJ1321" i="1"/>
  <c r="GK1321" i="1"/>
  <c r="GL1321" i="1"/>
  <c r="GM1321" i="1"/>
  <c r="GN1321" i="1"/>
  <c r="GO1321" i="1"/>
  <c r="GP1321" i="1"/>
  <c r="GQ1321" i="1"/>
  <c r="GR1321" i="1"/>
  <c r="GS1321" i="1"/>
  <c r="GT1321" i="1"/>
  <c r="GU1321" i="1"/>
  <c r="GV1321" i="1"/>
  <c r="GW1321" i="1"/>
  <c r="GX1321" i="1"/>
  <c r="C1323" i="1"/>
  <c r="D1323" i="1"/>
  <c r="AC1323" i="1"/>
  <c r="AE1323" i="1"/>
  <c r="CS1323" i="1" s="1"/>
  <c r="AF1323" i="1"/>
  <c r="AG1323" i="1"/>
  <c r="CU1323" i="1" s="1"/>
  <c r="T1323" i="1" s="1"/>
  <c r="AH1323" i="1"/>
  <c r="CV1323" i="1" s="1"/>
  <c r="U1323" i="1" s="1"/>
  <c r="AI1323" i="1"/>
  <c r="AJ1323" i="1"/>
  <c r="CX1323" i="1" s="1"/>
  <c r="W1323" i="1" s="1"/>
  <c r="CQ1323" i="1"/>
  <c r="CW1323" i="1"/>
  <c r="V1323" i="1" s="1"/>
  <c r="FR1323" i="1"/>
  <c r="GL1323" i="1"/>
  <c r="GO1323" i="1"/>
  <c r="GP1323" i="1"/>
  <c r="GV1323" i="1"/>
  <c r="HC1323" i="1" s="1"/>
  <c r="GX1323" i="1" s="1"/>
  <c r="I1324" i="1"/>
  <c r="V1324" i="1" s="1"/>
  <c r="AC1324" i="1"/>
  <c r="AD1324" i="1"/>
  <c r="AE1324" i="1"/>
  <c r="AF1324" i="1"/>
  <c r="AG1324" i="1"/>
  <c r="AH1324" i="1"/>
  <c r="CV1324" i="1" s="1"/>
  <c r="AI1324" i="1"/>
  <c r="AJ1324" i="1"/>
  <c r="CX1324" i="1" s="1"/>
  <c r="CQ1324" i="1"/>
  <c r="CR1324" i="1"/>
  <c r="CS1324" i="1"/>
  <c r="CU1324" i="1"/>
  <c r="CW1324" i="1"/>
  <c r="FR1324" i="1"/>
  <c r="GL1324" i="1"/>
  <c r="GO1324" i="1"/>
  <c r="CC1327" i="1" s="1"/>
  <c r="CC1321" i="1" s="1"/>
  <c r="GP1324" i="1"/>
  <c r="GV1324" i="1"/>
  <c r="HC1324" i="1" s="1"/>
  <c r="I1325" i="1"/>
  <c r="AC1325" i="1"/>
  <c r="CQ1325" i="1" s="1"/>
  <c r="AE1325" i="1"/>
  <c r="AF1325" i="1"/>
  <c r="AG1325" i="1"/>
  <c r="CU1325" i="1" s="1"/>
  <c r="T1325" i="1" s="1"/>
  <c r="AH1325" i="1"/>
  <c r="CV1325" i="1" s="1"/>
  <c r="AI1325" i="1"/>
  <c r="AJ1325" i="1"/>
  <c r="CX1325" i="1" s="1"/>
  <c r="CS1325" i="1"/>
  <c r="CW1325" i="1"/>
  <c r="V1325" i="1" s="1"/>
  <c r="FR1325" i="1"/>
  <c r="GL1325" i="1"/>
  <c r="GO1325" i="1"/>
  <c r="GP1325" i="1"/>
  <c r="GV1325" i="1"/>
  <c r="HC1325" i="1" s="1"/>
  <c r="B1327" i="1"/>
  <c r="B1321" i="1" s="1"/>
  <c r="C1327" i="1"/>
  <c r="C1321" i="1" s="1"/>
  <c r="D1327" i="1"/>
  <c r="D1321" i="1" s="1"/>
  <c r="F1327" i="1"/>
  <c r="F1321" i="1" s="1"/>
  <c r="G1327" i="1"/>
  <c r="BX1327" i="1"/>
  <c r="CK1327" i="1"/>
  <c r="BB1327" i="1" s="1"/>
  <c r="CL1327" i="1"/>
  <c r="D1356" i="1"/>
  <c r="E1358" i="1"/>
  <c r="Z1358" i="1"/>
  <c r="AA1358" i="1"/>
  <c r="AM1358" i="1"/>
  <c r="AN1358" i="1"/>
  <c r="BD1358" i="1"/>
  <c r="BE1358" i="1"/>
  <c r="BF1358" i="1"/>
  <c r="BG1358" i="1"/>
  <c r="BH1358" i="1"/>
  <c r="BI1358" i="1"/>
  <c r="BJ1358" i="1"/>
  <c r="BK1358" i="1"/>
  <c r="BL1358" i="1"/>
  <c r="BM1358" i="1"/>
  <c r="BN1358" i="1"/>
  <c r="BO1358" i="1"/>
  <c r="BP1358" i="1"/>
  <c r="BQ1358" i="1"/>
  <c r="BR1358" i="1"/>
  <c r="BS1358" i="1"/>
  <c r="BT1358" i="1"/>
  <c r="BU1358" i="1"/>
  <c r="BV1358" i="1"/>
  <c r="BW1358" i="1"/>
  <c r="CM1358" i="1"/>
  <c r="CN1358" i="1"/>
  <c r="CO1358" i="1"/>
  <c r="CP1358" i="1"/>
  <c r="CQ1358" i="1"/>
  <c r="CR1358" i="1"/>
  <c r="CS1358" i="1"/>
  <c r="CT1358" i="1"/>
  <c r="CU1358" i="1"/>
  <c r="CV1358" i="1"/>
  <c r="CW1358" i="1"/>
  <c r="CX1358" i="1"/>
  <c r="CY1358" i="1"/>
  <c r="CZ1358" i="1"/>
  <c r="DA1358" i="1"/>
  <c r="DB1358" i="1"/>
  <c r="DC1358" i="1"/>
  <c r="DD1358" i="1"/>
  <c r="DE1358" i="1"/>
  <c r="DF1358" i="1"/>
  <c r="DG1358" i="1"/>
  <c r="DH1358" i="1"/>
  <c r="DI1358" i="1"/>
  <c r="DJ1358" i="1"/>
  <c r="DK1358" i="1"/>
  <c r="DL1358" i="1"/>
  <c r="DM1358" i="1"/>
  <c r="DN1358" i="1"/>
  <c r="DO1358" i="1"/>
  <c r="DP1358" i="1"/>
  <c r="DQ1358" i="1"/>
  <c r="DR1358" i="1"/>
  <c r="DS1358" i="1"/>
  <c r="DT1358" i="1"/>
  <c r="DU1358" i="1"/>
  <c r="DV1358" i="1"/>
  <c r="DW1358" i="1"/>
  <c r="DX1358" i="1"/>
  <c r="DY1358" i="1"/>
  <c r="DZ1358" i="1"/>
  <c r="EA1358" i="1"/>
  <c r="EB1358" i="1"/>
  <c r="EC1358" i="1"/>
  <c r="ED1358" i="1"/>
  <c r="EE1358" i="1"/>
  <c r="EF1358" i="1"/>
  <c r="EG1358" i="1"/>
  <c r="EH1358" i="1"/>
  <c r="EI1358" i="1"/>
  <c r="EJ1358" i="1"/>
  <c r="EK1358" i="1"/>
  <c r="EL1358" i="1"/>
  <c r="EM1358" i="1"/>
  <c r="EN1358" i="1"/>
  <c r="EO1358" i="1"/>
  <c r="EP1358" i="1"/>
  <c r="EQ1358" i="1"/>
  <c r="ER1358" i="1"/>
  <c r="ES1358" i="1"/>
  <c r="ET1358" i="1"/>
  <c r="EU1358" i="1"/>
  <c r="EV1358" i="1"/>
  <c r="EW1358" i="1"/>
  <c r="EX1358" i="1"/>
  <c r="EY1358" i="1"/>
  <c r="EZ1358" i="1"/>
  <c r="FA1358" i="1"/>
  <c r="FB1358" i="1"/>
  <c r="FC1358" i="1"/>
  <c r="FD1358" i="1"/>
  <c r="FE1358" i="1"/>
  <c r="FF1358" i="1"/>
  <c r="FG1358" i="1"/>
  <c r="FH1358" i="1"/>
  <c r="FI1358" i="1"/>
  <c r="FJ1358" i="1"/>
  <c r="FK1358" i="1"/>
  <c r="FL1358" i="1"/>
  <c r="FM1358" i="1"/>
  <c r="FN1358" i="1"/>
  <c r="FO1358" i="1"/>
  <c r="FP1358" i="1"/>
  <c r="FQ1358" i="1"/>
  <c r="FR1358" i="1"/>
  <c r="FS1358" i="1"/>
  <c r="FT1358" i="1"/>
  <c r="FU1358" i="1"/>
  <c r="FV1358" i="1"/>
  <c r="FW1358" i="1"/>
  <c r="FX1358" i="1"/>
  <c r="FY1358" i="1"/>
  <c r="FZ1358" i="1"/>
  <c r="GA1358" i="1"/>
  <c r="GB1358" i="1"/>
  <c r="GC1358" i="1"/>
  <c r="GD1358" i="1"/>
  <c r="GE1358" i="1"/>
  <c r="GF1358" i="1"/>
  <c r="GG1358" i="1"/>
  <c r="GH1358" i="1"/>
  <c r="GI1358" i="1"/>
  <c r="GJ1358" i="1"/>
  <c r="GK1358" i="1"/>
  <c r="GL1358" i="1"/>
  <c r="GM1358" i="1"/>
  <c r="GN1358" i="1"/>
  <c r="GO1358" i="1"/>
  <c r="GP1358" i="1"/>
  <c r="GQ1358" i="1"/>
  <c r="GR1358" i="1"/>
  <c r="GS1358" i="1"/>
  <c r="GT1358" i="1"/>
  <c r="GU1358" i="1"/>
  <c r="GV1358" i="1"/>
  <c r="GW1358" i="1"/>
  <c r="GX1358" i="1"/>
  <c r="C1360" i="1"/>
  <c r="D1360" i="1"/>
  <c r="AC1360" i="1"/>
  <c r="AE1360" i="1"/>
  <c r="AD1360" i="1" s="1"/>
  <c r="AF1360" i="1"/>
  <c r="AG1360" i="1"/>
  <c r="CU1360" i="1" s="1"/>
  <c r="T1360" i="1" s="1"/>
  <c r="AH1360" i="1"/>
  <c r="CV1360" i="1" s="1"/>
  <c r="U1360" i="1" s="1"/>
  <c r="AI1360" i="1"/>
  <c r="AJ1360" i="1"/>
  <c r="CX1360" i="1" s="1"/>
  <c r="CQ1360" i="1"/>
  <c r="CS1360" i="1"/>
  <c r="CW1360" i="1"/>
  <c r="FR1360" i="1"/>
  <c r="GL1360" i="1"/>
  <c r="GO1360" i="1"/>
  <c r="GP1360" i="1"/>
  <c r="GV1360" i="1"/>
  <c r="HC1360" i="1" s="1"/>
  <c r="GX1360" i="1" s="1"/>
  <c r="I1361" i="1"/>
  <c r="AC1361" i="1"/>
  <c r="AD1361" i="1"/>
  <c r="AE1361" i="1"/>
  <c r="AF1361" i="1"/>
  <c r="AG1361" i="1"/>
  <c r="AH1361" i="1"/>
  <c r="CV1361" i="1" s="1"/>
  <c r="U1361" i="1" s="1"/>
  <c r="AI1361" i="1"/>
  <c r="AJ1361" i="1"/>
  <c r="CX1361" i="1" s="1"/>
  <c r="W1361" i="1" s="1"/>
  <c r="CQ1361" i="1"/>
  <c r="CR1361" i="1"/>
  <c r="CS1361" i="1"/>
  <c r="CU1361" i="1"/>
  <c r="T1361" i="1" s="1"/>
  <c r="CW1361" i="1"/>
  <c r="FR1361" i="1"/>
  <c r="GL1361" i="1"/>
  <c r="GO1361" i="1"/>
  <c r="GP1361" i="1"/>
  <c r="GV1361" i="1"/>
  <c r="HC1361" i="1" s="1"/>
  <c r="GX1361" i="1" s="1"/>
  <c r="AC1362" i="1"/>
  <c r="AE1362" i="1"/>
  <c r="AD1362" i="1" s="1"/>
  <c r="AF1362" i="1"/>
  <c r="AG1362" i="1"/>
  <c r="CU1362" i="1" s="1"/>
  <c r="AH1362" i="1"/>
  <c r="CV1362" i="1" s="1"/>
  <c r="AI1362" i="1"/>
  <c r="AJ1362" i="1"/>
  <c r="CX1362" i="1" s="1"/>
  <c r="CQ1362" i="1"/>
  <c r="CS1362" i="1"/>
  <c r="CW1362" i="1"/>
  <c r="FR1362" i="1"/>
  <c r="GL1362" i="1"/>
  <c r="GO1362" i="1"/>
  <c r="GP1362" i="1"/>
  <c r="GV1362" i="1"/>
  <c r="HC1362" i="1" s="1"/>
  <c r="AC1363" i="1"/>
  <c r="AE1363" i="1"/>
  <c r="AD1363" i="1" s="1"/>
  <c r="AF1363" i="1"/>
  <c r="AG1363" i="1"/>
  <c r="CU1363" i="1" s="1"/>
  <c r="AH1363" i="1"/>
  <c r="CV1363" i="1" s="1"/>
  <c r="AI1363" i="1"/>
  <c r="AJ1363" i="1"/>
  <c r="CX1363" i="1" s="1"/>
  <c r="CQ1363" i="1"/>
  <c r="CS1363" i="1"/>
  <c r="CW1363" i="1"/>
  <c r="FR1363" i="1"/>
  <c r="GL1363" i="1"/>
  <c r="GO1363" i="1"/>
  <c r="GP1363" i="1"/>
  <c r="GV1363" i="1"/>
  <c r="HC1363" i="1" s="1"/>
  <c r="B1365" i="1"/>
  <c r="B1358" i="1" s="1"/>
  <c r="C1365" i="1"/>
  <c r="C1358" i="1" s="1"/>
  <c r="D1365" i="1"/>
  <c r="D1358" i="1" s="1"/>
  <c r="F1365" i="1"/>
  <c r="F1358" i="1" s="1"/>
  <c r="G1365" i="1"/>
  <c r="BX1365" i="1"/>
  <c r="CC1365" i="1"/>
  <c r="CC1358" i="1" s="1"/>
  <c r="CK1365" i="1"/>
  <c r="CK1358" i="1" s="1"/>
  <c r="CL1365" i="1"/>
  <c r="D1394" i="1"/>
  <c r="E1396" i="1"/>
  <c r="Z1396" i="1"/>
  <c r="AA1396" i="1"/>
  <c r="AM1396" i="1"/>
  <c r="AN1396" i="1"/>
  <c r="BD1396" i="1"/>
  <c r="BE1396" i="1"/>
  <c r="BF1396" i="1"/>
  <c r="BG1396" i="1"/>
  <c r="BH1396" i="1"/>
  <c r="BI1396" i="1"/>
  <c r="BJ1396" i="1"/>
  <c r="BK1396" i="1"/>
  <c r="BL1396" i="1"/>
  <c r="BM1396" i="1"/>
  <c r="BN1396" i="1"/>
  <c r="BO1396" i="1"/>
  <c r="BP1396" i="1"/>
  <c r="BQ1396" i="1"/>
  <c r="BR1396" i="1"/>
  <c r="BS1396" i="1"/>
  <c r="BT1396" i="1"/>
  <c r="BU1396" i="1"/>
  <c r="BV1396" i="1"/>
  <c r="BW1396" i="1"/>
  <c r="CM1396" i="1"/>
  <c r="CN1396" i="1"/>
  <c r="CO1396" i="1"/>
  <c r="CP1396" i="1"/>
  <c r="CQ1396" i="1"/>
  <c r="CR1396" i="1"/>
  <c r="CS1396" i="1"/>
  <c r="CT1396" i="1"/>
  <c r="CU1396" i="1"/>
  <c r="CV1396" i="1"/>
  <c r="CW1396" i="1"/>
  <c r="CX1396" i="1"/>
  <c r="CY1396" i="1"/>
  <c r="CZ1396" i="1"/>
  <c r="DA1396" i="1"/>
  <c r="DB1396" i="1"/>
  <c r="DC1396" i="1"/>
  <c r="DD1396" i="1"/>
  <c r="DE1396" i="1"/>
  <c r="DF1396" i="1"/>
  <c r="DG1396" i="1"/>
  <c r="DH1396" i="1"/>
  <c r="DI1396" i="1"/>
  <c r="DJ1396" i="1"/>
  <c r="DK1396" i="1"/>
  <c r="DL1396" i="1"/>
  <c r="DM1396" i="1"/>
  <c r="DN1396" i="1"/>
  <c r="DO1396" i="1"/>
  <c r="DP1396" i="1"/>
  <c r="DQ1396" i="1"/>
  <c r="DR1396" i="1"/>
  <c r="DS1396" i="1"/>
  <c r="DT1396" i="1"/>
  <c r="DU1396" i="1"/>
  <c r="DV1396" i="1"/>
  <c r="DW1396" i="1"/>
  <c r="DX1396" i="1"/>
  <c r="DY1396" i="1"/>
  <c r="DZ1396" i="1"/>
  <c r="EA1396" i="1"/>
  <c r="EB1396" i="1"/>
  <c r="EC1396" i="1"/>
  <c r="ED1396" i="1"/>
  <c r="EE1396" i="1"/>
  <c r="EF1396" i="1"/>
  <c r="EG1396" i="1"/>
  <c r="EH1396" i="1"/>
  <c r="EI1396" i="1"/>
  <c r="EJ1396" i="1"/>
  <c r="EK1396" i="1"/>
  <c r="EL1396" i="1"/>
  <c r="EM1396" i="1"/>
  <c r="EN1396" i="1"/>
  <c r="EO1396" i="1"/>
  <c r="EP1396" i="1"/>
  <c r="EQ1396" i="1"/>
  <c r="ER1396" i="1"/>
  <c r="ES1396" i="1"/>
  <c r="ET1396" i="1"/>
  <c r="EU1396" i="1"/>
  <c r="EV1396" i="1"/>
  <c r="EW1396" i="1"/>
  <c r="EX1396" i="1"/>
  <c r="EY1396" i="1"/>
  <c r="EZ1396" i="1"/>
  <c r="FA1396" i="1"/>
  <c r="FB1396" i="1"/>
  <c r="FC1396" i="1"/>
  <c r="FD1396" i="1"/>
  <c r="FE1396" i="1"/>
  <c r="FF1396" i="1"/>
  <c r="FG1396" i="1"/>
  <c r="FH1396" i="1"/>
  <c r="FI1396" i="1"/>
  <c r="FJ1396" i="1"/>
  <c r="FK1396" i="1"/>
  <c r="FL1396" i="1"/>
  <c r="FM1396" i="1"/>
  <c r="FN1396" i="1"/>
  <c r="FO1396" i="1"/>
  <c r="FP1396" i="1"/>
  <c r="FQ1396" i="1"/>
  <c r="FR1396" i="1"/>
  <c r="FS1396" i="1"/>
  <c r="FT1396" i="1"/>
  <c r="FU1396" i="1"/>
  <c r="FV1396" i="1"/>
  <c r="FW1396" i="1"/>
  <c r="FX1396" i="1"/>
  <c r="FY1396" i="1"/>
  <c r="FZ1396" i="1"/>
  <c r="GA1396" i="1"/>
  <c r="GB1396" i="1"/>
  <c r="GC1396" i="1"/>
  <c r="GD1396" i="1"/>
  <c r="GE1396" i="1"/>
  <c r="GF1396" i="1"/>
  <c r="GG1396" i="1"/>
  <c r="GH1396" i="1"/>
  <c r="GI1396" i="1"/>
  <c r="GJ1396" i="1"/>
  <c r="GK1396" i="1"/>
  <c r="GL1396" i="1"/>
  <c r="GM1396" i="1"/>
  <c r="GN1396" i="1"/>
  <c r="GO1396" i="1"/>
  <c r="GP1396" i="1"/>
  <c r="GQ1396" i="1"/>
  <c r="GR1396" i="1"/>
  <c r="GS1396" i="1"/>
  <c r="GT1396" i="1"/>
  <c r="GU1396" i="1"/>
  <c r="GV1396" i="1"/>
  <c r="GW1396" i="1"/>
  <c r="GX1396" i="1"/>
  <c r="C1398" i="1"/>
  <c r="D1398" i="1"/>
  <c r="AC1398" i="1"/>
  <c r="AE1398" i="1"/>
  <c r="AF1398" i="1"/>
  <c r="AG1398" i="1"/>
  <c r="CU1398" i="1" s="1"/>
  <c r="T1398" i="1" s="1"/>
  <c r="AH1398" i="1"/>
  <c r="AI1398" i="1"/>
  <c r="CW1398" i="1" s="1"/>
  <c r="V1398" i="1" s="1"/>
  <c r="AJ1398" i="1"/>
  <c r="CX1398" i="1" s="1"/>
  <c r="W1398" i="1" s="1"/>
  <c r="CV1398" i="1"/>
  <c r="U1398" i="1" s="1"/>
  <c r="FR1398" i="1"/>
  <c r="GL1398" i="1"/>
  <c r="BZ1402" i="1" s="1"/>
  <c r="BZ1396" i="1" s="1"/>
  <c r="GO1398" i="1"/>
  <c r="GP1398" i="1"/>
  <c r="GV1398" i="1"/>
  <c r="HC1398" i="1" s="1"/>
  <c r="GX1398" i="1" s="1"/>
  <c r="I1399" i="1"/>
  <c r="AC1399" i="1"/>
  <c r="AE1399" i="1"/>
  <c r="AF1399" i="1"/>
  <c r="AG1399" i="1"/>
  <c r="CU1399" i="1" s="1"/>
  <c r="AH1399" i="1"/>
  <c r="AI1399" i="1"/>
  <c r="CW1399" i="1" s="1"/>
  <c r="AJ1399" i="1"/>
  <c r="CX1399" i="1" s="1"/>
  <c r="CV1399" i="1"/>
  <c r="U1399" i="1" s="1"/>
  <c r="FR1399" i="1"/>
  <c r="GL1399" i="1"/>
  <c r="GO1399" i="1"/>
  <c r="GP1399" i="1"/>
  <c r="GV1399" i="1"/>
  <c r="HC1399" i="1" s="1"/>
  <c r="I1400" i="1"/>
  <c r="AC1400" i="1"/>
  <c r="AE1400" i="1"/>
  <c r="R1400" i="1" s="1"/>
  <c r="GK1400" i="1" s="1"/>
  <c r="AF1400" i="1"/>
  <c r="AG1400" i="1"/>
  <c r="CU1400" i="1" s="1"/>
  <c r="T1400" i="1" s="1"/>
  <c r="AH1400" i="1"/>
  <c r="CV1400" i="1" s="1"/>
  <c r="AI1400" i="1"/>
  <c r="AJ1400" i="1"/>
  <c r="CX1400" i="1" s="1"/>
  <c r="CQ1400" i="1"/>
  <c r="CS1400" i="1"/>
  <c r="CW1400" i="1"/>
  <c r="FR1400" i="1"/>
  <c r="BY1402" i="1" s="1"/>
  <c r="GL1400" i="1"/>
  <c r="GO1400" i="1"/>
  <c r="GP1400" i="1"/>
  <c r="GV1400" i="1"/>
  <c r="HC1400" i="1"/>
  <c r="GX1400" i="1" s="1"/>
  <c r="B1402" i="1"/>
  <c r="B1396" i="1" s="1"/>
  <c r="C1402" i="1"/>
  <c r="C1396" i="1" s="1"/>
  <c r="D1402" i="1"/>
  <c r="D1396" i="1" s="1"/>
  <c r="F1402" i="1"/>
  <c r="F1396" i="1" s="1"/>
  <c r="G1402" i="1"/>
  <c r="BX1402" i="1"/>
  <c r="BX1396" i="1" s="1"/>
  <c r="CK1402" i="1"/>
  <c r="CK1396" i="1" s="1"/>
  <c r="CL1402" i="1"/>
  <c r="CL1396" i="1" s="1"/>
  <c r="D1431" i="1"/>
  <c r="E1433" i="1"/>
  <c r="Z1433" i="1"/>
  <c r="AA1433" i="1"/>
  <c r="AM1433" i="1"/>
  <c r="AN1433" i="1"/>
  <c r="BD1433" i="1"/>
  <c r="BE1433" i="1"/>
  <c r="BF1433" i="1"/>
  <c r="BG1433" i="1"/>
  <c r="BH1433" i="1"/>
  <c r="BI1433" i="1"/>
  <c r="BJ1433" i="1"/>
  <c r="BK1433" i="1"/>
  <c r="BL1433" i="1"/>
  <c r="BM1433" i="1"/>
  <c r="BN1433" i="1"/>
  <c r="BO1433" i="1"/>
  <c r="BP1433" i="1"/>
  <c r="BQ1433" i="1"/>
  <c r="BR1433" i="1"/>
  <c r="BS1433" i="1"/>
  <c r="BT1433" i="1"/>
  <c r="BU1433" i="1"/>
  <c r="BV1433" i="1"/>
  <c r="BW1433" i="1"/>
  <c r="CM1433" i="1"/>
  <c r="CN1433" i="1"/>
  <c r="CO1433" i="1"/>
  <c r="CP1433" i="1"/>
  <c r="CQ1433" i="1"/>
  <c r="CR1433" i="1"/>
  <c r="CS1433" i="1"/>
  <c r="CT1433" i="1"/>
  <c r="CU1433" i="1"/>
  <c r="CV1433" i="1"/>
  <c r="CW1433" i="1"/>
  <c r="CX1433" i="1"/>
  <c r="CY1433" i="1"/>
  <c r="CZ1433" i="1"/>
  <c r="DA1433" i="1"/>
  <c r="DB1433" i="1"/>
  <c r="DC1433" i="1"/>
  <c r="DD1433" i="1"/>
  <c r="DE1433" i="1"/>
  <c r="DF1433" i="1"/>
  <c r="DG1433" i="1"/>
  <c r="DH1433" i="1"/>
  <c r="DI1433" i="1"/>
  <c r="DJ1433" i="1"/>
  <c r="DK1433" i="1"/>
  <c r="DL1433" i="1"/>
  <c r="DM1433" i="1"/>
  <c r="DN1433" i="1"/>
  <c r="DO1433" i="1"/>
  <c r="DP1433" i="1"/>
  <c r="DQ1433" i="1"/>
  <c r="DR1433" i="1"/>
  <c r="DS1433" i="1"/>
  <c r="DT1433" i="1"/>
  <c r="DU1433" i="1"/>
  <c r="DV1433" i="1"/>
  <c r="DW1433" i="1"/>
  <c r="DX1433" i="1"/>
  <c r="DY1433" i="1"/>
  <c r="DZ1433" i="1"/>
  <c r="EA1433" i="1"/>
  <c r="EB1433" i="1"/>
  <c r="EC1433" i="1"/>
  <c r="ED1433" i="1"/>
  <c r="EE1433" i="1"/>
  <c r="EF1433" i="1"/>
  <c r="EG1433" i="1"/>
  <c r="EH1433" i="1"/>
  <c r="EI1433" i="1"/>
  <c r="EJ1433" i="1"/>
  <c r="EK1433" i="1"/>
  <c r="EL1433" i="1"/>
  <c r="EM1433" i="1"/>
  <c r="EN1433" i="1"/>
  <c r="EO1433" i="1"/>
  <c r="EP1433" i="1"/>
  <c r="EQ1433" i="1"/>
  <c r="ER1433" i="1"/>
  <c r="ES1433" i="1"/>
  <c r="ET1433" i="1"/>
  <c r="EU1433" i="1"/>
  <c r="EV1433" i="1"/>
  <c r="EW1433" i="1"/>
  <c r="EX1433" i="1"/>
  <c r="EY1433" i="1"/>
  <c r="EZ1433" i="1"/>
  <c r="FA1433" i="1"/>
  <c r="FB1433" i="1"/>
  <c r="FC1433" i="1"/>
  <c r="FD1433" i="1"/>
  <c r="FE1433" i="1"/>
  <c r="FF1433" i="1"/>
  <c r="FG1433" i="1"/>
  <c r="FH1433" i="1"/>
  <c r="FI1433" i="1"/>
  <c r="FJ1433" i="1"/>
  <c r="FK1433" i="1"/>
  <c r="FL1433" i="1"/>
  <c r="FM1433" i="1"/>
  <c r="FN1433" i="1"/>
  <c r="FO1433" i="1"/>
  <c r="FP1433" i="1"/>
  <c r="FQ1433" i="1"/>
  <c r="FR1433" i="1"/>
  <c r="FS1433" i="1"/>
  <c r="FT1433" i="1"/>
  <c r="FU1433" i="1"/>
  <c r="FV1433" i="1"/>
  <c r="FW1433" i="1"/>
  <c r="FX1433" i="1"/>
  <c r="FY1433" i="1"/>
  <c r="FZ1433" i="1"/>
  <c r="GA1433" i="1"/>
  <c r="GB1433" i="1"/>
  <c r="GC1433" i="1"/>
  <c r="GD1433" i="1"/>
  <c r="GE1433" i="1"/>
  <c r="GF1433" i="1"/>
  <c r="GG1433" i="1"/>
  <c r="GH1433" i="1"/>
  <c r="GI1433" i="1"/>
  <c r="GJ1433" i="1"/>
  <c r="GK1433" i="1"/>
  <c r="GL1433" i="1"/>
  <c r="GM1433" i="1"/>
  <c r="GN1433" i="1"/>
  <c r="GO1433" i="1"/>
  <c r="GP1433" i="1"/>
  <c r="GQ1433" i="1"/>
  <c r="GR1433" i="1"/>
  <c r="GS1433" i="1"/>
  <c r="GT1433" i="1"/>
  <c r="GU1433" i="1"/>
  <c r="GV1433" i="1"/>
  <c r="GW1433" i="1"/>
  <c r="GX1433" i="1"/>
  <c r="C1435" i="1"/>
  <c r="D1435" i="1"/>
  <c r="AC1435" i="1"/>
  <c r="CQ1435" i="1" s="1"/>
  <c r="AE1435" i="1"/>
  <c r="AF1435" i="1"/>
  <c r="AG1435" i="1"/>
  <c r="CU1435" i="1" s="1"/>
  <c r="T1435" i="1" s="1"/>
  <c r="AG1437" i="1" s="1"/>
  <c r="AH1435" i="1"/>
  <c r="CV1435" i="1" s="1"/>
  <c r="AI1435" i="1"/>
  <c r="AJ1435" i="1"/>
  <c r="CX1435" i="1" s="1"/>
  <c r="CS1435" i="1"/>
  <c r="CW1435" i="1"/>
  <c r="V1435" i="1" s="1"/>
  <c r="AI1437" i="1" s="1"/>
  <c r="FR1435" i="1"/>
  <c r="BY1437" i="1" s="1"/>
  <c r="GL1435" i="1"/>
  <c r="GO1435" i="1"/>
  <c r="CC1437" i="1" s="1"/>
  <c r="GP1435" i="1"/>
  <c r="GV1435" i="1"/>
  <c r="HC1435" i="1" s="1"/>
  <c r="B1437" i="1"/>
  <c r="B1433" i="1" s="1"/>
  <c r="C1437" i="1"/>
  <c r="C1433" i="1" s="1"/>
  <c r="D1437" i="1"/>
  <c r="D1433" i="1" s="1"/>
  <c r="F1437" i="1"/>
  <c r="F1433" i="1" s="1"/>
  <c r="G1437" i="1"/>
  <c r="BX1437" i="1"/>
  <c r="AO1437" i="1" s="1"/>
  <c r="BZ1437" i="1"/>
  <c r="BZ1433" i="1" s="1"/>
  <c r="CD1437" i="1"/>
  <c r="CD1433" i="1" s="1"/>
  <c r="CK1437" i="1"/>
  <c r="CK1433" i="1" s="1"/>
  <c r="CL1437" i="1"/>
  <c r="CL1433" i="1" s="1"/>
  <c r="D1466" i="1"/>
  <c r="E1468" i="1"/>
  <c r="Z1468" i="1"/>
  <c r="AA1468" i="1"/>
  <c r="AM1468" i="1"/>
  <c r="AN1468" i="1"/>
  <c r="BD1468" i="1"/>
  <c r="BE1468" i="1"/>
  <c r="BF1468" i="1"/>
  <c r="BG1468" i="1"/>
  <c r="BH1468" i="1"/>
  <c r="BI1468" i="1"/>
  <c r="BJ1468" i="1"/>
  <c r="BK1468" i="1"/>
  <c r="BL1468" i="1"/>
  <c r="BM1468" i="1"/>
  <c r="BN1468" i="1"/>
  <c r="BO1468" i="1"/>
  <c r="BP1468" i="1"/>
  <c r="BQ1468" i="1"/>
  <c r="BR1468" i="1"/>
  <c r="BS1468" i="1"/>
  <c r="BT1468" i="1"/>
  <c r="BU1468" i="1"/>
  <c r="BV1468" i="1"/>
  <c r="BW1468" i="1"/>
  <c r="CM1468" i="1"/>
  <c r="CN1468" i="1"/>
  <c r="CO1468" i="1"/>
  <c r="CP1468" i="1"/>
  <c r="CQ1468" i="1"/>
  <c r="CR1468" i="1"/>
  <c r="CS1468" i="1"/>
  <c r="CT1468" i="1"/>
  <c r="CU1468" i="1"/>
  <c r="CV1468" i="1"/>
  <c r="CW1468" i="1"/>
  <c r="CX1468" i="1"/>
  <c r="CY1468" i="1"/>
  <c r="CZ1468" i="1"/>
  <c r="DA1468" i="1"/>
  <c r="DB1468" i="1"/>
  <c r="DC1468" i="1"/>
  <c r="DD1468" i="1"/>
  <c r="DE1468" i="1"/>
  <c r="DF1468" i="1"/>
  <c r="DG1468" i="1"/>
  <c r="DH1468" i="1"/>
  <c r="DI1468" i="1"/>
  <c r="DJ1468" i="1"/>
  <c r="DK1468" i="1"/>
  <c r="DL1468" i="1"/>
  <c r="DM1468" i="1"/>
  <c r="DN1468" i="1"/>
  <c r="DO1468" i="1"/>
  <c r="DP1468" i="1"/>
  <c r="DQ1468" i="1"/>
  <c r="DR1468" i="1"/>
  <c r="DS1468" i="1"/>
  <c r="DT1468" i="1"/>
  <c r="DU1468" i="1"/>
  <c r="DV1468" i="1"/>
  <c r="DW1468" i="1"/>
  <c r="DX1468" i="1"/>
  <c r="DY1468" i="1"/>
  <c r="DZ1468" i="1"/>
  <c r="EA1468" i="1"/>
  <c r="EB1468" i="1"/>
  <c r="EC1468" i="1"/>
  <c r="ED1468" i="1"/>
  <c r="EE1468" i="1"/>
  <c r="EF1468" i="1"/>
  <c r="EG1468" i="1"/>
  <c r="EH1468" i="1"/>
  <c r="EI1468" i="1"/>
  <c r="EJ1468" i="1"/>
  <c r="EK1468" i="1"/>
  <c r="EL1468" i="1"/>
  <c r="EM1468" i="1"/>
  <c r="EN1468" i="1"/>
  <c r="EO1468" i="1"/>
  <c r="EP1468" i="1"/>
  <c r="EQ1468" i="1"/>
  <c r="ER1468" i="1"/>
  <c r="ES1468" i="1"/>
  <c r="ET1468" i="1"/>
  <c r="EU1468" i="1"/>
  <c r="EV1468" i="1"/>
  <c r="EW1468" i="1"/>
  <c r="EX1468" i="1"/>
  <c r="EY1468" i="1"/>
  <c r="EZ1468" i="1"/>
  <c r="FA1468" i="1"/>
  <c r="FB1468" i="1"/>
  <c r="FC1468" i="1"/>
  <c r="FD1468" i="1"/>
  <c r="FE1468" i="1"/>
  <c r="FF1468" i="1"/>
  <c r="FG1468" i="1"/>
  <c r="FH1468" i="1"/>
  <c r="FI1468" i="1"/>
  <c r="FJ1468" i="1"/>
  <c r="FK1468" i="1"/>
  <c r="FL1468" i="1"/>
  <c r="FM1468" i="1"/>
  <c r="FN1468" i="1"/>
  <c r="FO1468" i="1"/>
  <c r="FP1468" i="1"/>
  <c r="FQ1468" i="1"/>
  <c r="FR1468" i="1"/>
  <c r="FS1468" i="1"/>
  <c r="FT1468" i="1"/>
  <c r="FU1468" i="1"/>
  <c r="FV1468" i="1"/>
  <c r="FW1468" i="1"/>
  <c r="FX1468" i="1"/>
  <c r="FY1468" i="1"/>
  <c r="FZ1468" i="1"/>
  <c r="GA1468" i="1"/>
  <c r="GB1468" i="1"/>
  <c r="GC1468" i="1"/>
  <c r="GD1468" i="1"/>
  <c r="GE1468" i="1"/>
  <c r="GF1468" i="1"/>
  <c r="GG1468" i="1"/>
  <c r="GH1468" i="1"/>
  <c r="GI1468" i="1"/>
  <c r="GJ1468" i="1"/>
  <c r="GK1468" i="1"/>
  <c r="GL1468" i="1"/>
  <c r="GM1468" i="1"/>
  <c r="GN1468" i="1"/>
  <c r="GO1468" i="1"/>
  <c r="GP1468" i="1"/>
  <c r="GQ1468" i="1"/>
  <c r="GR1468" i="1"/>
  <c r="GS1468" i="1"/>
  <c r="GT1468" i="1"/>
  <c r="GU1468" i="1"/>
  <c r="GV1468" i="1"/>
  <c r="GW1468" i="1"/>
  <c r="GX1468" i="1"/>
  <c r="C1470" i="1"/>
  <c r="D1470" i="1"/>
  <c r="R1470" i="1"/>
  <c r="AC1470" i="1"/>
  <c r="P1470" i="1" s="1"/>
  <c r="AD1470" i="1"/>
  <c r="AE1470" i="1"/>
  <c r="AF1470" i="1"/>
  <c r="AG1470" i="1"/>
  <c r="AH1470" i="1"/>
  <c r="CV1470" i="1" s="1"/>
  <c r="U1470" i="1" s="1"/>
  <c r="AI1470" i="1"/>
  <c r="AJ1470" i="1"/>
  <c r="CX1470" i="1" s="1"/>
  <c r="W1470" i="1" s="1"/>
  <c r="CQ1470" i="1"/>
  <c r="CR1470" i="1"/>
  <c r="CS1470" i="1"/>
  <c r="CU1470" i="1"/>
  <c r="T1470" i="1" s="1"/>
  <c r="CW1470" i="1"/>
  <c r="FR1470" i="1"/>
  <c r="GL1470" i="1"/>
  <c r="GO1470" i="1"/>
  <c r="GP1470" i="1"/>
  <c r="GV1470" i="1"/>
  <c r="HC1470" i="1" s="1"/>
  <c r="GX1470" i="1" s="1"/>
  <c r="AC1471" i="1"/>
  <c r="AD1471" i="1"/>
  <c r="AE1471" i="1"/>
  <c r="AF1471" i="1"/>
  <c r="AG1471" i="1"/>
  <c r="AH1471" i="1"/>
  <c r="CV1471" i="1" s="1"/>
  <c r="AI1471" i="1"/>
  <c r="AJ1471" i="1"/>
  <c r="CX1471" i="1" s="1"/>
  <c r="CQ1471" i="1"/>
  <c r="CR1471" i="1"/>
  <c r="CS1471" i="1"/>
  <c r="CU1471" i="1"/>
  <c r="CW1471" i="1"/>
  <c r="FR1471" i="1"/>
  <c r="GL1471" i="1"/>
  <c r="GO1471" i="1"/>
  <c r="GP1471" i="1"/>
  <c r="GV1471" i="1"/>
  <c r="HC1471" i="1" s="1"/>
  <c r="C1472" i="1"/>
  <c r="D1472" i="1"/>
  <c r="R1472" i="1"/>
  <c r="AC1472" i="1"/>
  <c r="AD1472" i="1"/>
  <c r="AE1472" i="1"/>
  <c r="AF1472" i="1"/>
  <c r="AG1472" i="1"/>
  <c r="AH1472" i="1"/>
  <c r="CV1472" i="1" s="1"/>
  <c r="U1472" i="1" s="1"/>
  <c r="AI1472" i="1"/>
  <c r="AJ1472" i="1"/>
  <c r="CX1472" i="1" s="1"/>
  <c r="W1472" i="1" s="1"/>
  <c r="CQ1472" i="1"/>
  <c r="CR1472" i="1"/>
  <c r="CS1472" i="1"/>
  <c r="CU1472" i="1"/>
  <c r="T1472" i="1" s="1"/>
  <c r="CW1472" i="1"/>
  <c r="V1472" i="1" s="1"/>
  <c r="FR1472" i="1"/>
  <c r="GL1472" i="1"/>
  <c r="GO1472" i="1"/>
  <c r="GP1472" i="1"/>
  <c r="GV1472" i="1"/>
  <c r="HC1472" i="1" s="1"/>
  <c r="GX1472" i="1" s="1"/>
  <c r="C1473" i="1"/>
  <c r="D1473" i="1"/>
  <c r="AC1473" i="1"/>
  <c r="AE1473" i="1"/>
  <c r="CS1473" i="1" s="1"/>
  <c r="AF1473" i="1"/>
  <c r="AG1473" i="1"/>
  <c r="CU1473" i="1" s="1"/>
  <c r="T1473" i="1" s="1"/>
  <c r="AH1473" i="1"/>
  <c r="CV1473" i="1" s="1"/>
  <c r="U1473" i="1" s="1"/>
  <c r="AI1473" i="1"/>
  <c r="AJ1473" i="1"/>
  <c r="CX1473" i="1" s="1"/>
  <c r="W1473" i="1" s="1"/>
  <c r="CQ1473" i="1"/>
  <c r="CW1473" i="1"/>
  <c r="V1473" i="1" s="1"/>
  <c r="FR1473" i="1"/>
  <c r="GL1473" i="1"/>
  <c r="GO1473" i="1"/>
  <c r="GP1473" i="1"/>
  <c r="CD1475" i="1" s="1"/>
  <c r="CD1468" i="1" s="1"/>
  <c r="GV1473" i="1"/>
  <c r="HC1473" i="1" s="1"/>
  <c r="GX1473" i="1" s="1"/>
  <c r="B1475" i="1"/>
  <c r="B1468" i="1" s="1"/>
  <c r="C1475" i="1"/>
  <c r="C1468" i="1" s="1"/>
  <c r="D1475" i="1"/>
  <c r="D1468" i="1" s="1"/>
  <c r="F1475" i="1"/>
  <c r="F1468" i="1" s="1"/>
  <c r="G1475" i="1"/>
  <c r="BX1475" i="1"/>
  <c r="BX1468" i="1" s="1"/>
  <c r="CK1475" i="1"/>
  <c r="CK1468" i="1" s="1"/>
  <c r="CL1475" i="1"/>
  <c r="CL1468" i="1" s="1"/>
  <c r="B1504" i="1"/>
  <c r="B22" i="1" s="1"/>
  <c r="C1504" i="1"/>
  <c r="C22" i="1" s="1"/>
  <c r="D1504" i="1"/>
  <c r="D22" i="1" s="1"/>
  <c r="F1504" i="1"/>
  <c r="F22" i="1" s="1"/>
  <c r="G1504" i="1"/>
  <c r="B1533" i="1"/>
  <c r="B18" i="1" s="1"/>
  <c r="C1533" i="1"/>
  <c r="C18" i="1" s="1"/>
  <c r="D1533" i="1"/>
  <c r="D18" i="1" s="1"/>
  <c r="F1533" i="1"/>
  <c r="F18" i="1" s="1"/>
  <c r="G1533" i="1"/>
  <c r="G18" i="1" s="1"/>
  <c r="CY1213" i="1" l="1"/>
  <c r="X1213" i="1" s="1"/>
  <c r="CZ1213" i="1"/>
  <c r="Y1213" i="1" s="1"/>
  <c r="BB1437" i="1"/>
  <c r="BB1433" i="1" s="1"/>
  <c r="CD1178" i="1"/>
  <c r="CD1169" i="1" s="1"/>
  <c r="BB1475" i="1"/>
  <c r="BB1468" i="1" s="1"/>
  <c r="BZ1475" i="1"/>
  <c r="BZ1468" i="1" s="1"/>
  <c r="CR1400" i="1"/>
  <c r="W1400" i="1"/>
  <c r="U1400" i="1"/>
  <c r="AD1400" i="1"/>
  <c r="W1399" i="1"/>
  <c r="CR1363" i="1"/>
  <c r="CR1362" i="1"/>
  <c r="BZ1365" i="1"/>
  <c r="CR1360" i="1"/>
  <c r="CR1288" i="1"/>
  <c r="P1288" i="1"/>
  <c r="CC1290" i="1"/>
  <c r="CC1285" i="1" s="1"/>
  <c r="BY1254" i="1"/>
  <c r="BY1247" i="1" s="1"/>
  <c r="BX1247" i="1"/>
  <c r="CR1174" i="1"/>
  <c r="CR1173" i="1"/>
  <c r="AD1173" i="1"/>
  <c r="CY792" i="1"/>
  <c r="X792" i="1" s="1"/>
  <c r="CZ792" i="1"/>
  <c r="Y792" i="1" s="1"/>
  <c r="BC849" i="1"/>
  <c r="BC836" i="1" s="1"/>
  <c r="CD805" i="1"/>
  <c r="CD777" i="1" s="1"/>
  <c r="AD618" i="1"/>
  <c r="CR618" i="1"/>
  <c r="CS616" i="1"/>
  <c r="BX527" i="1"/>
  <c r="AO538" i="1"/>
  <c r="AO527" i="1" s="1"/>
  <c r="AD531" i="1"/>
  <c r="CS531" i="1"/>
  <c r="AD446" i="1"/>
  <c r="CS446" i="1"/>
  <c r="AD410" i="1"/>
  <c r="CR410" i="1"/>
  <c r="Q403" i="1"/>
  <c r="P400" i="1"/>
  <c r="CQ400" i="1"/>
  <c r="BZ1098" i="1"/>
  <c r="BZ1093" i="1" s="1"/>
  <c r="BZ1024" i="1"/>
  <c r="BZ1014" i="1" s="1"/>
  <c r="CR976" i="1"/>
  <c r="AD976" i="1"/>
  <c r="CR973" i="1"/>
  <c r="AD973" i="1"/>
  <c r="CR971" i="1"/>
  <c r="AD971" i="1"/>
  <c r="CR936" i="1"/>
  <c r="AD936" i="1"/>
  <c r="CR931" i="1"/>
  <c r="AD931" i="1"/>
  <c r="CR926" i="1"/>
  <c r="P926" i="1"/>
  <c r="CQ889" i="1"/>
  <c r="CQ888" i="1"/>
  <c r="CQ779" i="1"/>
  <c r="F762" i="1"/>
  <c r="BZ669" i="1"/>
  <c r="CG669" i="1" s="1"/>
  <c r="CD624" i="1"/>
  <c r="CD611" i="1" s="1"/>
  <c r="BC580" i="1"/>
  <c r="F596" i="1" s="1"/>
  <c r="S577" i="1"/>
  <c r="CZ577" i="1" s="1"/>
  <c r="Y577" i="1" s="1"/>
  <c r="AD573" i="1"/>
  <c r="CS573" i="1"/>
  <c r="R573" i="1"/>
  <c r="AD535" i="1"/>
  <c r="CS535" i="1"/>
  <c r="CC538" i="1"/>
  <c r="AT538" i="1" s="1"/>
  <c r="CS492" i="1"/>
  <c r="S491" i="1"/>
  <c r="CY491" i="1" s="1"/>
  <c r="X491" i="1" s="1"/>
  <c r="P491" i="1"/>
  <c r="CQ491" i="1"/>
  <c r="AD489" i="1"/>
  <c r="CS489" i="1"/>
  <c r="AD487" i="1"/>
  <c r="CS487" i="1"/>
  <c r="CQ449" i="1"/>
  <c r="AD449" i="1"/>
  <c r="CR449" i="1"/>
  <c r="CD454" i="1"/>
  <c r="CD443" i="1" s="1"/>
  <c r="P407" i="1"/>
  <c r="CQ407" i="1"/>
  <c r="P402" i="1"/>
  <c r="CQ402" i="1"/>
  <c r="Q401" i="1"/>
  <c r="P399" i="1"/>
  <c r="CQ399" i="1"/>
  <c r="CC849" i="1"/>
  <c r="CC836" i="1" s="1"/>
  <c r="BZ805" i="1"/>
  <c r="BZ777" i="1" s="1"/>
  <c r="AO580" i="1"/>
  <c r="R571" i="1"/>
  <c r="AB451" i="1"/>
  <c r="BZ412" i="1"/>
  <c r="AQ412" i="1" s="1"/>
  <c r="BY366" i="1"/>
  <c r="GX364" i="1"/>
  <c r="U364" i="1"/>
  <c r="Q123" i="5"/>
  <c r="GX326" i="1"/>
  <c r="U326" i="1"/>
  <c r="W326" i="1"/>
  <c r="S326" i="1"/>
  <c r="CZ326" i="1" s="1"/>
  <c r="Y326" i="1" s="1"/>
  <c r="T90" i="5" s="1"/>
  <c r="CC328" i="1"/>
  <c r="CC316" i="1" s="1"/>
  <c r="BY328" i="1"/>
  <c r="BY316" i="1" s="1"/>
  <c r="CY280" i="1"/>
  <c r="X280" i="1" s="1"/>
  <c r="CZ280" i="1"/>
  <c r="Y280" i="1" s="1"/>
  <c r="CD285" i="1"/>
  <c r="CD275" i="1" s="1"/>
  <c r="R73" i="1"/>
  <c r="GK73" i="1" s="1"/>
  <c r="BY79" i="1"/>
  <c r="BZ38" i="1"/>
  <c r="BZ26" i="1" s="1"/>
  <c r="CC206" i="1"/>
  <c r="CC195" i="1" s="1"/>
  <c r="CD126" i="1"/>
  <c r="CD110" i="1" s="1"/>
  <c r="AO79" i="1"/>
  <c r="AO69" i="1" s="1"/>
  <c r="CR76" i="1"/>
  <c r="AD76" i="1"/>
  <c r="CS73" i="1"/>
  <c r="AB35" i="1"/>
  <c r="CR32" i="1"/>
  <c r="CS31" i="1"/>
  <c r="AB30" i="1"/>
  <c r="CC1475" i="1"/>
  <c r="AT1475" i="1" s="1"/>
  <c r="AT1437" i="1"/>
  <c r="AT1433" i="1" s="1"/>
  <c r="CC1433" i="1"/>
  <c r="CD1402" i="1"/>
  <c r="CD1396" i="1" s="1"/>
  <c r="CD1327" i="1"/>
  <c r="BZ1327" i="1"/>
  <c r="BZ1321" i="1" s="1"/>
  <c r="GX1325" i="1"/>
  <c r="W1325" i="1"/>
  <c r="U1325" i="1"/>
  <c r="GX1324" i="1"/>
  <c r="CJ1327" i="1" s="1"/>
  <c r="T1324" i="1"/>
  <c r="W1324" i="1"/>
  <c r="AJ1327" i="1" s="1"/>
  <c r="AJ1321" i="1" s="1"/>
  <c r="U1324" i="1"/>
  <c r="GX1288" i="1"/>
  <c r="CJ1290" i="1" s="1"/>
  <c r="T1288" i="1"/>
  <c r="AG1290" i="1" s="1"/>
  <c r="W1288" i="1"/>
  <c r="AJ1290" i="1" s="1"/>
  <c r="W1290" i="1" s="1"/>
  <c r="U1288" i="1"/>
  <c r="AH1290" i="1" s="1"/>
  <c r="CD1290" i="1"/>
  <c r="AU1290" i="1" s="1"/>
  <c r="BZ1290" i="1"/>
  <c r="AQ1290" i="1" s="1"/>
  <c r="AQ1285" i="1" s="1"/>
  <c r="AI1290" i="1"/>
  <c r="BZ1254" i="1"/>
  <c r="CG1254" i="1" s="1"/>
  <c r="CD1216" i="1"/>
  <c r="CD1209" i="1" s="1"/>
  <c r="CC1216" i="1"/>
  <c r="CC1209" i="1" s="1"/>
  <c r="BY1216" i="1"/>
  <c r="CI1216" i="1" s="1"/>
  <c r="CC1178" i="1"/>
  <c r="CD1138" i="1"/>
  <c r="CD1129" i="1" s="1"/>
  <c r="W1132" i="1"/>
  <c r="U1132" i="1"/>
  <c r="CC1138" i="1"/>
  <c r="AT1138" i="1" s="1"/>
  <c r="W1096" i="1"/>
  <c r="U1096" i="1"/>
  <c r="CC1098" i="1"/>
  <c r="AT1098" i="1" s="1"/>
  <c r="BY1098" i="1"/>
  <c r="AJ1098" i="1"/>
  <c r="W1098" i="1" s="1"/>
  <c r="BZ1062" i="1"/>
  <c r="BZ1055" i="1" s="1"/>
  <c r="D266" i="8"/>
  <c r="D265" i="8"/>
  <c r="D264" i="8"/>
  <c r="CC1024" i="1"/>
  <c r="CC1014" i="1" s="1"/>
  <c r="CD983" i="1"/>
  <c r="CD969" i="1" s="1"/>
  <c r="BZ983" i="1"/>
  <c r="BZ969" i="1" s="1"/>
  <c r="CD938" i="1"/>
  <c r="CD924" i="1" s="1"/>
  <c r="BZ938" i="1"/>
  <c r="BZ924" i="1" s="1"/>
  <c r="CD707" i="1"/>
  <c r="BZ707" i="1"/>
  <c r="CG707" i="1" s="1"/>
  <c r="CD669" i="1"/>
  <c r="CD655" i="1" s="1"/>
  <c r="BZ624" i="1"/>
  <c r="CG624" i="1" s="1"/>
  <c r="AX624" i="1" s="1"/>
  <c r="CD580" i="1"/>
  <c r="CZ491" i="1"/>
  <c r="Y491" i="1" s="1"/>
  <c r="BZ496" i="1"/>
  <c r="BZ485" i="1" s="1"/>
  <c r="BZ454" i="1"/>
  <c r="BZ443" i="1" s="1"/>
  <c r="CD412" i="1"/>
  <c r="AU412" i="1" s="1"/>
  <c r="CC285" i="1"/>
  <c r="CC275" i="1" s="1"/>
  <c r="BY285" i="1"/>
  <c r="CG244" i="1"/>
  <c r="CG237" i="1" s="1"/>
  <c r="CI244" i="1"/>
  <c r="CI237" i="1" s="1"/>
  <c r="AQ244" i="1"/>
  <c r="GX241" i="1"/>
  <c r="U241" i="1"/>
  <c r="CD206" i="1"/>
  <c r="BZ206" i="1"/>
  <c r="AQ206" i="1" s="1"/>
  <c r="CC164" i="1"/>
  <c r="CC157" i="1" s="1"/>
  <c r="BY164" i="1"/>
  <c r="BY157" i="1" s="1"/>
  <c r="CC126" i="1"/>
  <c r="CC110" i="1" s="1"/>
  <c r="BY126" i="1"/>
  <c r="BY110" i="1" s="1"/>
  <c r="CZ71" i="1"/>
  <c r="Y71" i="1" s="1"/>
  <c r="CC38" i="1"/>
  <c r="CC26" i="1" s="1"/>
  <c r="BY38" i="1"/>
  <c r="BY26" i="1" s="1"/>
  <c r="AU1285" i="1"/>
  <c r="F1309" i="1"/>
  <c r="AO1247" i="1"/>
  <c r="F1258" i="1"/>
  <c r="BY1209" i="1"/>
  <c r="CC1093" i="1"/>
  <c r="GX1017" i="1"/>
  <c r="CC1468" i="1"/>
  <c r="BB1321" i="1"/>
  <c r="F1340" i="1"/>
  <c r="BZ1247" i="1"/>
  <c r="AQ1254" i="1"/>
  <c r="CC1169" i="1"/>
  <c r="AT1178" i="1"/>
  <c r="AT1169" i="1" s="1"/>
  <c r="CC1129" i="1"/>
  <c r="AT1024" i="1"/>
  <c r="AT1014" i="1" s="1"/>
  <c r="CD836" i="1"/>
  <c r="AU849" i="1"/>
  <c r="F868" i="1" s="1"/>
  <c r="BZ836" i="1"/>
  <c r="AQ849" i="1"/>
  <c r="CG849" i="1"/>
  <c r="CG836" i="1" s="1"/>
  <c r="G22" i="1"/>
  <c r="AL153" i="5"/>
  <c r="G1468" i="1"/>
  <c r="A331" i="8" s="1"/>
  <c r="S1472" i="1"/>
  <c r="GK1472" i="1"/>
  <c r="BY1475" i="1"/>
  <c r="CI1475" i="1" s="1"/>
  <c r="S1470" i="1"/>
  <c r="AB1470" i="1"/>
  <c r="D308" i="7"/>
  <c r="D308" i="6"/>
  <c r="G1433" i="1"/>
  <c r="A330" i="8" s="1"/>
  <c r="Q1435" i="1"/>
  <c r="D306" i="7"/>
  <c r="D306" i="6"/>
  <c r="BB1402" i="1"/>
  <c r="AH1402" i="1"/>
  <c r="S1400" i="1"/>
  <c r="CZ1400" i="1" s="1"/>
  <c r="Y1400" i="1" s="1"/>
  <c r="AB1400" i="1"/>
  <c r="Q1400" i="1"/>
  <c r="I309" i="9"/>
  <c r="D328" i="8" s="1"/>
  <c r="D304" i="7"/>
  <c r="D304" i="6"/>
  <c r="N308" i="9"/>
  <c r="K308" i="9"/>
  <c r="I308" i="9"/>
  <c r="D327" i="8" s="1"/>
  <c r="D303" i="7"/>
  <c r="D303" i="6"/>
  <c r="AT1365" i="1"/>
  <c r="F1383" i="1" s="1"/>
  <c r="AB1363" i="1"/>
  <c r="AB1362" i="1"/>
  <c r="AB1361" i="1"/>
  <c r="Q1361" i="1"/>
  <c r="I298" i="9"/>
  <c r="D317" i="8" s="1"/>
  <c r="D298" i="7"/>
  <c r="D298" i="6"/>
  <c r="AB1360" i="1"/>
  <c r="R1360" i="1"/>
  <c r="I297" i="9"/>
  <c r="D318" i="8" s="1"/>
  <c r="D297" i="7"/>
  <c r="D297" i="6"/>
  <c r="AT1327" i="1"/>
  <c r="G1321" i="1"/>
  <c r="A308" i="8" s="1"/>
  <c r="S295" i="9"/>
  <c r="P295" i="9"/>
  <c r="N295" i="9"/>
  <c r="K295" i="9"/>
  <c r="R1325" i="1"/>
  <c r="GK1325" i="1" s="1"/>
  <c r="Q1324" i="1"/>
  <c r="I294" i="9"/>
  <c r="D310" i="8" s="1"/>
  <c r="D294" i="7"/>
  <c r="D294" i="6"/>
  <c r="R1323" i="1"/>
  <c r="CK1321" i="1"/>
  <c r="AT1290" i="1"/>
  <c r="F1308" i="1" s="1"/>
  <c r="G1285" i="1"/>
  <c r="A301" i="8" s="1"/>
  <c r="Q1287" i="1"/>
  <c r="R1287" i="1"/>
  <c r="F1488" i="1"/>
  <c r="CR1473" i="1"/>
  <c r="S1473" i="1"/>
  <c r="AD1473" i="1"/>
  <c r="CX677" i="3"/>
  <c r="D311" i="7"/>
  <c r="D311" i="6"/>
  <c r="CX676" i="3"/>
  <c r="D310" i="7"/>
  <c r="D310" i="6"/>
  <c r="I1471" i="1"/>
  <c r="T1471" i="1" s="1"/>
  <c r="AG1475" i="1" s="1"/>
  <c r="V1470" i="1"/>
  <c r="F1450" i="1"/>
  <c r="GX1435" i="1"/>
  <c r="CJ1437" i="1" s="1"/>
  <c r="CR1435" i="1"/>
  <c r="W1435" i="1"/>
  <c r="AJ1437" i="1" s="1"/>
  <c r="U1435" i="1"/>
  <c r="S1435" i="1"/>
  <c r="AD1435" i="1"/>
  <c r="R1435" i="1"/>
  <c r="G1396" i="1"/>
  <c r="A320" i="8" s="1"/>
  <c r="V1400" i="1"/>
  <c r="AI1402" i="1" s="1"/>
  <c r="S309" i="9"/>
  <c r="T309" i="9" s="1"/>
  <c r="P309" i="9"/>
  <c r="R309" i="9" s="1"/>
  <c r="N309" i="9"/>
  <c r="K309" i="9"/>
  <c r="M309" i="9" s="1"/>
  <c r="P1400" i="1"/>
  <c r="GX1399" i="1"/>
  <c r="CT1399" i="1"/>
  <c r="V1399" i="1"/>
  <c r="T1399" i="1"/>
  <c r="CR1399" i="1"/>
  <c r="S308" i="9"/>
  <c r="T308" i="9" s="1"/>
  <c r="P308" i="9"/>
  <c r="S1399" i="1"/>
  <c r="CC1402" i="1"/>
  <c r="CT1398" i="1"/>
  <c r="CR1398" i="1"/>
  <c r="S1398" i="1"/>
  <c r="AF1402" i="1" s="1"/>
  <c r="BB1365" i="1"/>
  <c r="G1358" i="1"/>
  <c r="A313" i="8" s="1"/>
  <c r="S300" i="9"/>
  <c r="P300" i="9"/>
  <c r="N300" i="9"/>
  <c r="K300" i="9"/>
  <c r="I1363" i="1"/>
  <c r="T1363" i="1" s="1"/>
  <c r="S299" i="9"/>
  <c r="P299" i="9"/>
  <c r="N299" i="9"/>
  <c r="K299" i="9"/>
  <c r="I1362" i="1"/>
  <c r="GX1362" i="1" s="1"/>
  <c r="V1361" i="1"/>
  <c r="S298" i="9"/>
  <c r="T298" i="9" s="1"/>
  <c r="P298" i="9"/>
  <c r="N298" i="9"/>
  <c r="K298" i="9"/>
  <c r="P1361" i="1"/>
  <c r="CD1365" i="1"/>
  <c r="CD1358" i="1" s="1"/>
  <c r="V1360" i="1"/>
  <c r="P1360" i="1"/>
  <c r="CR1325" i="1"/>
  <c r="AD1325" i="1"/>
  <c r="Q1325" i="1"/>
  <c r="I295" i="9"/>
  <c r="D311" i="8" s="1"/>
  <c r="D295" i="7"/>
  <c r="D295" i="6"/>
  <c r="S294" i="9"/>
  <c r="T294" i="9" s="1"/>
  <c r="P294" i="9"/>
  <c r="R294" i="9" s="1"/>
  <c r="N294" i="9"/>
  <c r="K294" i="9"/>
  <c r="M294" i="9" s="1"/>
  <c r="R1324" i="1"/>
  <c r="GK1324" i="1" s="1"/>
  <c r="CR1323" i="1"/>
  <c r="AH1327" i="1"/>
  <c r="AH1321" i="1" s="1"/>
  <c r="AD1323" i="1"/>
  <c r="AB1323" i="1" s="1"/>
  <c r="D293" i="7"/>
  <c r="D293" i="6"/>
  <c r="BB1290" i="1"/>
  <c r="S292" i="9"/>
  <c r="P292" i="9"/>
  <c r="N292" i="9"/>
  <c r="K292" i="9"/>
  <c r="R1288" i="1"/>
  <c r="GK1288" i="1" s="1"/>
  <c r="Q1288" i="1"/>
  <c r="I292" i="9"/>
  <c r="D306" i="8" s="1"/>
  <c r="D291" i="7"/>
  <c r="D291" i="6"/>
  <c r="CR1287" i="1"/>
  <c r="AD1287" i="1"/>
  <c r="P1287" i="1"/>
  <c r="BC1254" i="1"/>
  <c r="S287" i="9"/>
  <c r="P287" i="9"/>
  <c r="N286" i="9"/>
  <c r="K286" i="9"/>
  <c r="I286" i="9"/>
  <c r="D298" i="8" s="1"/>
  <c r="D287" i="7"/>
  <c r="D287" i="6"/>
  <c r="S285" i="9"/>
  <c r="P285" i="9"/>
  <c r="I284" i="9"/>
  <c r="D299" i="8" s="1"/>
  <c r="D285" i="7"/>
  <c r="D285" i="6"/>
  <c r="CD1247" i="1"/>
  <c r="AO1216" i="1"/>
  <c r="CX633" i="3"/>
  <c r="D283" i="7"/>
  <c r="D283" i="6"/>
  <c r="Q1213" i="1"/>
  <c r="P1212" i="1"/>
  <c r="D281" i="7"/>
  <c r="D281" i="6"/>
  <c r="R1211" i="1"/>
  <c r="G1169" i="1"/>
  <c r="A284" i="8" s="1"/>
  <c r="AB1176" i="1"/>
  <c r="AB1175" i="1"/>
  <c r="GK1175" i="1"/>
  <c r="AB1174" i="1"/>
  <c r="S1173" i="1"/>
  <c r="AB1173" i="1"/>
  <c r="GK1173" i="1"/>
  <c r="Q1173" i="1"/>
  <c r="I275" i="9"/>
  <c r="D275" i="7"/>
  <c r="D275" i="6"/>
  <c r="AB1172" i="1"/>
  <c r="BY1178" i="1"/>
  <c r="AB1171" i="1"/>
  <c r="G1129" i="1"/>
  <c r="A275" i="8" s="1"/>
  <c r="AL149" i="5"/>
  <c r="A149" i="5"/>
  <c r="AB1136" i="1"/>
  <c r="AB1135" i="1"/>
  <c r="S136" i="5"/>
  <c r="I138" i="5"/>
  <c r="W138" i="5" s="1"/>
  <c r="Q136" i="5"/>
  <c r="GK1135" i="1"/>
  <c r="K140" i="5"/>
  <c r="AB1134" i="1"/>
  <c r="S1133" i="1"/>
  <c r="AB1133" i="1"/>
  <c r="GK1133" i="1"/>
  <c r="Q1133" i="1"/>
  <c r="I262" i="9"/>
  <c r="D268" i="7"/>
  <c r="D268" i="6"/>
  <c r="S261" i="9"/>
  <c r="P261" i="9"/>
  <c r="N261" i="9"/>
  <c r="K261" i="9"/>
  <c r="P1132" i="1"/>
  <c r="CP1132" i="1" s="1"/>
  <c r="O1132" i="1" s="1"/>
  <c r="BY1138" i="1"/>
  <c r="BY1129" i="1" s="1"/>
  <c r="AB1131" i="1"/>
  <c r="G1093" i="1"/>
  <c r="A269" i="8" s="1"/>
  <c r="S255" i="9"/>
  <c r="P255" i="9"/>
  <c r="N255" i="9"/>
  <c r="K255" i="9"/>
  <c r="P1096" i="1"/>
  <c r="CJ1098" i="1"/>
  <c r="AG1098" i="1"/>
  <c r="T1098" i="1" s="1"/>
  <c r="AB1095" i="1"/>
  <c r="G1055" i="1"/>
  <c r="A260" i="8" s="1"/>
  <c r="S251" i="9"/>
  <c r="P251" i="9"/>
  <c r="N251" i="9"/>
  <c r="K251" i="9"/>
  <c r="P1060" i="1"/>
  <c r="I251" i="9"/>
  <c r="D263" i="8" s="1"/>
  <c r="D261" i="7"/>
  <c r="D261" i="6"/>
  <c r="Q1059" i="1"/>
  <c r="P1059" i="1"/>
  <c r="P1058" i="1"/>
  <c r="N247" i="9"/>
  <c r="K247" i="9"/>
  <c r="I247" i="9"/>
  <c r="D262" i="8" s="1"/>
  <c r="D259" i="7"/>
  <c r="D259" i="6"/>
  <c r="R1057" i="1"/>
  <c r="CY1057" i="1"/>
  <c r="X1057" i="1" s="1"/>
  <c r="G1014" i="1"/>
  <c r="A252" i="8" s="1"/>
  <c r="S241" i="9"/>
  <c r="P241" i="9"/>
  <c r="N241" i="9"/>
  <c r="K241" i="9"/>
  <c r="P1022" i="1"/>
  <c r="I241" i="9"/>
  <c r="D256" i="7"/>
  <c r="D256" i="6"/>
  <c r="S240" i="9"/>
  <c r="P240" i="9"/>
  <c r="N240" i="9"/>
  <c r="K240" i="9"/>
  <c r="Q1020" i="1"/>
  <c r="I239" i="9"/>
  <c r="D257" i="8" s="1"/>
  <c r="D254" i="7"/>
  <c r="D254" i="6"/>
  <c r="S238" i="9"/>
  <c r="P238" i="9"/>
  <c r="N238" i="9"/>
  <c r="K238" i="9"/>
  <c r="P1019" i="1"/>
  <c r="I238" i="9"/>
  <c r="D253" i="7"/>
  <c r="D253" i="6"/>
  <c r="S237" i="9"/>
  <c r="P237" i="9"/>
  <c r="N237" i="9"/>
  <c r="K237" i="9"/>
  <c r="T1017" i="1"/>
  <c r="U1017" i="1"/>
  <c r="BY1024" i="1"/>
  <c r="AP1024" i="1" s="1"/>
  <c r="S1016" i="1"/>
  <c r="AB1016" i="1"/>
  <c r="Q1016" i="1"/>
  <c r="I235" i="9"/>
  <c r="D254" i="8" s="1"/>
  <c r="D250" i="7"/>
  <c r="D250" i="6"/>
  <c r="AT983" i="1"/>
  <c r="AT969" i="1" s="1"/>
  <c r="S981" i="1"/>
  <c r="GK981" i="1"/>
  <c r="S979" i="1"/>
  <c r="AB979" i="1"/>
  <c r="GK979" i="1"/>
  <c r="Q979" i="1"/>
  <c r="I230" i="9"/>
  <c r="D244" i="8" s="1"/>
  <c r="D246" i="7"/>
  <c r="D246" i="6"/>
  <c r="S229" i="9"/>
  <c r="P229" i="9"/>
  <c r="N229" i="9"/>
  <c r="K229" i="9"/>
  <c r="P978" i="1"/>
  <c r="S977" i="1"/>
  <c r="S976" i="1"/>
  <c r="CY976" i="1" s="1"/>
  <c r="X976" i="1" s="1"/>
  <c r="AB976" i="1"/>
  <c r="Q976" i="1"/>
  <c r="I227" i="9"/>
  <c r="D243" i="7"/>
  <c r="D243" i="6"/>
  <c r="S226" i="9"/>
  <c r="P226" i="9"/>
  <c r="N226" i="9"/>
  <c r="K226" i="9"/>
  <c r="P975" i="1"/>
  <c r="I226" i="9"/>
  <c r="D242" i="7"/>
  <c r="D242" i="6"/>
  <c r="S225" i="9"/>
  <c r="P225" i="9"/>
  <c r="N225" i="9"/>
  <c r="K225" i="9"/>
  <c r="P974" i="1"/>
  <c r="BY983" i="1"/>
  <c r="S973" i="1"/>
  <c r="CZ973" i="1" s="1"/>
  <c r="Y973" i="1" s="1"/>
  <c r="AB972" i="1"/>
  <c r="S971" i="1"/>
  <c r="GK971" i="1"/>
  <c r="AT938" i="1"/>
  <c r="AT924" i="1" s="1"/>
  <c r="S936" i="1"/>
  <c r="AB936" i="1"/>
  <c r="GK936" i="1"/>
  <c r="Q936" i="1"/>
  <c r="I214" i="9"/>
  <c r="D221" i="8" s="1"/>
  <c r="I213" i="9"/>
  <c r="D227" i="8" s="1"/>
  <c r="D236" i="7"/>
  <c r="D236" i="6"/>
  <c r="S212" i="9"/>
  <c r="P212" i="9"/>
  <c r="N212" i="9"/>
  <c r="K212" i="9"/>
  <c r="Q934" i="1"/>
  <c r="I211" i="9"/>
  <c r="D225" i="8" s="1"/>
  <c r="D234" i="7"/>
  <c r="D234" i="6"/>
  <c r="S210" i="9"/>
  <c r="P210" i="9"/>
  <c r="N210" i="9"/>
  <c r="K210" i="9"/>
  <c r="P933" i="1"/>
  <c r="I210" i="9"/>
  <c r="D219" i="8" s="1"/>
  <c r="D233" i="7"/>
  <c r="D233" i="6"/>
  <c r="S209" i="9"/>
  <c r="P209" i="9"/>
  <c r="N209" i="9"/>
  <c r="K209" i="9"/>
  <c r="P932" i="1"/>
  <c r="S931" i="1"/>
  <c r="S930" i="1"/>
  <c r="CY930" i="1" s="1"/>
  <c r="X930" i="1" s="1"/>
  <c r="AB930" i="1"/>
  <c r="Q930" i="1"/>
  <c r="I207" i="9"/>
  <c r="D230" i="7"/>
  <c r="D230" i="6"/>
  <c r="S206" i="9"/>
  <c r="P206" i="9"/>
  <c r="N206" i="9"/>
  <c r="K206" i="9"/>
  <c r="P929" i="1"/>
  <c r="I206" i="9"/>
  <c r="D216" i="8" s="1"/>
  <c r="D229" i="7"/>
  <c r="D229" i="6"/>
  <c r="S205" i="9"/>
  <c r="P205" i="9"/>
  <c r="N205" i="9"/>
  <c r="K205" i="9"/>
  <c r="P928" i="1"/>
  <c r="S927" i="1"/>
  <c r="Q927" i="1"/>
  <c r="I204" i="9"/>
  <c r="D222" i="8" s="1"/>
  <c r="D227" i="7"/>
  <c r="D227" i="6"/>
  <c r="BB893" i="1"/>
  <c r="GX891" i="1"/>
  <c r="I195" i="9"/>
  <c r="D203" i="8" s="1"/>
  <c r="I194" i="9"/>
  <c r="D211" i="8" s="1"/>
  <c r="D224" i="7"/>
  <c r="D224" i="6"/>
  <c r="S193" i="9"/>
  <c r="P193" i="9"/>
  <c r="N193" i="9"/>
  <c r="K193" i="9"/>
  <c r="P890" i="1"/>
  <c r="P889" i="1"/>
  <c r="CD893" i="1"/>
  <c r="CD880" i="1" s="1"/>
  <c r="Q888" i="1"/>
  <c r="R888" i="1"/>
  <c r="CR887" i="1"/>
  <c r="S190" i="9"/>
  <c r="P190" i="9"/>
  <c r="CR886" i="1"/>
  <c r="S189" i="9"/>
  <c r="P189" i="9"/>
  <c r="Q885" i="1"/>
  <c r="I188" i="9"/>
  <c r="D202" i="8" s="1"/>
  <c r="I187" i="9"/>
  <c r="D212" i="8" s="1"/>
  <c r="D218" i="7"/>
  <c r="D218" i="6"/>
  <c r="R884" i="1"/>
  <c r="CY884" i="1"/>
  <c r="X884" i="1" s="1"/>
  <c r="N183" i="9"/>
  <c r="K183" i="9"/>
  <c r="I183" i="9"/>
  <c r="D205" i="8" s="1"/>
  <c r="D216" i="7"/>
  <c r="D216" i="6"/>
  <c r="AD882" i="1"/>
  <c r="CY882" i="1"/>
  <c r="X882" i="1" s="1"/>
  <c r="G836" i="1"/>
  <c r="A181" i="8" s="1"/>
  <c r="V847" i="1"/>
  <c r="R847" i="1"/>
  <c r="GK847" i="1" s="1"/>
  <c r="S179" i="9"/>
  <c r="P179" i="9"/>
  <c r="P846" i="1"/>
  <c r="I178" i="9"/>
  <c r="D192" i="8" s="1"/>
  <c r="D212" i="7"/>
  <c r="D212" i="6"/>
  <c r="AD845" i="1"/>
  <c r="S177" i="9"/>
  <c r="P177" i="9"/>
  <c r="N176" i="9"/>
  <c r="K176" i="9"/>
  <c r="I176" i="9"/>
  <c r="D193" i="8" s="1"/>
  <c r="D210" i="7"/>
  <c r="D210" i="6"/>
  <c r="AD843" i="1"/>
  <c r="CY843" i="1"/>
  <c r="X843" i="1" s="1"/>
  <c r="P842" i="1"/>
  <c r="N168" i="9"/>
  <c r="K168" i="9"/>
  <c r="I168" i="9"/>
  <c r="D186" i="8" s="1"/>
  <c r="D208" i="7"/>
  <c r="D208" i="6"/>
  <c r="R841" i="1"/>
  <c r="CY841" i="1"/>
  <c r="X841" i="1" s="1"/>
  <c r="CX405" i="3"/>
  <c r="D206" i="7"/>
  <c r="D206" i="6"/>
  <c r="R839" i="1"/>
  <c r="GK839" i="1" s="1"/>
  <c r="CY839" i="1"/>
  <c r="X839" i="1" s="1"/>
  <c r="D204" i="7"/>
  <c r="D204" i="6"/>
  <c r="AU805" i="1"/>
  <c r="F824" i="1" s="1"/>
  <c r="AO805" i="1"/>
  <c r="P803" i="1"/>
  <c r="N165" i="9"/>
  <c r="K165" i="9"/>
  <c r="I165" i="9"/>
  <c r="D202" i="7"/>
  <c r="D202" i="6"/>
  <c r="R802" i="1"/>
  <c r="CY802" i="1"/>
  <c r="X802" i="1" s="1"/>
  <c r="N164" i="9"/>
  <c r="K164" i="9"/>
  <c r="I164" i="9"/>
  <c r="D163" i="8" s="1"/>
  <c r="D200" i="7"/>
  <c r="D200" i="6"/>
  <c r="V800" i="1"/>
  <c r="AD800" i="1"/>
  <c r="S163" i="9"/>
  <c r="P163" i="9"/>
  <c r="I162" i="9"/>
  <c r="I161" i="9"/>
  <c r="D154" i="8" s="1"/>
  <c r="I160" i="9"/>
  <c r="D168" i="8" s="1"/>
  <c r="I159" i="9"/>
  <c r="D169" i="8" s="1"/>
  <c r="I158" i="9"/>
  <c r="D174" i="8" s="1"/>
  <c r="D198" i="7"/>
  <c r="D198" i="6"/>
  <c r="R798" i="1"/>
  <c r="GK798" i="1" s="1"/>
  <c r="S157" i="9"/>
  <c r="P157" i="9"/>
  <c r="P797" i="1"/>
  <c r="N156" i="9"/>
  <c r="K156" i="9"/>
  <c r="I156" i="9"/>
  <c r="D173" i="8" s="1"/>
  <c r="D196" i="7"/>
  <c r="D196" i="6"/>
  <c r="R796" i="1"/>
  <c r="GK796" i="1" s="1"/>
  <c r="S155" i="9"/>
  <c r="P155" i="9"/>
  <c r="S795" i="1"/>
  <c r="P795" i="1"/>
  <c r="GX794" i="1"/>
  <c r="V794" i="1"/>
  <c r="AD794" i="1"/>
  <c r="S153" i="9"/>
  <c r="P153" i="9"/>
  <c r="I152" i="9"/>
  <c r="D178" i="8" s="1"/>
  <c r="D192" i="7"/>
  <c r="D192" i="6"/>
  <c r="R792" i="1"/>
  <c r="GK792" i="1" s="1"/>
  <c r="S151" i="9"/>
  <c r="P151" i="9"/>
  <c r="I150" i="9"/>
  <c r="D175" i="8" s="1"/>
  <c r="D190" i="7"/>
  <c r="D190" i="6"/>
  <c r="R790" i="1"/>
  <c r="CY790" i="1"/>
  <c r="X790" i="1" s="1"/>
  <c r="GX789" i="1"/>
  <c r="U789" i="1"/>
  <c r="S789" i="1"/>
  <c r="N140" i="9"/>
  <c r="K140" i="9"/>
  <c r="AD788" i="1"/>
  <c r="CY788" i="1"/>
  <c r="X788" i="1" s="1"/>
  <c r="CD569" i="1"/>
  <c r="AU580" i="1"/>
  <c r="AU569" i="1" s="1"/>
  <c r="BY275" i="1"/>
  <c r="CI285" i="1"/>
  <c r="AZ285" i="1" s="1"/>
  <c r="F296" i="1" s="1"/>
  <c r="N287" i="9"/>
  <c r="K287" i="9"/>
  <c r="U1252" i="1"/>
  <c r="CC1254" i="1"/>
  <c r="CC1247" i="1" s="1"/>
  <c r="V1251" i="1"/>
  <c r="T1251" i="1"/>
  <c r="R1251" i="1"/>
  <c r="GK1251" i="1" s="1"/>
  <c r="S286" i="9"/>
  <c r="P286" i="9"/>
  <c r="S1251" i="1"/>
  <c r="CZ1251" i="1" s="1"/>
  <c r="Y1251" i="1" s="1"/>
  <c r="N285" i="9"/>
  <c r="K285" i="9"/>
  <c r="V1250" i="1"/>
  <c r="V1249" i="1"/>
  <c r="T1249" i="1"/>
  <c r="R1249" i="1"/>
  <c r="S1249" i="1"/>
  <c r="CY1249" i="1" s="1"/>
  <c r="X1249" i="1" s="1"/>
  <c r="G1247" i="1"/>
  <c r="A294" i="8" s="1"/>
  <c r="CG1216" i="1"/>
  <c r="CG1209" i="1" s="1"/>
  <c r="BC1216" i="1"/>
  <c r="BC1209" i="1" s="1"/>
  <c r="AQ1216" i="1"/>
  <c r="G1209" i="1"/>
  <c r="A293" i="8" s="1"/>
  <c r="V1214" i="1"/>
  <c r="T1214" i="1"/>
  <c r="Q1214" i="1"/>
  <c r="S1214" i="1"/>
  <c r="CX632" i="3"/>
  <c r="D282" i="7"/>
  <c r="D282" i="6"/>
  <c r="V1212" i="1"/>
  <c r="AI1216" i="1" s="1"/>
  <c r="T1212" i="1"/>
  <c r="Q1212" i="1"/>
  <c r="S1212" i="1"/>
  <c r="F1191" i="1"/>
  <c r="S281" i="9"/>
  <c r="P281" i="9"/>
  <c r="N281" i="9"/>
  <c r="K281" i="9"/>
  <c r="Q1175" i="1"/>
  <c r="I280" i="9"/>
  <c r="I279" i="9"/>
  <c r="I278" i="9"/>
  <c r="I277" i="9"/>
  <c r="D277" i="7"/>
  <c r="D277" i="6"/>
  <c r="S276" i="9"/>
  <c r="P276" i="9"/>
  <c r="N276" i="9"/>
  <c r="K276" i="9"/>
  <c r="GX1174" i="1"/>
  <c r="V1173" i="1"/>
  <c r="P1173" i="1"/>
  <c r="S274" i="9"/>
  <c r="P274" i="9"/>
  <c r="N274" i="9"/>
  <c r="K274" i="9"/>
  <c r="Q1171" i="1"/>
  <c r="I273" i="9"/>
  <c r="D286" i="8" s="1"/>
  <c r="I272" i="9"/>
  <c r="I271" i="9"/>
  <c r="D290" i="8" s="1"/>
  <c r="I270" i="9"/>
  <c r="D273" i="7"/>
  <c r="D273" i="6"/>
  <c r="F1151" i="1"/>
  <c r="S268" i="9"/>
  <c r="P268" i="9"/>
  <c r="N268" i="9"/>
  <c r="K268" i="9"/>
  <c r="V136" i="5"/>
  <c r="I140" i="5"/>
  <c r="W140" i="5" s="1"/>
  <c r="U136" i="5"/>
  <c r="Q1135" i="1"/>
  <c r="K139" i="5" s="1"/>
  <c r="I266" i="9"/>
  <c r="I267" i="9"/>
  <c r="I265" i="9"/>
  <c r="I264" i="9"/>
  <c r="D270" i="7"/>
  <c r="D270" i="6"/>
  <c r="E136" i="5"/>
  <c r="I139" i="5"/>
  <c r="S263" i="9"/>
  <c r="P263" i="9"/>
  <c r="N263" i="9"/>
  <c r="K263" i="9"/>
  <c r="I1134" i="1"/>
  <c r="T1134" i="1" s="1"/>
  <c r="V1133" i="1"/>
  <c r="P1133" i="1"/>
  <c r="CR1132" i="1"/>
  <c r="S1132" i="1"/>
  <c r="AD1132" i="1"/>
  <c r="AB1132" i="1" s="1"/>
  <c r="R1132" i="1"/>
  <c r="GK1132" i="1" s="1"/>
  <c r="Q1132" i="1"/>
  <c r="I261" i="9"/>
  <c r="D267" i="7"/>
  <c r="D267" i="6"/>
  <c r="Q1131" i="1"/>
  <c r="I260" i="9"/>
  <c r="D277" i="8" s="1"/>
  <c r="I259" i="9"/>
  <c r="D278" i="8" s="1"/>
  <c r="I258" i="9"/>
  <c r="I257" i="9"/>
  <c r="D266" i="7"/>
  <c r="D266" i="6"/>
  <c r="F1111" i="1"/>
  <c r="CR1096" i="1"/>
  <c r="S1096" i="1"/>
  <c r="CZ1096" i="1" s="1"/>
  <c r="Y1096" i="1" s="1"/>
  <c r="AD1096" i="1"/>
  <c r="AB1096" i="1" s="1"/>
  <c r="R1096" i="1"/>
  <c r="GK1096" i="1" s="1"/>
  <c r="Q1096" i="1"/>
  <c r="I255" i="9"/>
  <c r="D273" i="8" s="1"/>
  <c r="D264" i="7"/>
  <c r="D264" i="6"/>
  <c r="Q1095" i="1"/>
  <c r="I254" i="9"/>
  <c r="D271" i="8" s="1"/>
  <c r="I253" i="9"/>
  <c r="D272" i="8" s="1"/>
  <c r="D263" i="7"/>
  <c r="D263" i="6"/>
  <c r="BB1062" i="1"/>
  <c r="CR1060" i="1"/>
  <c r="W1060" i="1"/>
  <c r="U1060" i="1"/>
  <c r="S1060" i="1"/>
  <c r="AD1060" i="1"/>
  <c r="R1060" i="1"/>
  <c r="GK1060" i="1" s="1"/>
  <c r="BY1062" i="1"/>
  <c r="BY1055" i="1" s="1"/>
  <c r="CR1059" i="1"/>
  <c r="S1059" i="1"/>
  <c r="AD1059" i="1"/>
  <c r="AB1059" i="1" s="1"/>
  <c r="R1059" i="1"/>
  <c r="V1058" i="1"/>
  <c r="AI1062" i="1" s="1"/>
  <c r="T1058" i="1"/>
  <c r="Q1058" i="1"/>
  <c r="S247" i="9"/>
  <c r="T247" i="9" s="1"/>
  <c r="P247" i="9"/>
  <c r="S1058" i="1"/>
  <c r="CC1062" i="1"/>
  <c r="AT1062" i="1" s="1"/>
  <c r="F1037" i="1"/>
  <c r="GX1022" i="1"/>
  <c r="CR1022" i="1"/>
  <c r="W1022" i="1"/>
  <c r="U1022" i="1"/>
  <c r="S1022" i="1"/>
  <c r="AD1022" i="1"/>
  <c r="R1022" i="1"/>
  <c r="GK1022" i="1" s="1"/>
  <c r="CR1021" i="1"/>
  <c r="AD1021" i="1"/>
  <c r="AB1021" i="1" s="1"/>
  <c r="GX1020" i="1"/>
  <c r="CR1020" i="1"/>
  <c r="W1020" i="1"/>
  <c r="U1020" i="1"/>
  <c r="S1020" i="1"/>
  <c r="AD1020" i="1"/>
  <c r="R1020" i="1"/>
  <c r="GK1020" i="1" s="1"/>
  <c r="CR1019" i="1"/>
  <c r="W1019" i="1"/>
  <c r="U1019" i="1"/>
  <c r="S1019" i="1"/>
  <c r="AD1019" i="1"/>
  <c r="R1019" i="1"/>
  <c r="GK1019" i="1" s="1"/>
  <c r="CR1018" i="1"/>
  <c r="AD1018" i="1"/>
  <c r="AB1018" i="1" s="1"/>
  <c r="T1018" i="1"/>
  <c r="S236" i="9"/>
  <c r="P236" i="9"/>
  <c r="N236" i="9"/>
  <c r="K236" i="9"/>
  <c r="V1016" i="1"/>
  <c r="BB983" i="1"/>
  <c r="G969" i="1"/>
  <c r="A233" i="8" s="1"/>
  <c r="Q981" i="1"/>
  <c r="I233" i="9"/>
  <c r="D240" i="8" s="1"/>
  <c r="I232" i="9"/>
  <c r="D246" i="8" s="1"/>
  <c r="D248" i="7"/>
  <c r="D248" i="6"/>
  <c r="S231" i="9"/>
  <c r="P231" i="9"/>
  <c r="N231" i="9"/>
  <c r="K231" i="9"/>
  <c r="GX980" i="1"/>
  <c r="V979" i="1"/>
  <c r="P979" i="1"/>
  <c r="CR978" i="1"/>
  <c r="S978" i="1"/>
  <c r="AD978" i="1"/>
  <c r="AB978" i="1" s="1"/>
  <c r="R978" i="1"/>
  <c r="GK978" i="1" s="1"/>
  <c r="Q978" i="1"/>
  <c r="I229" i="9"/>
  <c r="D238" i="8" s="1"/>
  <c r="D245" i="7"/>
  <c r="D245" i="6"/>
  <c r="S228" i="9"/>
  <c r="P228" i="9"/>
  <c r="N228" i="9"/>
  <c r="K228" i="9"/>
  <c r="P977" i="1"/>
  <c r="I228" i="9"/>
  <c r="D244" i="7"/>
  <c r="D244" i="6"/>
  <c r="V976" i="1"/>
  <c r="S227" i="9"/>
  <c r="P227" i="9"/>
  <c r="R227" i="9" s="1"/>
  <c r="N227" i="9"/>
  <c r="K227" i="9"/>
  <c r="M227" i="9" s="1"/>
  <c r="P976" i="1"/>
  <c r="GX975" i="1"/>
  <c r="CR975" i="1"/>
  <c r="W975" i="1"/>
  <c r="U975" i="1"/>
  <c r="S975" i="1"/>
  <c r="CY975" i="1" s="1"/>
  <c r="X975" i="1" s="1"/>
  <c r="AD975" i="1"/>
  <c r="R975" i="1"/>
  <c r="GK975" i="1" s="1"/>
  <c r="CR974" i="1"/>
  <c r="S974" i="1"/>
  <c r="CZ974" i="1" s="1"/>
  <c r="Y974" i="1" s="1"/>
  <c r="AD974" i="1"/>
  <c r="AB974" i="1" s="1"/>
  <c r="R974" i="1"/>
  <c r="GK974" i="1" s="1"/>
  <c r="Q974" i="1"/>
  <c r="I225" i="9"/>
  <c r="D235" i="8" s="1"/>
  <c r="D241" i="7"/>
  <c r="D241" i="6"/>
  <c r="S224" i="9"/>
  <c r="P224" i="9"/>
  <c r="N224" i="9"/>
  <c r="K224" i="9"/>
  <c r="P973" i="1"/>
  <c r="I224" i="9"/>
  <c r="D240" i="7"/>
  <c r="D240" i="6"/>
  <c r="S223" i="9"/>
  <c r="P223" i="9"/>
  <c r="N223" i="9"/>
  <c r="K223" i="9"/>
  <c r="Q971" i="1"/>
  <c r="I222" i="9"/>
  <c r="D239" i="8" s="1"/>
  <c r="I221" i="9"/>
  <c r="D243" i="8" s="1"/>
  <c r="I220" i="9"/>
  <c r="D245" i="8" s="1"/>
  <c r="I219" i="9"/>
  <c r="D247" i="8" s="1"/>
  <c r="I218" i="9"/>
  <c r="D248" i="8" s="1"/>
  <c r="I217" i="9"/>
  <c r="D249" i="8" s="1"/>
  <c r="I216" i="9"/>
  <c r="D250" i="8" s="1"/>
  <c r="D238" i="7"/>
  <c r="D238" i="6"/>
  <c r="BB938" i="1"/>
  <c r="G924" i="1"/>
  <c r="A214" i="8" s="1"/>
  <c r="V936" i="1"/>
  <c r="P936" i="1"/>
  <c r="CR935" i="1"/>
  <c r="AD935" i="1"/>
  <c r="AB935" i="1" s="1"/>
  <c r="CR934" i="1"/>
  <c r="W934" i="1"/>
  <c r="U934" i="1"/>
  <c r="S934" i="1"/>
  <c r="AD934" i="1"/>
  <c r="R934" i="1"/>
  <c r="BY938" i="1"/>
  <c r="BY924" i="1" s="1"/>
  <c r="CR933" i="1"/>
  <c r="W933" i="1"/>
  <c r="U933" i="1"/>
  <c r="S933" i="1"/>
  <c r="CZ933" i="1" s="1"/>
  <c r="Y933" i="1" s="1"/>
  <c r="AD933" i="1"/>
  <c r="R933" i="1"/>
  <c r="GK933" i="1" s="1"/>
  <c r="CR932" i="1"/>
  <c r="S932" i="1"/>
  <c r="CY932" i="1" s="1"/>
  <c r="X932" i="1" s="1"/>
  <c r="AD932" i="1"/>
  <c r="AB932" i="1" s="1"/>
  <c r="R932" i="1"/>
  <c r="GK932" i="1" s="1"/>
  <c r="Q932" i="1"/>
  <c r="I209" i="9"/>
  <c r="D232" i="7"/>
  <c r="D232" i="6"/>
  <c r="S208" i="9"/>
  <c r="P208" i="9"/>
  <c r="N208" i="9"/>
  <c r="K208" i="9"/>
  <c r="P931" i="1"/>
  <c r="I208" i="9"/>
  <c r="D231" i="7"/>
  <c r="D231" i="6"/>
  <c r="V930" i="1"/>
  <c r="S207" i="9"/>
  <c r="T207" i="9" s="1"/>
  <c r="P207" i="9"/>
  <c r="N207" i="9"/>
  <c r="K207" i="9"/>
  <c r="P930" i="1"/>
  <c r="CP930" i="1" s="1"/>
  <c r="O930" i="1" s="1"/>
  <c r="CR929" i="1"/>
  <c r="W929" i="1"/>
  <c r="U929" i="1"/>
  <c r="S929" i="1"/>
  <c r="CZ929" i="1" s="1"/>
  <c r="Y929" i="1" s="1"/>
  <c r="AD929" i="1"/>
  <c r="R929" i="1"/>
  <c r="GK929" i="1" s="1"/>
  <c r="CR928" i="1"/>
  <c r="S928" i="1"/>
  <c r="CY928" i="1" s="1"/>
  <c r="X928" i="1" s="1"/>
  <c r="AD928" i="1"/>
  <c r="AB928" i="1" s="1"/>
  <c r="R928" i="1"/>
  <c r="GK928" i="1" s="1"/>
  <c r="Q928" i="1"/>
  <c r="I205" i="9"/>
  <c r="D217" i="8" s="1"/>
  <c r="D228" i="7"/>
  <c r="D228" i="6"/>
  <c r="S204" i="9"/>
  <c r="P204" i="9"/>
  <c r="R204" i="9" s="1"/>
  <c r="N204" i="9"/>
  <c r="K204" i="9"/>
  <c r="M204" i="9" s="1"/>
  <c r="P927" i="1"/>
  <c r="R926" i="1"/>
  <c r="I203" i="9"/>
  <c r="D220" i="8" s="1"/>
  <c r="I202" i="9"/>
  <c r="D224" i="8" s="1"/>
  <c r="I201" i="9"/>
  <c r="D226" i="8" s="1"/>
  <c r="I200" i="9"/>
  <c r="D228" i="8" s="1"/>
  <c r="I199" i="9"/>
  <c r="D229" i="8" s="1"/>
  <c r="I198" i="9"/>
  <c r="D230" i="8" s="1"/>
  <c r="I197" i="9"/>
  <c r="D231" i="8" s="1"/>
  <c r="D226" i="7"/>
  <c r="D226" i="6"/>
  <c r="G880" i="1"/>
  <c r="A197" i="8" s="1"/>
  <c r="CR891" i="1"/>
  <c r="U891" i="1"/>
  <c r="AD891" i="1"/>
  <c r="AB891" i="1" s="1"/>
  <c r="CR890" i="1"/>
  <c r="AD890" i="1"/>
  <c r="AB890" i="1" s="1"/>
  <c r="Q890" i="1"/>
  <c r="I193" i="9"/>
  <c r="D206" i="8" s="1"/>
  <c r="D223" i="7"/>
  <c r="D223" i="6"/>
  <c r="CR889" i="1"/>
  <c r="AD889" i="1"/>
  <c r="AB889" i="1" s="1"/>
  <c r="R889" i="1"/>
  <c r="I192" i="9"/>
  <c r="D208" i="8" s="1"/>
  <c r="D222" i="7"/>
  <c r="D222" i="6"/>
  <c r="CR888" i="1"/>
  <c r="AD888" i="1"/>
  <c r="P888" i="1"/>
  <c r="N190" i="9"/>
  <c r="K190" i="9"/>
  <c r="U887" i="1"/>
  <c r="N189" i="9"/>
  <c r="K189" i="9"/>
  <c r="GX886" i="1"/>
  <c r="U885" i="1"/>
  <c r="S885" i="1"/>
  <c r="I186" i="9"/>
  <c r="D200" i="8" s="1"/>
  <c r="I185" i="9"/>
  <c r="D201" i="8" s="1"/>
  <c r="I184" i="9"/>
  <c r="D209" i="8" s="1"/>
  <c r="D217" i="7"/>
  <c r="D217" i="6"/>
  <c r="V883" i="1"/>
  <c r="T883" i="1"/>
  <c r="R883" i="1"/>
  <c r="GK883" i="1" s="1"/>
  <c r="S183" i="9"/>
  <c r="P183" i="9"/>
  <c r="R183" i="9" s="1"/>
  <c r="S883" i="1"/>
  <c r="P882" i="1"/>
  <c r="I182" i="9"/>
  <c r="D207" i="8" s="1"/>
  <c r="I181" i="9"/>
  <c r="D210" i="8" s="1"/>
  <c r="D215" i="7"/>
  <c r="D215" i="6"/>
  <c r="CI849" i="1"/>
  <c r="AZ849" i="1" s="1"/>
  <c r="AO849" i="1"/>
  <c r="GX847" i="1"/>
  <c r="N179" i="9"/>
  <c r="K179" i="9"/>
  <c r="V846" i="1"/>
  <c r="T846" i="1"/>
  <c r="AD846" i="1"/>
  <c r="S846" i="1"/>
  <c r="P845" i="1"/>
  <c r="N177" i="9"/>
  <c r="K177" i="9"/>
  <c r="I177" i="9"/>
  <c r="D191" i="8" s="1"/>
  <c r="D211" i="7"/>
  <c r="D211" i="6"/>
  <c r="V844" i="1"/>
  <c r="T844" i="1"/>
  <c r="R844" i="1"/>
  <c r="GK844" i="1" s="1"/>
  <c r="S176" i="9"/>
  <c r="T176" i="9" s="1"/>
  <c r="P176" i="9"/>
  <c r="S844" i="1"/>
  <c r="P843" i="1"/>
  <c r="I175" i="9"/>
  <c r="D184" i="8" s="1"/>
  <c r="I174" i="9"/>
  <c r="D185" i="8" s="1"/>
  <c r="I173" i="9"/>
  <c r="D187" i="8" s="1"/>
  <c r="I172" i="9"/>
  <c r="D188" i="8" s="1"/>
  <c r="I171" i="9"/>
  <c r="D189" i="8" s="1"/>
  <c r="I170" i="9"/>
  <c r="D190" i="8" s="1"/>
  <c r="I169" i="9"/>
  <c r="D195" i="8" s="1"/>
  <c r="D209" i="7"/>
  <c r="D209" i="6"/>
  <c r="V842" i="1"/>
  <c r="T842" i="1"/>
  <c r="AD842" i="1"/>
  <c r="S168" i="9"/>
  <c r="P168" i="9"/>
  <c r="R168" i="9" s="1"/>
  <c r="S842" i="1"/>
  <c r="CY842" i="1" s="1"/>
  <c r="X842" i="1" s="1"/>
  <c r="I167" i="9"/>
  <c r="D183" i="8" s="1"/>
  <c r="D207" i="7"/>
  <c r="D207" i="6"/>
  <c r="V840" i="1"/>
  <c r="T840" i="1"/>
  <c r="R840" i="1"/>
  <c r="GK840" i="1" s="1"/>
  <c r="S840" i="1"/>
  <c r="CX404" i="3"/>
  <c r="D205" i="7"/>
  <c r="D205" i="6"/>
  <c r="V838" i="1"/>
  <c r="T838" i="1"/>
  <c r="R838" i="1"/>
  <c r="S838" i="1"/>
  <c r="CG805" i="1"/>
  <c r="AX805" i="1" s="1"/>
  <c r="BC805" i="1"/>
  <c r="AQ805" i="1"/>
  <c r="G777" i="1"/>
  <c r="A148" i="8" s="1"/>
  <c r="V803" i="1"/>
  <c r="T803" i="1"/>
  <c r="AD803" i="1"/>
  <c r="S165" i="9"/>
  <c r="P165" i="9"/>
  <c r="R165" i="9" s="1"/>
  <c r="S803" i="1"/>
  <c r="CY803" i="1" s="1"/>
  <c r="X803" i="1" s="1"/>
  <c r="D201" i="7"/>
  <c r="D201" i="6"/>
  <c r="V801" i="1"/>
  <c r="T801" i="1"/>
  <c r="R801" i="1"/>
  <c r="GK801" i="1" s="1"/>
  <c r="S164" i="9"/>
  <c r="T164" i="9" s="1"/>
  <c r="P164" i="9"/>
  <c r="S801" i="1"/>
  <c r="W800" i="1"/>
  <c r="N163" i="9"/>
  <c r="K163" i="9"/>
  <c r="V799" i="1"/>
  <c r="T799" i="1"/>
  <c r="R799" i="1"/>
  <c r="S799" i="1"/>
  <c r="N157" i="9"/>
  <c r="K157" i="9"/>
  <c r="I157" i="9"/>
  <c r="D172" i="8" s="1"/>
  <c r="D197" i="7"/>
  <c r="D197" i="6"/>
  <c r="V797" i="1"/>
  <c r="T797" i="1"/>
  <c r="AD797" i="1"/>
  <c r="S156" i="9"/>
  <c r="T156" i="9" s="1"/>
  <c r="P156" i="9"/>
  <c r="R156" i="9" s="1"/>
  <c r="S797" i="1"/>
  <c r="CY797" i="1" s="1"/>
  <c r="X797" i="1" s="1"/>
  <c r="N155" i="9"/>
  <c r="K155" i="9"/>
  <c r="I155" i="9"/>
  <c r="D152" i="8" s="1"/>
  <c r="D195" i="7"/>
  <c r="D195" i="6"/>
  <c r="I154" i="9"/>
  <c r="D179" i="8" s="1"/>
  <c r="D194" i="7"/>
  <c r="D194" i="6"/>
  <c r="GX793" i="1"/>
  <c r="U793" i="1"/>
  <c r="S793" i="1"/>
  <c r="U791" i="1"/>
  <c r="S791" i="1"/>
  <c r="CY791" i="1" s="1"/>
  <c r="X791" i="1" s="1"/>
  <c r="P791" i="1"/>
  <c r="N150" i="9"/>
  <c r="K150" i="9"/>
  <c r="M150" i="9" s="1"/>
  <c r="I140" i="9"/>
  <c r="D170" i="8" s="1"/>
  <c r="D188" i="7"/>
  <c r="D188" i="6"/>
  <c r="BB700" i="1"/>
  <c r="F720" i="1"/>
  <c r="GX576" i="1"/>
  <c r="GX204" i="1"/>
  <c r="GX200" i="1"/>
  <c r="CD195" i="1"/>
  <c r="AU206" i="1"/>
  <c r="AU195" i="1" s="1"/>
  <c r="BZ195" i="1"/>
  <c r="CG206" i="1"/>
  <c r="CG195" i="1" s="1"/>
  <c r="CI126" i="1"/>
  <c r="CI110" i="1" s="1"/>
  <c r="P787" i="1"/>
  <c r="N136" i="9"/>
  <c r="K136" i="9"/>
  <c r="I136" i="9"/>
  <c r="D155" i="8" s="1"/>
  <c r="D186" i="7"/>
  <c r="D186" i="6"/>
  <c r="R786" i="1"/>
  <c r="CY786" i="1"/>
  <c r="X786" i="1" s="1"/>
  <c r="N135" i="9"/>
  <c r="K135" i="9"/>
  <c r="I135" i="9"/>
  <c r="D166" i="8" s="1"/>
  <c r="D184" i="7"/>
  <c r="D184" i="6"/>
  <c r="AD784" i="1"/>
  <c r="CY784" i="1"/>
  <c r="X784" i="1" s="1"/>
  <c r="CX337" i="3"/>
  <c r="D182" i="7"/>
  <c r="D182" i="6"/>
  <c r="CX336" i="3"/>
  <c r="D181" i="7"/>
  <c r="D181" i="6"/>
  <c r="CX335" i="3"/>
  <c r="D180" i="7"/>
  <c r="D180" i="6"/>
  <c r="Q780" i="1"/>
  <c r="D179" i="7"/>
  <c r="D179" i="6"/>
  <c r="N132" i="9"/>
  <c r="K132" i="9"/>
  <c r="M132" i="9" s="1"/>
  <c r="Q744" i="1"/>
  <c r="I132" i="9"/>
  <c r="D145" i="8" s="1"/>
  <c r="D176" i="7"/>
  <c r="D176" i="6"/>
  <c r="S131" i="9"/>
  <c r="P131" i="9"/>
  <c r="N131" i="9"/>
  <c r="K131" i="9"/>
  <c r="CC746" i="1"/>
  <c r="N130" i="9"/>
  <c r="K130" i="9"/>
  <c r="CD746" i="1"/>
  <c r="CD738" i="1" s="1"/>
  <c r="S129" i="9"/>
  <c r="P129" i="9"/>
  <c r="N129" i="9"/>
  <c r="K129" i="9"/>
  <c r="BY746" i="1"/>
  <c r="R740" i="1"/>
  <c r="I128" i="9"/>
  <c r="D141" i="8" s="1"/>
  <c r="I127" i="9"/>
  <c r="D143" i="8" s="1"/>
  <c r="D172" i="7"/>
  <c r="D172" i="6"/>
  <c r="G700" i="1"/>
  <c r="A131" i="8" s="1"/>
  <c r="S125" i="9"/>
  <c r="P125" i="9"/>
  <c r="N125" i="9"/>
  <c r="K125" i="9"/>
  <c r="P704" i="1"/>
  <c r="I124" i="9"/>
  <c r="D133" i="8" s="1"/>
  <c r="I123" i="9"/>
  <c r="D134" i="8" s="1"/>
  <c r="I122" i="9"/>
  <c r="D135" i="8" s="1"/>
  <c r="I121" i="9"/>
  <c r="D136" i="8" s="1"/>
  <c r="D169" i="7"/>
  <c r="D169" i="6"/>
  <c r="AD703" i="1"/>
  <c r="D168" i="7"/>
  <c r="D168" i="6"/>
  <c r="CK700" i="1"/>
  <c r="BB669" i="1"/>
  <c r="G655" i="1"/>
  <c r="A121" i="8" s="1"/>
  <c r="S119" i="9"/>
  <c r="P119" i="9"/>
  <c r="N119" i="9"/>
  <c r="K119" i="9"/>
  <c r="S666" i="1"/>
  <c r="P666" i="1"/>
  <c r="N118" i="9"/>
  <c r="K118" i="9"/>
  <c r="Q666" i="1"/>
  <c r="I118" i="9"/>
  <c r="D127" i="8" s="1"/>
  <c r="D164" i="7"/>
  <c r="D164" i="6"/>
  <c r="S117" i="9"/>
  <c r="P117" i="9"/>
  <c r="N117" i="9"/>
  <c r="K117" i="9"/>
  <c r="S664" i="1"/>
  <c r="P664" i="1"/>
  <c r="I116" i="9"/>
  <c r="D126" i="8" s="1"/>
  <c r="D162" i="7"/>
  <c r="D162" i="6"/>
  <c r="S663" i="1"/>
  <c r="P663" i="1"/>
  <c r="N115" i="9"/>
  <c r="K115" i="9"/>
  <c r="Q663" i="1"/>
  <c r="I115" i="9"/>
  <c r="D124" i="8" s="1"/>
  <c r="D161" i="7"/>
  <c r="D161" i="6"/>
  <c r="R662" i="1"/>
  <c r="P662" i="1"/>
  <c r="AD660" i="1"/>
  <c r="AB660" i="1" s="1"/>
  <c r="R660" i="1"/>
  <c r="AD659" i="1"/>
  <c r="AB659" i="1" s="1"/>
  <c r="R659" i="1"/>
  <c r="GK659" i="1" s="1"/>
  <c r="AD658" i="1"/>
  <c r="AB658" i="1" s="1"/>
  <c r="R658" i="1"/>
  <c r="BY669" i="1"/>
  <c r="AD657" i="1"/>
  <c r="AB657" i="1" s="1"/>
  <c r="R657" i="1"/>
  <c r="AO624" i="1"/>
  <c r="AD621" i="1"/>
  <c r="AB621" i="1" s="1"/>
  <c r="R621" i="1"/>
  <c r="GK621" i="1" s="1"/>
  <c r="AD620" i="1"/>
  <c r="AB620" i="1" s="1"/>
  <c r="S107" i="9"/>
  <c r="P107" i="9"/>
  <c r="S619" i="1"/>
  <c r="I106" i="9"/>
  <c r="I105" i="9"/>
  <c r="I104" i="9"/>
  <c r="I103" i="9"/>
  <c r="D150" i="7"/>
  <c r="D150" i="6"/>
  <c r="I101" i="9"/>
  <c r="D113" i="8" s="1"/>
  <c r="I100" i="9"/>
  <c r="I99" i="9"/>
  <c r="D118" i="8" s="1"/>
  <c r="I98" i="9"/>
  <c r="D148" i="7"/>
  <c r="D148" i="6"/>
  <c r="CC624" i="1"/>
  <c r="AT624" i="1" s="1"/>
  <c r="P616" i="1"/>
  <c r="N97" i="9"/>
  <c r="K97" i="9"/>
  <c r="Q616" i="1"/>
  <c r="I97" i="9"/>
  <c r="D147" i="7"/>
  <c r="D147" i="6"/>
  <c r="P615" i="1"/>
  <c r="S96" i="9"/>
  <c r="P96" i="9"/>
  <c r="R613" i="1"/>
  <c r="GK613" i="1" s="1"/>
  <c r="S94" i="9"/>
  <c r="P94" i="9"/>
  <c r="I93" i="9"/>
  <c r="D105" i="8" s="1"/>
  <c r="I92" i="9"/>
  <c r="D109" i="8" s="1"/>
  <c r="D141" i="7"/>
  <c r="D141" i="6"/>
  <c r="U576" i="1"/>
  <c r="N91" i="9"/>
  <c r="K91" i="9"/>
  <c r="I90" i="9"/>
  <c r="D139" i="7"/>
  <c r="D139" i="6"/>
  <c r="N89" i="9"/>
  <c r="K89" i="9"/>
  <c r="CC580" i="1"/>
  <c r="AT580" i="1" s="1"/>
  <c r="CX242" i="3"/>
  <c r="D136" i="7"/>
  <c r="D136" i="6"/>
  <c r="S86" i="9"/>
  <c r="P86" i="9"/>
  <c r="N86" i="9"/>
  <c r="K86" i="9"/>
  <c r="S535" i="1"/>
  <c r="I85" i="9"/>
  <c r="D99" i="8" s="1"/>
  <c r="D132" i="7"/>
  <c r="D132" i="6"/>
  <c r="N84" i="9"/>
  <c r="K84" i="9"/>
  <c r="Q534" i="1"/>
  <c r="I84" i="9"/>
  <c r="D131" i="7"/>
  <c r="D131" i="6"/>
  <c r="S533" i="1"/>
  <c r="D130" i="7"/>
  <c r="D130" i="6"/>
  <c r="BZ538" i="1"/>
  <c r="S83" i="9"/>
  <c r="P83" i="9"/>
  <c r="N83" i="9"/>
  <c r="K83" i="9"/>
  <c r="D128" i="7"/>
  <c r="D128" i="6"/>
  <c r="BY538" i="1"/>
  <c r="BY527" i="1" s="1"/>
  <c r="D126" i="7"/>
  <c r="D126" i="6"/>
  <c r="S81" i="9"/>
  <c r="P81" i="9"/>
  <c r="N81" i="9"/>
  <c r="K81" i="9"/>
  <c r="I80" i="9"/>
  <c r="D93" i="8" s="1"/>
  <c r="D123" i="7"/>
  <c r="D123" i="6"/>
  <c r="P492" i="1"/>
  <c r="N79" i="9"/>
  <c r="K79" i="9"/>
  <c r="Q492" i="1"/>
  <c r="I79" i="9"/>
  <c r="D122" i="7"/>
  <c r="D122" i="6"/>
  <c r="CD496" i="1"/>
  <c r="AU496" i="1" s="1"/>
  <c r="D121" i="7"/>
  <c r="D121" i="6"/>
  <c r="S78" i="9"/>
  <c r="P78" i="9"/>
  <c r="N78" i="9"/>
  <c r="K78" i="9"/>
  <c r="Q489" i="1"/>
  <c r="D119" i="7"/>
  <c r="D119" i="6"/>
  <c r="CX218" i="3"/>
  <c r="D118" i="7"/>
  <c r="D118" i="6"/>
  <c r="Q487" i="1"/>
  <c r="D117" i="7"/>
  <c r="D117" i="6"/>
  <c r="AO454" i="1"/>
  <c r="R451" i="1"/>
  <c r="AD450" i="1"/>
  <c r="AB450" i="1" s="1"/>
  <c r="S74" i="9"/>
  <c r="P74" i="9"/>
  <c r="S449" i="1"/>
  <c r="D112" i="7"/>
  <c r="D112" i="6"/>
  <c r="I73" i="9"/>
  <c r="S72" i="9"/>
  <c r="P72" i="9"/>
  <c r="N72" i="9"/>
  <c r="K72" i="9"/>
  <c r="Q447" i="1"/>
  <c r="D110" i="7"/>
  <c r="D110" i="6"/>
  <c r="I71" i="9"/>
  <c r="CX202" i="3"/>
  <c r="D109" i="7"/>
  <c r="D109" i="6"/>
  <c r="Q445" i="1"/>
  <c r="D108" i="7"/>
  <c r="D108" i="6"/>
  <c r="BB412" i="1"/>
  <c r="R409" i="1"/>
  <c r="GK409" i="1" s="1"/>
  <c r="V408" i="1"/>
  <c r="S408" i="1"/>
  <c r="CY408" i="1" s="1"/>
  <c r="X408" i="1" s="1"/>
  <c r="D103" i="7"/>
  <c r="D103" i="6"/>
  <c r="N66" i="9"/>
  <c r="K66" i="9"/>
  <c r="Q405" i="1"/>
  <c r="D101" i="7"/>
  <c r="D101" i="6"/>
  <c r="CC412" i="1"/>
  <c r="AT412" i="1" s="1"/>
  <c r="S65" i="9"/>
  <c r="P65" i="9"/>
  <c r="N65" i="9"/>
  <c r="K65" i="9"/>
  <c r="R404" i="1"/>
  <c r="GK404" i="1" s="1"/>
  <c r="CP399" i="1"/>
  <c r="O399" i="1" s="1"/>
  <c r="S63" i="9"/>
  <c r="P63" i="9"/>
  <c r="R63" i="9" s="1"/>
  <c r="P364" i="1"/>
  <c r="N63" i="9"/>
  <c r="K63" i="9"/>
  <c r="Q364" i="1"/>
  <c r="I63" i="9"/>
  <c r="D76" i="8" s="1"/>
  <c r="D93" i="7"/>
  <c r="D93" i="6"/>
  <c r="AB363" i="1"/>
  <c r="CX170" i="3"/>
  <c r="D91" i="7"/>
  <c r="D91" i="6"/>
  <c r="CD366" i="1"/>
  <c r="AU366" i="1" s="1"/>
  <c r="BZ366" i="1"/>
  <c r="CI366" i="1" s="1"/>
  <c r="AD326" i="1"/>
  <c r="AB326" i="1" s="1"/>
  <c r="S57" i="9"/>
  <c r="P57" i="9"/>
  <c r="R326" i="1"/>
  <c r="GK326" i="1" s="1"/>
  <c r="P325" i="1"/>
  <c r="K89" i="5" s="1"/>
  <c r="AD324" i="1"/>
  <c r="S55" i="9"/>
  <c r="P55" i="9"/>
  <c r="R323" i="1"/>
  <c r="AD322" i="1"/>
  <c r="S53" i="9"/>
  <c r="P53" i="9"/>
  <c r="D83" i="7"/>
  <c r="D83" i="6"/>
  <c r="I52" i="9"/>
  <c r="CX147" i="3"/>
  <c r="D82" i="7"/>
  <c r="D82" i="6"/>
  <c r="S318" i="1"/>
  <c r="AU285" i="1"/>
  <c r="F304" i="1" s="1"/>
  <c r="AO285" i="1"/>
  <c r="N50" i="9"/>
  <c r="K50" i="9"/>
  <c r="I50" i="9"/>
  <c r="D60" i="8" s="1"/>
  <c r="D78" i="7"/>
  <c r="D78" i="6"/>
  <c r="P281" i="1"/>
  <c r="N48" i="9"/>
  <c r="K48" i="9"/>
  <c r="I48" i="9"/>
  <c r="D58" i="8" s="1"/>
  <c r="D76" i="7"/>
  <c r="D76" i="6"/>
  <c r="CX129" i="3"/>
  <c r="D74" i="7"/>
  <c r="D74" i="6"/>
  <c r="D72" i="7"/>
  <c r="D72" i="6"/>
  <c r="BC244" i="1"/>
  <c r="S45" i="9"/>
  <c r="P45" i="9"/>
  <c r="N44" i="9"/>
  <c r="K44" i="9"/>
  <c r="I44" i="9"/>
  <c r="D52" i="8" s="1"/>
  <c r="D69" i="7"/>
  <c r="D69" i="6"/>
  <c r="S43" i="9"/>
  <c r="P43" i="9"/>
  <c r="I42" i="9"/>
  <c r="D49" i="8" s="1"/>
  <c r="I41" i="9"/>
  <c r="D50" i="8" s="1"/>
  <c r="D67" i="7"/>
  <c r="D67" i="6"/>
  <c r="BC206" i="1"/>
  <c r="V204" i="1"/>
  <c r="Q204" i="1"/>
  <c r="S39" i="9"/>
  <c r="P39" i="9"/>
  <c r="N38" i="9"/>
  <c r="K38" i="9"/>
  <c r="M38" i="9" s="1"/>
  <c r="I38" i="9"/>
  <c r="D43" i="8" s="1"/>
  <c r="D64" i="7"/>
  <c r="D64" i="6"/>
  <c r="S37" i="9"/>
  <c r="P37" i="9"/>
  <c r="D62" i="7"/>
  <c r="D62" i="6"/>
  <c r="U200" i="1"/>
  <c r="T200" i="1"/>
  <c r="S199" i="1"/>
  <c r="D60" i="7"/>
  <c r="D60" i="6"/>
  <c r="I36" i="9"/>
  <c r="D44" i="8" s="1"/>
  <c r="S198" i="1"/>
  <c r="Q197" i="1"/>
  <c r="AU164" i="1"/>
  <c r="AU157" i="1" s="1"/>
  <c r="AO164" i="1"/>
  <c r="D55" i="7"/>
  <c r="D55" i="6"/>
  <c r="I34" i="9"/>
  <c r="D36" i="8" s="1"/>
  <c r="I33" i="9"/>
  <c r="D37" i="8" s="1"/>
  <c r="I32" i="9"/>
  <c r="D38" i="8" s="1"/>
  <c r="CX94" i="3"/>
  <c r="D53" i="7"/>
  <c r="D53" i="6"/>
  <c r="AU126" i="1"/>
  <c r="AU110" i="1" s="1"/>
  <c r="AO126" i="1"/>
  <c r="P124" i="1"/>
  <c r="N30" i="9"/>
  <c r="K30" i="9"/>
  <c r="I30" i="9"/>
  <c r="D32" i="8" s="1"/>
  <c r="D51" i="7"/>
  <c r="D51" i="6"/>
  <c r="N28" i="9"/>
  <c r="K28" i="9"/>
  <c r="M28" i="9" s="1"/>
  <c r="I28" i="9"/>
  <c r="D31" i="8" s="1"/>
  <c r="D49" i="7"/>
  <c r="D49" i="6"/>
  <c r="P120" i="1"/>
  <c r="N26" i="9"/>
  <c r="K26" i="9"/>
  <c r="I26" i="9"/>
  <c r="D47" i="7"/>
  <c r="D47" i="6"/>
  <c r="N25" i="9"/>
  <c r="K25" i="9"/>
  <c r="I25" i="9"/>
  <c r="D28" i="8" s="1"/>
  <c r="D45" i="7"/>
  <c r="D45" i="6"/>
  <c r="P116" i="1"/>
  <c r="N23" i="9"/>
  <c r="K23" i="9"/>
  <c r="I23" i="9"/>
  <c r="D30" i="8" s="1"/>
  <c r="D43" i="7"/>
  <c r="D43" i="6"/>
  <c r="CX70" i="3"/>
  <c r="D41" i="7"/>
  <c r="D41" i="6"/>
  <c r="S112" i="1"/>
  <c r="CY112" i="1" s="1"/>
  <c r="X112" i="1" s="1"/>
  <c r="AD77" i="1"/>
  <c r="AB77" i="1" s="1"/>
  <c r="S20" i="9"/>
  <c r="P20" i="9"/>
  <c r="R74" i="1"/>
  <c r="I17" i="9"/>
  <c r="D19" i="8" s="1"/>
  <c r="D34" i="7"/>
  <c r="D34" i="6"/>
  <c r="D32" i="7"/>
  <c r="D32" i="6"/>
  <c r="R35" i="1"/>
  <c r="U34" i="1"/>
  <c r="AD34" i="1"/>
  <c r="AB34" i="1" s="1"/>
  <c r="S14" i="9"/>
  <c r="P14" i="9"/>
  <c r="R34" i="1"/>
  <c r="GK34" i="1" s="1"/>
  <c r="R33" i="1"/>
  <c r="Q33" i="1"/>
  <c r="D26" i="7"/>
  <c r="D26" i="6"/>
  <c r="I13" i="9"/>
  <c r="D14" i="8" s="1"/>
  <c r="R31" i="1"/>
  <c r="R30" i="1"/>
  <c r="R29" i="1"/>
  <c r="R28" i="1"/>
  <c r="R302" i="9"/>
  <c r="T302" i="9"/>
  <c r="O305" i="9"/>
  <c r="F323" i="8" s="1"/>
  <c r="M305" i="9"/>
  <c r="R306" i="9"/>
  <c r="T306" i="9"/>
  <c r="R289" i="9"/>
  <c r="T289" i="9"/>
  <c r="O289" i="9"/>
  <c r="F305" i="8" s="1"/>
  <c r="M289" i="9"/>
  <c r="R290" i="9"/>
  <c r="T290" i="9"/>
  <c r="O290" i="9"/>
  <c r="F304" i="8" s="1"/>
  <c r="M290" i="9"/>
  <c r="R291" i="9"/>
  <c r="T291" i="9"/>
  <c r="O284" i="9"/>
  <c r="F299" i="8" s="1"/>
  <c r="M284" i="9"/>
  <c r="R278" i="9"/>
  <c r="T278" i="9"/>
  <c r="O278" i="9"/>
  <c r="M278" i="9"/>
  <c r="O279" i="9"/>
  <c r="M279" i="9"/>
  <c r="O270" i="9"/>
  <c r="M270" i="9"/>
  <c r="O271" i="9"/>
  <c r="F290" i="8" s="1"/>
  <c r="M271" i="9"/>
  <c r="R272" i="9"/>
  <c r="T272" i="9"/>
  <c r="O272" i="9"/>
  <c r="M272" i="9"/>
  <c r="O273" i="9"/>
  <c r="M273" i="9"/>
  <c r="T264" i="9"/>
  <c r="R264" i="9"/>
  <c r="M264" i="9"/>
  <c r="O264" i="9"/>
  <c r="M265" i="9"/>
  <c r="O265" i="9"/>
  <c r="T267" i="9"/>
  <c r="R267" i="9"/>
  <c r="M267" i="9"/>
  <c r="O267" i="9"/>
  <c r="T262" i="9"/>
  <c r="R262" i="9"/>
  <c r="M262" i="9"/>
  <c r="O262" i="9"/>
  <c r="M257" i="9"/>
  <c r="O257" i="9"/>
  <c r="F282" i="8" s="1"/>
  <c r="M259" i="9"/>
  <c r="O259" i="9"/>
  <c r="M260" i="9"/>
  <c r="O260" i="9"/>
  <c r="F277" i="8" s="1"/>
  <c r="M253" i="9"/>
  <c r="O253" i="9"/>
  <c r="F272" i="8" s="1"/>
  <c r="M248" i="9"/>
  <c r="O248" i="9"/>
  <c r="T249" i="9"/>
  <c r="R249" i="9"/>
  <c r="M249" i="9"/>
  <c r="O249" i="9"/>
  <c r="T250" i="9"/>
  <c r="R250" i="9"/>
  <c r="M250" i="9"/>
  <c r="O250" i="9"/>
  <c r="M243" i="9"/>
  <c r="O243" i="9"/>
  <c r="F267" i="8" s="1"/>
  <c r="T244" i="9"/>
  <c r="R244" i="9"/>
  <c r="M244" i="9"/>
  <c r="O244" i="9"/>
  <c r="F266" i="8" s="1"/>
  <c r="T245" i="9"/>
  <c r="R245" i="9"/>
  <c r="M245" i="9"/>
  <c r="O245" i="9"/>
  <c r="F265" i="8" s="1"/>
  <c r="T246" i="9"/>
  <c r="R246" i="9"/>
  <c r="T239" i="9"/>
  <c r="R239" i="9"/>
  <c r="T235" i="9"/>
  <c r="R235" i="9"/>
  <c r="T232" i="9"/>
  <c r="R232" i="9"/>
  <c r="T233" i="9"/>
  <c r="R233" i="9"/>
  <c r="T230" i="9"/>
  <c r="R230" i="9"/>
  <c r="T216" i="9"/>
  <c r="R216" i="9"/>
  <c r="M216" i="9"/>
  <c r="O216" i="9"/>
  <c r="F250" i="8" s="1"/>
  <c r="T218" i="9"/>
  <c r="R218" i="9"/>
  <c r="T219" i="9"/>
  <c r="R219" i="9"/>
  <c r="T220" i="9"/>
  <c r="R220" i="9"/>
  <c r="M220" i="9"/>
  <c r="O220" i="9"/>
  <c r="F245" i="8" s="1"/>
  <c r="M221" i="9"/>
  <c r="O221" i="9"/>
  <c r="F243" i="8" s="1"/>
  <c r="T214" i="9"/>
  <c r="R214" i="9"/>
  <c r="M214" i="9"/>
  <c r="O214" i="9"/>
  <c r="F221" i="8" s="1"/>
  <c r="T211" i="9"/>
  <c r="R211" i="9"/>
  <c r="M211" i="9"/>
  <c r="O211" i="9"/>
  <c r="F225" i="8" s="1"/>
  <c r="M197" i="9"/>
  <c r="O197" i="9"/>
  <c r="F231" i="8" s="1"/>
  <c r="M198" i="9"/>
  <c r="O198" i="9"/>
  <c r="F230" i="8" s="1"/>
  <c r="T200" i="9"/>
  <c r="R200" i="9"/>
  <c r="M200" i="9"/>
  <c r="O200" i="9"/>
  <c r="F228" i="8" s="1"/>
  <c r="M201" i="9"/>
  <c r="O201" i="9"/>
  <c r="F226" i="8" s="1"/>
  <c r="M202" i="9"/>
  <c r="O202" i="9"/>
  <c r="F224" i="8" s="1"/>
  <c r="T203" i="9"/>
  <c r="R203" i="9"/>
  <c r="M203" i="9"/>
  <c r="O203" i="9"/>
  <c r="F220" i="8" s="1"/>
  <c r="T194" i="9"/>
  <c r="R194" i="9"/>
  <c r="M194" i="9"/>
  <c r="O194" i="9"/>
  <c r="F211" i="8" s="1"/>
  <c r="M195" i="9"/>
  <c r="O195" i="9"/>
  <c r="F203" i="8" s="1"/>
  <c r="M192" i="9"/>
  <c r="O192" i="9"/>
  <c r="F208" i="8" s="1"/>
  <c r="M191" i="9"/>
  <c r="O191" i="9"/>
  <c r="T187" i="9"/>
  <c r="R187" i="9"/>
  <c r="M187" i="9"/>
  <c r="O187" i="9"/>
  <c r="F212" i="8" s="1"/>
  <c r="M188" i="9"/>
  <c r="O188" i="9"/>
  <c r="F202" i="8" s="1"/>
  <c r="T184" i="9"/>
  <c r="R184" i="9"/>
  <c r="M184" i="9"/>
  <c r="O184" i="9"/>
  <c r="F209" i="8" s="1"/>
  <c r="M185" i="9"/>
  <c r="O185" i="9"/>
  <c r="F201" i="8" s="1"/>
  <c r="M186" i="9"/>
  <c r="O186" i="9"/>
  <c r="F200" i="8" s="1"/>
  <c r="M181" i="9"/>
  <c r="O181" i="9"/>
  <c r="F210" i="8" s="1"/>
  <c r="M182" i="9"/>
  <c r="O182" i="9"/>
  <c r="F207" i="8" s="1"/>
  <c r="M178" i="9"/>
  <c r="O178" i="9"/>
  <c r="F192" i="8" s="1"/>
  <c r="T169" i="9"/>
  <c r="R169" i="9"/>
  <c r="M169" i="9"/>
  <c r="O169" i="9"/>
  <c r="F195" i="8" s="1"/>
  <c r="T171" i="9"/>
  <c r="R171" i="9"/>
  <c r="M171" i="9"/>
  <c r="O171" i="9"/>
  <c r="F189" i="8" s="1"/>
  <c r="M172" i="9"/>
  <c r="O172" i="9"/>
  <c r="F188" i="8" s="1"/>
  <c r="M173" i="9"/>
  <c r="O173" i="9"/>
  <c r="F187" i="8" s="1"/>
  <c r="T175" i="9"/>
  <c r="R175" i="9"/>
  <c r="M175" i="9"/>
  <c r="O175" i="9"/>
  <c r="F184" i="8" s="1"/>
  <c r="M167" i="9"/>
  <c r="O167" i="9"/>
  <c r="F183" i="8" s="1"/>
  <c r="T158" i="9"/>
  <c r="R158" i="9"/>
  <c r="M158" i="9"/>
  <c r="O158" i="9"/>
  <c r="F174" i="8" s="1"/>
  <c r="M159" i="9"/>
  <c r="O159" i="9"/>
  <c r="F169" i="8" s="1"/>
  <c r="M160" i="9"/>
  <c r="O160" i="9"/>
  <c r="F168" i="8" s="1"/>
  <c r="T161" i="9"/>
  <c r="R161" i="9"/>
  <c r="M161" i="9"/>
  <c r="O161" i="9"/>
  <c r="F154" i="8" s="1"/>
  <c r="M162" i="9"/>
  <c r="O162" i="9"/>
  <c r="M154" i="9"/>
  <c r="O154" i="9"/>
  <c r="F179" i="8" s="1"/>
  <c r="M152" i="9"/>
  <c r="O152" i="9"/>
  <c r="F178" i="8" s="1"/>
  <c r="M141" i="9"/>
  <c r="O141" i="9"/>
  <c r="F177" i="8" s="1"/>
  <c r="T142" i="9"/>
  <c r="R142" i="9"/>
  <c r="M142" i="9"/>
  <c r="O142" i="9"/>
  <c r="F165" i="8" s="1"/>
  <c r="M143" i="9"/>
  <c r="O143" i="9"/>
  <c r="F162" i="8" s="1"/>
  <c r="M144" i="9"/>
  <c r="O144" i="9"/>
  <c r="F161" i="8" s="1"/>
  <c r="T146" i="9"/>
  <c r="R146" i="9"/>
  <c r="M146" i="9"/>
  <c r="O146" i="9"/>
  <c r="F159" i="8" s="1"/>
  <c r="M147" i="9"/>
  <c r="O147" i="9"/>
  <c r="F157" i="8" s="1"/>
  <c r="M148" i="9"/>
  <c r="O148" i="9"/>
  <c r="F153" i="8" s="1"/>
  <c r="T137" i="9"/>
  <c r="R137" i="9"/>
  <c r="M137" i="9"/>
  <c r="O137" i="9"/>
  <c r="F167" i="8" s="1"/>
  <c r="M138" i="9"/>
  <c r="O138" i="9"/>
  <c r="F158" i="8" s="1"/>
  <c r="M139" i="9"/>
  <c r="O139" i="9"/>
  <c r="F156" i="8" s="1"/>
  <c r="T134" i="9"/>
  <c r="R134" i="9"/>
  <c r="M127" i="9"/>
  <c r="O127" i="9"/>
  <c r="F143" i="8" s="1"/>
  <c r="T128" i="9"/>
  <c r="R128" i="9"/>
  <c r="M128" i="9"/>
  <c r="O128" i="9"/>
  <c r="F141" i="8" s="1"/>
  <c r="M121" i="9"/>
  <c r="O121" i="9"/>
  <c r="F136" i="8" s="1"/>
  <c r="T123" i="9"/>
  <c r="R123" i="9"/>
  <c r="M123" i="9"/>
  <c r="O123" i="9"/>
  <c r="F134" i="8" s="1"/>
  <c r="M124" i="9"/>
  <c r="O124" i="9"/>
  <c r="F133" i="8" s="1"/>
  <c r="T112" i="9"/>
  <c r="R112" i="9"/>
  <c r="M112" i="9"/>
  <c r="O112" i="9"/>
  <c r="T108" i="9"/>
  <c r="R108" i="9"/>
  <c r="M108" i="9"/>
  <c r="O108" i="9"/>
  <c r="M109" i="9"/>
  <c r="O109" i="9"/>
  <c r="T103" i="9"/>
  <c r="R103" i="9"/>
  <c r="M103" i="9"/>
  <c r="O103" i="9"/>
  <c r="M104" i="9"/>
  <c r="O104" i="9"/>
  <c r="T106" i="9"/>
  <c r="R106" i="9"/>
  <c r="M106" i="9"/>
  <c r="O106" i="9"/>
  <c r="M98" i="9"/>
  <c r="O98" i="9"/>
  <c r="F119" i="8" s="1"/>
  <c r="M100" i="9"/>
  <c r="O100" i="9"/>
  <c r="M101" i="9"/>
  <c r="O101" i="9"/>
  <c r="F113" i="8" s="1"/>
  <c r="T92" i="9"/>
  <c r="R92" i="9"/>
  <c r="M92" i="9"/>
  <c r="O92" i="9"/>
  <c r="F109" i="8" s="1"/>
  <c r="M93" i="9"/>
  <c r="O93" i="9"/>
  <c r="F105" i="8" s="1"/>
  <c r="M90" i="9"/>
  <c r="O90" i="9"/>
  <c r="M88" i="9"/>
  <c r="O88" i="9"/>
  <c r="F108" i="8" s="1"/>
  <c r="M85" i="9"/>
  <c r="O85" i="9"/>
  <c r="F99" i="8" s="1"/>
  <c r="M80" i="9"/>
  <c r="O80" i="9"/>
  <c r="F93" i="8" s="1"/>
  <c r="M75" i="9"/>
  <c r="O75" i="9"/>
  <c r="F86" i="8" s="1"/>
  <c r="M73" i="9"/>
  <c r="O73" i="9"/>
  <c r="T71" i="9"/>
  <c r="R71" i="9"/>
  <c r="M71" i="9"/>
  <c r="O71" i="9"/>
  <c r="F89" i="8" s="1"/>
  <c r="M68" i="9"/>
  <c r="O68" i="9"/>
  <c r="F80" i="8" s="1"/>
  <c r="M59" i="9"/>
  <c r="O59" i="9"/>
  <c r="F75" i="8" s="1"/>
  <c r="M60" i="9"/>
  <c r="O60" i="9"/>
  <c r="F74" i="8" s="1"/>
  <c r="T62" i="9"/>
  <c r="R62" i="9"/>
  <c r="M62" i="9"/>
  <c r="O62" i="9"/>
  <c r="F72" i="8" s="1"/>
  <c r="T56" i="9"/>
  <c r="R56" i="9"/>
  <c r="M56" i="9"/>
  <c r="O56" i="9"/>
  <c r="F66" i="8" s="1"/>
  <c r="T54" i="9"/>
  <c r="R54" i="9"/>
  <c r="M54" i="9"/>
  <c r="O54" i="9"/>
  <c r="M52" i="9"/>
  <c r="O52" i="9"/>
  <c r="F64" i="8" s="1"/>
  <c r="M49" i="9"/>
  <c r="O49" i="9"/>
  <c r="F59" i="8" s="1"/>
  <c r="M47" i="9"/>
  <c r="O47" i="9"/>
  <c r="F57" i="8" s="1"/>
  <c r="T42" i="9"/>
  <c r="R42" i="9"/>
  <c r="M42" i="9"/>
  <c r="O42" i="9"/>
  <c r="F49" i="8" s="1"/>
  <c r="M36" i="9"/>
  <c r="O36" i="9"/>
  <c r="F44" i="8" s="1"/>
  <c r="M32" i="9"/>
  <c r="O32" i="9"/>
  <c r="F38" i="8" s="1"/>
  <c r="T33" i="9"/>
  <c r="R33" i="9"/>
  <c r="M33" i="9"/>
  <c r="O33" i="9"/>
  <c r="F37" i="8" s="1"/>
  <c r="M34" i="9"/>
  <c r="O34" i="9"/>
  <c r="F36" i="8" s="1"/>
  <c r="M24" i="9"/>
  <c r="O24" i="9"/>
  <c r="F27" i="8" s="1"/>
  <c r="M22" i="9"/>
  <c r="O22" i="9"/>
  <c r="F26" i="8" s="1"/>
  <c r="M13" i="9"/>
  <c r="O13" i="9"/>
  <c r="F14" i="8" s="1"/>
  <c r="T10" i="9"/>
  <c r="R10" i="9"/>
  <c r="M10" i="9"/>
  <c r="O10" i="9"/>
  <c r="F12" i="8" s="1"/>
  <c r="M11" i="9"/>
  <c r="O11" i="9"/>
  <c r="T9" i="9"/>
  <c r="R9" i="9"/>
  <c r="M9" i="9"/>
  <c r="O9" i="9"/>
  <c r="F10" i="8" s="1"/>
  <c r="S31" i="5"/>
  <c r="I37" i="5" s="1"/>
  <c r="V31" i="5"/>
  <c r="K38" i="5" s="1"/>
  <c r="S42" i="5"/>
  <c r="I46" i="5" s="1"/>
  <c r="V42" i="5"/>
  <c r="E50" i="5"/>
  <c r="S50" i="5"/>
  <c r="I54" i="5" s="1"/>
  <c r="V50" i="5"/>
  <c r="E58" i="5"/>
  <c r="S58" i="5"/>
  <c r="V58" i="5"/>
  <c r="S71" i="5"/>
  <c r="V71" i="5"/>
  <c r="S84" i="5"/>
  <c r="V84" i="5"/>
  <c r="Q90" i="5"/>
  <c r="U90" i="5"/>
  <c r="AL97" i="5"/>
  <c r="S102" i="5"/>
  <c r="I106" i="5" s="1"/>
  <c r="V102" i="5"/>
  <c r="E110" i="5"/>
  <c r="V110" i="5"/>
  <c r="K114" i="5" s="1"/>
  <c r="P115" i="5" s="1"/>
  <c r="S117" i="5"/>
  <c r="V117" i="5"/>
  <c r="U123" i="5"/>
  <c r="AL131" i="5"/>
  <c r="T795" i="1"/>
  <c r="AD795" i="1"/>
  <c r="W794" i="1"/>
  <c r="P794" i="1"/>
  <c r="N153" i="9"/>
  <c r="K153" i="9"/>
  <c r="V793" i="1"/>
  <c r="T793" i="1"/>
  <c r="R793" i="1"/>
  <c r="N151" i="9"/>
  <c r="K151" i="9"/>
  <c r="I151" i="9"/>
  <c r="D171" i="8" s="1"/>
  <c r="D191" i="7"/>
  <c r="D191" i="6"/>
  <c r="V791" i="1"/>
  <c r="T791" i="1"/>
  <c r="AD791" i="1"/>
  <c r="S150" i="9"/>
  <c r="T150" i="9" s="1"/>
  <c r="P150" i="9"/>
  <c r="R150" i="9" s="1"/>
  <c r="I149" i="9"/>
  <c r="D151" i="8" s="1"/>
  <c r="I148" i="9"/>
  <c r="D153" i="8" s="1"/>
  <c r="I147" i="9"/>
  <c r="D157" i="8" s="1"/>
  <c r="I146" i="9"/>
  <c r="D159" i="8" s="1"/>
  <c r="I145" i="9"/>
  <c r="D160" i="8" s="1"/>
  <c r="I144" i="9"/>
  <c r="D161" i="8" s="1"/>
  <c r="I143" i="9"/>
  <c r="D162" i="8" s="1"/>
  <c r="I142" i="9"/>
  <c r="D165" i="8" s="1"/>
  <c r="I141" i="9"/>
  <c r="D177" i="8" s="1"/>
  <c r="D189" i="7"/>
  <c r="D189" i="6"/>
  <c r="V789" i="1"/>
  <c r="T789" i="1"/>
  <c r="R789" i="1"/>
  <c r="GK789" i="1" s="1"/>
  <c r="S140" i="9"/>
  <c r="P140" i="9"/>
  <c r="R140" i="9" s="1"/>
  <c r="P788" i="1"/>
  <c r="I139" i="9"/>
  <c r="D156" i="8" s="1"/>
  <c r="I138" i="9"/>
  <c r="D158" i="8" s="1"/>
  <c r="I137" i="9"/>
  <c r="D167" i="8" s="1"/>
  <c r="D187" i="7"/>
  <c r="D187" i="6"/>
  <c r="V787" i="1"/>
  <c r="T787" i="1"/>
  <c r="AD787" i="1"/>
  <c r="S136" i="9"/>
  <c r="P136" i="9"/>
  <c r="R136" i="9" s="1"/>
  <c r="S787" i="1"/>
  <c r="CY787" i="1" s="1"/>
  <c r="X787" i="1" s="1"/>
  <c r="D185" i="7"/>
  <c r="D185" i="6"/>
  <c r="V785" i="1"/>
  <c r="AI805" i="1" s="1"/>
  <c r="T785" i="1"/>
  <c r="R785" i="1"/>
  <c r="GK785" i="1" s="1"/>
  <c r="S135" i="9"/>
  <c r="P135" i="9"/>
  <c r="R135" i="9" s="1"/>
  <c r="S785" i="1"/>
  <c r="P784" i="1"/>
  <c r="GX783" i="1"/>
  <c r="CR783" i="1"/>
  <c r="W783" i="1"/>
  <c r="U783" i="1"/>
  <c r="S783" i="1"/>
  <c r="AD783" i="1"/>
  <c r="R783" i="1"/>
  <c r="GK783" i="1" s="1"/>
  <c r="GX782" i="1"/>
  <c r="CR782" i="1"/>
  <c r="W782" i="1"/>
  <c r="U782" i="1"/>
  <c r="S782" i="1"/>
  <c r="AD782" i="1"/>
  <c r="R782" i="1"/>
  <c r="GK782" i="1" s="1"/>
  <c r="GX781" i="1"/>
  <c r="CR781" i="1"/>
  <c r="W781" i="1"/>
  <c r="U781" i="1"/>
  <c r="S781" i="1"/>
  <c r="AD781" i="1"/>
  <c r="R781" i="1"/>
  <c r="GK781" i="1" s="1"/>
  <c r="GX780" i="1"/>
  <c r="CR780" i="1"/>
  <c r="W780" i="1"/>
  <c r="U780" i="1"/>
  <c r="S780" i="1"/>
  <c r="AD780" i="1"/>
  <c r="R780" i="1"/>
  <c r="CR779" i="1"/>
  <c r="S779" i="1"/>
  <c r="AD779" i="1"/>
  <c r="AB779" i="1" s="1"/>
  <c r="R779" i="1"/>
  <c r="Q779" i="1"/>
  <c r="D178" i="7"/>
  <c r="D178" i="6"/>
  <c r="V744" i="1"/>
  <c r="CT744" i="1"/>
  <c r="AD744" i="1"/>
  <c r="AB744" i="1" s="1"/>
  <c r="S132" i="9"/>
  <c r="T132" i="9" s="1"/>
  <c r="P132" i="9"/>
  <c r="R132" i="9" s="1"/>
  <c r="S744" i="1"/>
  <c r="CR743" i="1"/>
  <c r="AD743" i="1"/>
  <c r="CT742" i="1"/>
  <c r="AD742" i="1"/>
  <c r="S130" i="9"/>
  <c r="P130" i="9"/>
  <c r="CR741" i="1"/>
  <c r="AD741" i="1"/>
  <c r="V740" i="1"/>
  <c r="CT740" i="1"/>
  <c r="AD740" i="1"/>
  <c r="AB740" i="1" s="1"/>
  <c r="S740" i="1"/>
  <c r="G738" i="1"/>
  <c r="A139" i="8" s="1"/>
  <c r="AO707" i="1"/>
  <c r="CR705" i="1"/>
  <c r="AD705" i="1"/>
  <c r="AB705" i="1" s="1"/>
  <c r="T704" i="1"/>
  <c r="AD704" i="1"/>
  <c r="AB704" i="1" s="1"/>
  <c r="R704" i="1"/>
  <c r="CS703" i="1"/>
  <c r="W703" i="1"/>
  <c r="P703" i="1"/>
  <c r="CC707" i="1"/>
  <c r="AD702" i="1"/>
  <c r="AB702" i="1"/>
  <c r="D167" i="7"/>
  <c r="D167" i="6"/>
  <c r="AO669" i="1"/>
  <c r="CR667" i="1"/>
  <c r="AD667" i="1"/>
  <c r="AB667" i="1" s="1"/>
  <c r="T666" i="1"/>
  <c r="AD666" i="1"/>
  <c r="AB666" i="1" s="1"/>
  <c r="S118" i="9"/>
  <c r="T118" i="9" s="1"/>
  <c r="P118" i="9"/>
  <c r="R666" i="1"/>
  <c r="GK666" i="1" s="1"/>
  <c r="CR665" i="1"/>
  <c r="AD665" i="1"/>
  <c r="AB665" i="1" s="1"/>
  <c r="T664" i="1"/>
  <c r="AD664" i="1"/>
  <c r="AB664" i="1" s="1"/>
  <c r="R664" i="1"/>
  <c r="CC669" i="1"/>
  <c r="T663" i="1"/>
  <c r="AD663" i="1"/>
  <c r="AB663" i="1" s="1"/>
  <c r="S115" i="9"/>
  <c r="T115" i="9" s="1"/>
  <c r="P115" i="9"/>
  <c r="R663" i="1"/>
  <c r="GK663" i="1" s="1"/>
  <c r="CR662" i="1"/>
  <c r="AD662" i="1"/>
  <c r="AB662" i="1" s="1"/>
  <c r="S662" i="1"/>
  <c r="I114" i="9"/>
  <c r="D160" i="7"/>
  <c r="D160" i="6"/>
  <c r="CT661" i="1"/>
  <c r="S113" i="9"/>
  <c r="P113" i="9"/>
  <c r="AB661" i="1"/>
  <c r="N113" i="9"/>
  <c r="K113" i="9"/>
  <c r="CS660" i="1"/>
  <c r="S660" i="1"/>
  <c r="P660" i="1"/>
  <c r="I112" i="9"/>
  <c r="D123" i="8" s="1"/>
  <c r="D158" i="7"/>
  <c r="D158" i="6"/>
  <c r="CS659" i="1"/>
  <c r="S659" i="1"/>
  <c r="CX280" i="3"/>
  <c r="D157" i="7"/>
  <c r="D157" i="6"/>
  <c r="CS658" i="1"/>
  <c r="S658" i="1"/>
  <c r="CX279" i="3"/>
  <c r="D156" i="7"/>
  <c r="D156" i="6"/>
  <c r="CS657" i="1"/>
  <c r="S657" i="1"/>
  <c r="D155" i="7"/>
  <c r="D155" i="6"/>
  <c r="BB624" i="1"/>
  <c r="G611" i="1"/>
  <c r="A111" i="8" s="1"/>
  <c r="CT622" i="1"/>
  <c r="S110" i="9"/>
  <c r="P110" i="9"/>
  <c r="AB622" i="1"/>
  <c r="N110" i="9"/>
  <c r="K110" i="9"/>
  <c r="CS621" i="1"/>
  <c r="S621" i="1"/>
  <c r="P621" i="1"/>
  <c r="I109" i="9"/>
  <c r="I108" i="9"/>
  <c r="D152" i="7"/>
  <c r="D152" i="6"/>
  <c r="CS620" i="1"/>
  <c r="N107" i="9"/>
  <c r="K107" i="9"/>
  <c r="GX620" i="1"/>
  <c r="CT619" i="1"/>
  <c r="V619" i="1"/>
  <c r="R619" i="1"/>
  <c r="GK619" i="1" s="1"/>
  <c r="AB619" i="1"/>
  <c r="P619" i="1"/>
  <c r="CT618" i="1"/>
  <c r="S102" i="9"/>
  <c r="P102" i="9"/>
  <c r="AB618" i="1"/>
  <c r="N102" i="9"/>
  <c r="K102" i="9"/>
  <c r="T617" i="1"/>
  <c r="AB617" i="1"/>
  <c r="R617" i="1"/>
  <c r="GK617" i="1" s="1"/>
  <c r="BY624" i="1"/>
  <c r="V616" i="1"/>
  <c r="CT616" i="1"/>
  <c r="T616" i="1"/>
  <c r="AD616" i="1"/>
  <c r="S97" i="9"/>
  <c r="T97" i="9" s="1"/>
  <c r="P97" i="9"/>
  <c r="R616" i="1"/>
  <c r="GK616" i="1" s="1"/>
  <c r="CT615" i="1"/>
  <c r="S615" i="1"/>
  <c r="D146" i="7"/>
  <c r="D146" i="6"/>
  <c r="CR614" i="1"/>
  <c r="N96" i="9"/>
  <c r="K96" i="9"/>
  <c r="CS613" i="1"/>
  <c r="D144" i="7"/>
  <c r="D144" i="6"/>
  <c r="BB580" i="1"/>
  <c r="AQ580" i="1"/>
  <c r="CR578" i="1"/>
  <c r="N94" i="9"/>
  <c r="K94" i="9"/>
  <c r="W577" i="1"/>
  <c r="U577" i="1"/>
  <c r="CS577" i="1"/>
  <c r="P577" i="1"/>
  <c r="R577" i="1"/>
  <c r="BY580" i="1"/>
  <c r="V576" i="1"/>
  <c r="CT576" i="1"/>
  <c r="T576" i="1"/>
  <c r="AD576" i="1"/>
  <c r="S91" i="9"/>
  <c r="P91" i="9"/>
  <c r="S576" i="1"/>
  <c r="CZ576" i="1" s="1"/>
  <c r="Y576" i="1" s="1"/>
  <c r="W575" i="1"/>
  <c r="CR575" i="1"/>
  <c r="CT574" i="1"/>
  <c r="CQ574" i="1"/>
  <c r="S89" i="9"/>
  <c r="P89" i="9"/>
  <c r="CT573" i="1"/>
  <c r="S573" i="1"/>
  <c r="CY573" i="1" s="1"/>
  <c r="X573" i="1" s="1"/>
  <c r="I88" i="9"/>
  <c r="D108" i="8" s="1"/>
  <c r="D137" i="7"/>
  <c r="D137" i="6"/>
  <c r="W572" i="1"/>
  <c r="U572" i="1"/>
  <c r="CS572" i="1"/>
  <c r="P572" i="1"/>
  <c r="R572" i="1"/>
  <c r="GK572" i="1" s="1"/>
  <c r="CT571" i="1"/>
  <c r="S571" i="1"/>
  <c r="CY571" i="1" s="1"/>
  <c r="X571" i="1" s="1"/>
  <c r="D135" i="7"/>
  <c r="D135" i="6"/>
  <c r="CD538" i="1"/>
  <c r="AU538" i="1" s="1"/>
  <c r="CR536" i="1"/>
  <c r="AD536" i="1"/>
  <c r="AB536" i="1" s="1"/>
  <c r="CT535" i="1"/>
  <c r="CT534" i="1"/>
  <c r="AD534" i="1"/>
  <c r="AB534" i="1" s="1"/>
  <c r="S84" i="9"/>
  <c r="T84" i="9" s="1"/>
  <c r="P84" i="9"/>
  <c r="R84" i="9" s="1"/>
  <c r="GX533" i="1"/>
  <c r="CQ533" i="1"/>
  <c r="V533" i="1"/>
  <c r="CR532" i="1"/>
  <c r="AD532" i="1"/>
  <c r="AB532" i="1" s="1"/>
  <c r="T531" i="1"/>
  <c r="AB531" i="1"/>
  <c r="R531" i="1"/>
  <c r="CS530" i="1"/>
  <c r="D127" i="7"/>
  <c r="D127" i="6"/>
  <c r="AB529" i="1"/>
  <c r="BB496" i="1"/>
  <c r="AO496" i="1"/>
  <c r="CR494" i="1"/>
  <c r="AD494" i="1"/>
  <c r="AB494" i="1" s="1"/>
  <c r="AB493" i="1"/>
  <c r="R493" i="1"/>
  <c r="GK493" i="1" s="1"/>
  <c r="CC496" i="1"/>
  <c r="T492" i="1"/>
  <c r="AD492" i="1"/>
  <c r="AB492" i="1" s="1"/>
  <c r="S79" i="9"/>
  <c r="T79" i="9" s="1"/>
  <c r="P79" i="9"/>
  <c r="R492" i="1"/>
  <c r="GK492" i="1" s="1"/>
  <c r="GX491" i="1"/>
  <c r="CR491" i="1"/>
  <c r="U491" i="1"/>
  <c r="AD491" i="1"/>
  <c r="CR490" i="1"/>
  <c r="AD490" i="1"/>
  <c r="AB490" i="1" s="1"/>
  <c r="T489" i="1"/>
  <c r="AB489" i="1"/>
  <c r="R489" i="1"/>
  <c r="T488" i="1"/>
  <c r="AB488" i="1"/>
  <c r="R488" i="1"/>
  <c r="GK488" i="1" s="1"/>
  <c r="T487" i="1"/>
  <c r="AB487" i="1"/>
  <c r="R487" i="1"/>
  <c r="BB454" i="1"/>
  <c r="CT452" i="1"/>
  <c r="S76" i="9"/>
  <c r="P76" i="9"/>
  <c r="AB452" i="1"/>
  <c r="N76" i="9"/>
  <c r="K76" i="9"/>
  <c r="CS451" i="1"/>
  <c r="Q451" i="1"/>
  <c r="D114" i="7"/>
  <c r="D114" i="6"/>
  <c r="I75" i="9"/>
  <c r="D86" i="8" s="1"/>
  <c r="CS450" i="1"/>
  <c r="N74" i="9"/>
  <c r="K74" i="9"/>
  <c r="GX450" i="1"/>
  <c r="CT449" i="1"/>
  <c r="V449" i="1"/>
  <c r="Q449" i="1"/>
  <c r="AB449" i="1"/>
  <c r="P449" i="1"/>
  <c r="CR448" i="1"/>
  <c r="AD448" i="1"/>
  <c r="AB448" i="1" s="1"/>
  <c r="T447" i="1"/>
  <c r="AB447" i="1"/>
  <c r="R447" i="1"/>
  <c r="CC454" i="1"/>
  <c r="CC443" i="1" s="1"/>
  <c r="T446" i="1"/>
  <c r="AB446" i="1"/>
  <c r="R446" i="1"/>
  <c r="GK446" i="1" s="1"/>
  <c r="BY454" i="1"/>
  <c r="CI454" i="1" s="1"/>
  <c r="T445" i="1"/>
  <c r="AB445" i="1"/>
  <c r="R445" i="1"/>
  <c r="CT410" i="1"/>
  <c r="S69" i="9"/>
  <c r="P69" i="9"/>
  <c r="AB410" i="1"/>
  <c r="N69" i="9"/>
  <c r="K69" i="9"/>
  <c r="CS409" i="1"/>
  <c r="Q409" i="1"/>
  <c r="CP409" i="1" s="1"/>
  <c r="O409" i="1" s="1"/>
  <c r="I68" i="9"/>
  <c r="D80" i="8" s="1"/>
  <c r="D105" i="7"/>
  <c r="D105" i="6"/>
  <c r="S67" i="9"/>
  <c r="P67" i="9"/>
  <c r="P408" i="1"/>
  <c r="N67" i="9"/>
  <c r="K67" i="9"/>
  <c r="U407" i="1"/>
  <c r="CR407" i="1"/>
  <c r="W407" i="1"/>
  <c r="S407" i="1"/>
  <c r="AD407" i="1"/>
  <c r="AB407" i="1" s="1"/>
  <c r="CQ406" i="1"/>
  <c r="AD406" i="1"/>
  <c r="AB406" i="1" s="1"/>
  <c r="S66" i="9"/>
  <c r="P66" i="9"/>
  <c r="CS405" i="1"/>
  <c r="U405" i="1"/>
  <c r="S405" i="1"/>
  <c r="AD405" i="1"/>
  <c r="AB405" i="1" s="1"/>
  <c r="R405" i="1"/>
  <c r="GK405" i="1" s="1"/>
  <c r="BY412" i="1"/>
  <c r="AP412" i="1" s="1"/>
  <c r="CS404" i="1"/>
  <c r="AD404" i="1"/>
  <c r="AB404" i="1" s="1"/>
  <c r="S404" i="1"/>
  <c r="CZ404" i="1" s="1"/>
  <c r="Y404" i="1" s="1"/>
  <c r="Q404" i="1"/>
  <c r="I65" i="9"/>
  <c r="D100" i="7"/>
  <c r="D100" i="6"/>
  <c r="CR403" i="1"/>
  <c r="D99" i="7"/>
  <c r="D99" i="6"/>
  <c r="CR402" i="1"/>
  <c r="CX187" i="3"/>
  <c r="D98" i="7"/>
  <c r="D98" i="6"/>
  <c r="CR401" i="1"/>
  <c r="D97" i="7"/>
  <c r="D97" i="6"/>
  <c r="CR400" i="1"/>
  <c r="CX183" i="3"/>
  <c r="D96" i="7"/>
  <c r="D96" i="6"/>
  <c r="CR399" i="1"/>
  <c r="D95" i="7"/>
  <c r="D95" i="6"/>
  <c r="CS364" i="1"/>
  <c r="W364" i="1"/>
  <c r="S364" i="1"/>
  <c r="AD364" i="1"/>
  <c r="R364" i="1"/>
  <c r="GK364" i="1" s="1"/>
  <c r="D92" i="7"/>
  <c r="D92" i="6"/>
  <c r="I62" i="9"/>
  <c r="D72" i="8" s="1"/>
  <c r="I61" i="9"/>
  <c r="D73" i="8" s="1"/>
  <c r="I60" i="9"/>
  <c r="D74" i="8" s="1"/>
  <c r="I59" i="9"/>
  <c r="D75" i="8" s="1"/>
  <c r="U362" i="1"/>
  <c r="AH366" i="1" s="1"/>
  <c r="CR362" i="1"/>
  <c r="W362" i="1"/>
  <c r="AJ366" i="1" s="1"/>
  <c r="S362" i="1"/>
  <c r="AD362" i="1"/>
  <c r="AB362" i="1" s="1"/>
  <c r="CJ366" i="1"/>
  <c r="CT361" i="1"/>
  <c r="AB361" i="1"/>
  <c r="CX169" i="3"/>
  <c r="D90" i="7"/>
  <c r="D90" i="6"/>
  <c r="CS326" i="1"/>
  <c r="P326" i="1"/>
  <c r="CP326" i="1" s="1"/>
  <c r="O326" i="1" s="1"/>
  <c r="K90" i="5" s="1"/>
  <c r="N57" i="9"/>
  <c r="K57" i="9"/>
  <c r="Q326" i="1"/>
  <c r="I57" i="9"/>
  <c r="D68" i="8" s="1"/>
  <c r="D88" i="7"/>
  <c r="D88" i="6"/>
  <c r="CR325" i="1"/>
  <c r="AD325" i="1"/>
  <c r="AB325" i="1" s="1"/>
  <c r="S325" i="1"/>
  <c r="D87" i="7"/>
  <c r="D87" i="6"/>
  <c r="I56" i="9"/>
  <c r="D66" i="8" s="1"/>
  <c r="CD328" i="1"/>
  <c r="AU328" i="1" s="1"/>
  <c r="BZ328" i="1"/>
  <c r="CG328" i="1" s="1"/>
  <c r="CR324" i="1"/>
  <c r="N55" i="9"/>
  <c r="K55" i="9"/>
  <c r="CS323" i="1"/>
  <c r="Q323" i="1"/>
  <c r="K74" i="5" s="1"/>
  <c r="D85" i="7"/>
  <c r="D85" i="6"/>
  <c r="I54" i="9"/>
  <c r="CR322" i="1"/>
  <c r="N53" i="9"/>
  <c r="K53" i="9"/>
  <c r="I322" i="1"/>
  <c r="V322" i="1" s="1"/>
  <c r="W321" i="1"/>
  <c r="Q321" i="1"/>
  <c r="K61" i="5" s="1"/>
  <c r="U320" i="1"/>
  <c r="I55" i="5" s="1"/>
  <c r="AB55" i="5" s="1"/>
  <c r="S320" i="1"/>
  <c r="S319" i="1"/>
  <c r="CX146" i="3"/>
  <c r="D81" i="7"/>
  <c r="D81" i="6"/>
  <c r="CT318" i="1"/>
  <c r="D80" i="7"/>
  <c r="D80" i="6"/>
  <c r="CG285" i="1"/>
  <c r="CG275" i="1" s="1"/>
  <c r="BC285" i="1"/>
  <c r="F301" i="1" s="1"/>
  <c r="AQ285" i="1"/>
  <c r="V283" i="1"/>
  <c r="T283" i="1"/>
  <c r="R283" i="1"/>
  <c r="GK283" i="1" s="1"/>
  <c r="S50" i="9"/>
  <c r="T50" i="9" s="1"/>
  <c r="P50" i="9"/>
  <c r="S283" i="1"/>
  <c r="CP282" i="1"/>
  <c r="O282" i="1" s="1"/>
  <c r="D77" i="7"/>
  <c r="D77" i="6"/>
  <c r="I49" i="9"/>
  <c r="D59" i="8" s="1"/>
  <c r="V281" i="1"/>
  <c r="T281" i="1"/>
  <c r="Q281" i="1"/>
  <c r="S48" i="9"/>
  <c r="T48" i="9" s="1"/>
  <c r="P48" i="9"/>
  <c r="S281" i="1"/>
  <c r="CZ281" i="1" s="1"/>
  <c r="Y281" i="1" s="1"/>
  <c r="D75" i="7"/>
  <c r="D75" i="6"/>
  <c r="I47" i="9"/>
  <c r="D57" i="8" s="1"/>
  <c r="V279" i="1"/>
  <c r="T279" i="1"/>
  <c r="R279" i="1"/>
  <c r="S279" i="1"/>
  <c r="D73" i="7"/>
  <c r="D73" i="6"/>
  <c r="V277" i="1"/>
  <c r="T277" i="1"/>
  <c r="R277" i="1"/>
  <c r="S277" i="1"/>
  <c r="AU244" i="1"/>
  <c r="AU237" i="1" s="1"/>
  <c r="AO244" i="1"/>
  <c r="N45" i="9"/>
  <c r="K45" i="9"/>
  <c r="I242" i="1"/>
  <c r="U242" i="1" s="1"/>
  <c r="V241" i="1"/>
  <c r="T241" i="1"/>
  <c r="R241" i="1"/>
  <c r="GK241" i="1" s="1"/>
  <c r="S44" i="9"/>
  <c r="T44" i="9" s="1"/>
  <c r="P44" i="9"/>
  <c r="S241" i="1"/>
  <c r="N43" i="9"/>
  <c r="K43" i="9"/>
  <c r="I240" i="1"/>
  <c r="U240" i="1" s="1"/>
  <c r="V239" i="1"/>
  <c r="T239" i="1"/>
  <c r="R239" i="1"/>
  <c r="S239" i="1"/>
  <c r="AO206" i="1"/>
  <c r="P204" i="1"/>
  <c r="N39" i="9"/>
  <c r="K39" i="9"/>
  <c r="V203" i="1"/>
  <c r="T203" i="1"/>
  <c r="R203" i="1"/>
  <c r="GK203" i="1" s="1"/>
  <c r="S38" i="9"/>
  <c r="T38" i="9" s="1"/>
  <c r="P38" i="9"/>
  <c r="R38" i="9" s="1"/>
  <c r="S203" i="1"/>
  <c r="N37" i="9"/>
  <c r="K37" i="9"/>
  <c r="V201" i="1"/>
  <c r="T201" i="1"/>
  <c r="R201" i="1"/>
  <c r="GK201" i="1" s="1"/>
  <c r="S201" i="1"/>
  <c r="P200" i="1"/>
  <c r="V199" i="1"/>
  <c r="T199" i="1"/>
  <c r="Q199" i="1"/>
  <c r="CX103" i="3"/>
  <c r="D59" i="7"/>
  <c r="D59" i="6"/>
  <c r="S197" i="1"/>
  <c r="CX102" i="3"/>
  <c r="D58" i="7"/>
  <c r="D58" i="6"/>
  <c r="CG164" i="1"/>
  <c r="CG157" i="1" s="1"/>
  <c r="BC164" i="1"/>
  <c r="AQ164" i="1"/>
  <c r="P162" i="1"/>
  <c r="I162" i="1"/>
  <c r="GX162" i="1" s="1"/>
  <c r="CJ164" i="1" s="1"/>
  <c r="V161" i="1"/>
  <c r="T161" i="1"/>
  <c r="R161" i="1"/>
  <c r="S161" i="1"/>
  <c r="CX95" i="3"/>
  <c r="D54" i="7"/>
  <c r="D54" i="6"/>
  <c r="V159" i="1"/>
  <c r="T159" i="1"/>
  <c r="R159" i="1"/>
  <c r="S159" i="1"/>
  <c r="CG126" i="1"/>
  <c r="CG110" i="1" s="1"/>
  <c r="BC126" i="1"/>
  <c r="AQ126" i="1"/>
  <c r="V124" i="1"/>
  <c r="T124" i="1"/>
  <c r="AD124" i="1"/>
  <c r="S30" i="9"/>
  <c r="P30" i="9"/>
  <c r="R30" i="9" s="1"/>
  <c r="S124" i="1"/>
  <c r="D50" i="7"/>
  <c r="D50" i="6"/>
  <c r="I29" i="9"/>
  <c r="V122" i="1"/>
  <c r="T122" i="1"/>
  <c r="R122" i="1"/>
  <c r="GK122" i="1" s="1"/>
  <c r="S28" i="9"/>
  <c r="T28" i="9" s="1"/>
  <c r="P28" i="9"/>
  <c r="R28" i="9" s="1"/>
  <c r="S122" i="1"/>
  <c r="CY122" i="1" s="1"/>
  <c r="X122" i="1" s="1"/>
  <c r="D48" i="7"/>
  <c r="D48" i="6"/>
  <c r="I27" i="9"/>
  <c r="V120" i="1"/>
  <c r="T120" i="1"/>
  <c r="AD120" i="1"/>
  <c r="S26" i="9"/>
  <c r="T26" i="9" s="1"/>
  <c r="P26" i="9"/>
  <c r="R26" i="9" s="1"/>
  <c r="S120" i="1"/>
  <c r="D46" i="7"/>
  <c r="D46" i="6"/>
  <c r="V118" i="1"/>
  <c r="T118" i="1"/>
  <c r="R118" i="1"/>
  <c r="GK118" i="1" s="1"/>
  <c r="S25" i="9"/>
  <c r="P25" i="9"/>
  <c r="R25" i="9" s="1"/>
  <c r="S118" i="1"/>
  <c r="CZ118" i="1" s="1"/>
  <c r="Y118" i="1" s="1"/>
  <c r="D44" i="7"/>
  <c r="D44" i="6"/>
  <c r="I24" i="9"/>
  <c r="D27" i="8" s="1"/>
  <c r="V116" i="1"/>
  <c r="T116" i="1"/>
  <c r="AD116" i="1"/>
  <c r="S23" i="9"/>
  <c r="T23" i="9" s="1"/>
  <c r="P23" i="9"/>
  <c r="S116" i="1"/>
  <c r="D42" i="7"/>
  <c r="D42" i="6"/>
  <c r="I22" i="9"/>
  <c r="D26" i="8" s="1"/>
  <c r="V114" i="1"/>
  <c r="AI126" i="1" s="1"/>
  <c r="T114" i="1"/>
  <c r="R114" i="1"/>
  <c r="GK114" i="1" s="1"/>
  <c r="S114" i="1"/>
  <c r="CS113" i="1"/>
  <c r="CX69" i="3"/>
  <c r="D40" i="7"/>
  <c r="D40" i="6"/>
  <c r="CT112" i="1"/>
  <c r="AB112" i="1"/>
  <c r="D39" i="7"/>
  <c r="D39" i="6"/>
  <c r="P77" i="1"/>
  <c r="N20" i="9"/>
  <c r="K20" i="9"/>
  <c r="Q77" i="1"/>
  <c r="I20" i="9"/>
  <c r="D22" i="8" s="1"/>
  <c r="D37" i="7"/>
  <c r="D37" i="6"/>
  <c r="CC79" i="1"/>
  <c r="CT76" i="1"/>
  <c r="S76" i="1"/>
  <c r="I19" i="9"/>
  <c r="D21" i="8" s="1"/>
  <c r="D36" i="7"/>
  <c r="D36" i="6"/>
  <c r="S18" i="9"/>
  <c r="P18" i="9"/>
  <c r="AB75" i="1"/>
  <c r="N18" i="9"/>
  <c r="K18" i="9"/>
  <c r="CS74" i="1"/>
  <c r="W74" i="1"/>
  <c r="P74" i="1"/>
  <c r="Q74" i="1"/>
  <c r="AB73" i="1"/>
  <c r="CX52" i="3"/>
  <c r="D33" i="7"/>
  <c r="D33" i="6"/>
  <c r="W72" i="1"/>
  <c r="S72" i="1"/>
  <c r="P72" i="1"/>
  <c r="D31" i="7"/>
  <c r="D31" i="6"/>
  <c r="CG38" i="1"/>
  <c r="CG26" i="1" s="1"/>
  <c r="AO38" i="1"/>
  <c r="S15" i="9"/>
  <c r="P15" i="9"/>
  <c r="AB36" i="1"/>
  <c r="N15" i="9"/>
  <c r="K15" i="9"/>
  <c r="CR35" i="1"/>
  <c r="Q35" i="1"/>
  <c r="D28" i="7"/>
  <c r="D28" i="6"/>
  <c r="CR34" i="1"/>
  <c r="S34" i="1"/>
  <c r="N14" i="9"/>
  <c r="K14" i="9"/>
  <c r="CR33" i="1"/>
  <c r="U33" i="1"/>
  <c r="AD33" i="1"/>
  <c r="AB33" i="1" s="1"/>
  <c r="S33" i="1"/>
  <c r="P33" i="1"/>
  <c r="S12" i="9"/>
  <c r="P12" i="9"/>
  <c r="AB32" i="1"/>
  <c r="N12" i="9"/>
  <c r="K12" i="9"/>
  <c r="CR31" i="1"/>
  <c r="Q31" i="1"/>
  <c r="D24" i="7"/>
  <c r="D24" i="6"/>
  <c r="I11" i="9"/>
  <c r="I10" i="9"/>
  <c r="D12" i="8" s="1"/>
  <c r="CR30" i="1"/>
  <c r="Q30" i="1"/>
  <c r="D23" i="7"/>
  <c r="D23" i="6"/>
  <c r="CR29" i="1"/>
  <c r="Q29" i="1"/>
  <c r="D22" i="7"/>
  <c r="D22" i="6"/>
  <c r="CR28" i="1"/>
  <c r="Q28" i="1"/>
  <c r="D21" i="7"/>
  <c r="D21" i="6"/>
  <c r="I9" i="9"/>
  <c r="D10" i="8" s="1"/>
  <c r="I8" i="9"/>
  <c r="D13" i="8" s="1"/>
  <c r="O302" i="9"/>
  <c r="F326" i="8" s="1"/>
  <c r="M302" i="9"/>
  <c r="R303" i="9"/>
  <c r="T303" i="9"/>
  <c r="O303" i="9"/>
  <c r="F325" i="8" s="1"/>
  <c r="M303" i="9"/>
  <c r="R304" i="9"/>
  <c r="T304" i="9"/>
  <c r="O304" i="9"/>
  <c r="F324" i="8" s="1"/>
  <c r="M304" i="9"/>
  <c r="R305" i="9"/>
  <c r="T305" i="9"/>
  <c r="O306" i="9"/>
  <c r="M306" i="9"/>
  <c r="R307" i="9"/>
  <c r="T307" i="9"/>
  <c r="O307" i="9"/>
  <c r="F322" i="8" s="1"/>
  <c r="M307" i="9"/>
  <c r="R297" i="9"/>
  <c r="T297" i="9"/>
  <c r="O297" i="9"/>
  <c r="F318" i="8" s="1"/>
  <c r="M297" i="9"/>
  <c r="O291" i="9"/>
  <c r="F303" i="8" s="1"/>
  <c r="M291" i="9"/>
  <c r="R284" i="9"/>
  <c r="T284" i="9"/>
  <c r="R277" i="9"/>
  <c r="T277" i="9"/>
  <c r="O277" i="9"/>
  <c r="M277" i="9"/>
  <c r="R279" i="9"/>
  <c r="T279" i="9"/>
  <c r="R280" i="9"/>
  <c r="T280" i="9"/>
  <c r="O280" i="9"/>
  <c r="M280" i="9"/>
  <c r="R275" i="9"/>
  <c r="T275" i="9"/>
  <c r="O275" i="9"/>
  <c r="M275" i="9"/>
  <c r="R270" i="9"/>
  <c r="T270" i="9"/>
  <c r="R271" i="9"/>
  <c r="T271" i="9"/>
  <c r="R273" i="9"/>
  <c r="T273" i="9"/>
  <c r="T265" i="9"/>
  <c r="R265" i="9"/>
  <c r="T266" i="9"/>
  <c r="R266" i="9"/>
  <c r="M266" i="9"/>
  <c r="O266" i="9"/>
  <c r="T257" i="9"/>
  <c r="R257" i="9"/>
  <c r="T258" i="9"/>
  <c r="R258" i="9"/>
  <c r="M258" i="9"/>
  <c r="O258" i="9"/>
  <c r="T259" i="9"/>
  <c r="R259" i="9"/>
  <c r="T260" i="9"/>
  <c r="R260" i="9"/>
  <c r="T253" i="9"/>
  <c r="R253" i="9"/>
  <c r="T254" i="9"/>
  <c r="R254" i="9"/>
  <c r="M254" i="9"/>
  <c r="O254" i="9"/>
  <c r="F271" i="8" s="1"/>
  <c r="T248" i="9"/>
  <c r="R248" i="9"/>
  <c r="T243" i="9"/>
  <c r="R243" i="9"/>
  <c r="M246" i="9"/>
  <c r="O246" i="9"/>
  <c r="M239" i="9"/>
  <c r="O239" i="9"/>
  <c r="F257" i="8" s="1"/>
  <c r="M235" i="9"/>
  <c r="O235" i="9"/>
  <c r="F254" i="8" s="1"/>
  <c r="M232" i="9"/>
  <c r="O232" i="9"/>
  <c r="F246" i="8" s="1"/>
  <c r="M233" i="9"/>
  <c r="O233" i="9"/>
  <c r="F240" i="8" s="1"/>
  <c r="M230" i="9"/>
  <c r="O230" i="9"/>
  <c r="F244" i="8" s="1"/>
  <c r="T217" i="9"/>
  <c r="R217" i="9"/>
  <c r="M217" i="9"/>
  <c r="O217" i="9"/>
  <c r="F249" i="8" s="1"/>
  <c r="M218" i="9"/>
  <c r="O218" i="9"/>
  <c r="F248" i="8" s="1"/>
  <c r="M219" i="9"/>
  <c r="O219" i="9"/>
  <c r="F247" i="8" s="1"/>
  <c r="T221" i="9"/>
  <c r="R221" i="9"/>
  <c r="T222" i="9"/>
  <c r="R222" i="9"/>
  <c r="M222" i="9"/>
  <c r="O222" i="9"/>
  <c r="F239" i="8" s="1"/>
  <c r="T213" i="9"/>
  <c r="R213" i="9"/>
  <c r="M213" i="9"/>
  <c r="O213" i="9"/>
  <c r="F227" i="8" s="1"/>
  <c r="T197" i="9"/>
  <c r="R197" i="9"/>
  <c r="T198" i="9"/>
  <c r="R198" i="9"/>
  <c r="T199" i="9"/>
  <c r="R199" i="9"/>
  <c r="M199" i="9"/>
  <c r="O199" i="9"/>
  <c r="F229" i="8" s="1"/>
  <c r="T201" i="9"/>
  <c r="R201" i="9"/>
  <c r="T202" i="9"/>
  <c r="R202" i="9"/>
  <c r="T195" i="9"/>
  <c r="R195" i="9"/>
  <c r="T192" i="9"/>
  <c r="R192" i="9"/>
  <c r="T191" i="9"/>
  <c r="R191" i="9"/>
  <c r="T188" i="9"/>
  <c r="R188" i="9"/>
  <c r="T185" i="9"/>
  <c r="R185" i="9"/>
  <c r="T186" i="9"/>
  <c r="R186" i="9"/>
  <c r="T181" i="9"/>
  <c r="R181" i="9"/>
  <c r="T182" i="9"/>
  <c r="R182" i="9"/>
  <c r="T178" i="9"/>
  <c r="R178" i="9"/>
  <c r="T170" i="9"/>
  <c r="R170" i="9"/>
  <c r="M170" i="9"/>
  <c r="O170" i="9"/>
  <c r="F190" i="8" s="1"/>
  <c r="T172" i="9"/>
  <c r="R172" i="9"/>
  <c r="T173" i="9"/>
  <c r="R173" i="9"/>
  <c r="T174" i="9"/>
  <c r="R174" i="9"/>
  <c r="M174" i="9"/>
  <c r="O174" i="9"/>
  <c r="F185" i="8" s="1"/>
  <c r="T167" i="9"/>
  <c r="R167" i="9"/>
  <c r="T159" i="9"/>
  <c r="R159" i="9"/>
  <c r="T160" i="9"/>
  <c r="R160" i="9"/>
  <c r="T162" i="9"/>
  <c r="R162" i="9"/>
  <c r="T154" i="9"/>
  <c r="R154" i="9"/>
  <c r="T152" i="9"/>
  <c r="R152" i="9"/>
  <c r="T141" i="9"/>
  <c r="R141" i="9"/>
  <c r="T143" i="9"/>
  <c r="R143" i="9"/>
  <c r="T144" i="9"/>
  <c r="R144" i="9"/>
  <c r="T145" i="9"/>
  <c r="R145" i="9"/>
  <c r="M145" i="9"/>
  <c r="O145" i="9"/>
  <c r="F160" i="8" s="1"/>
  <c r="T147" i="9"/>
  <c r="R147" i="9"/>
  <c r="T148" i="9"/>
  <c r="R148" i="9"/>
  <c r="T149" i="9"/>
  <c r="R149" i="9"/>
  <c r="M149" i="9"/>
  <c r="O149" i="9"/>
  <c r="F151" i="8" s="1"/>
  <c r="T138" i="9"/>
  <c r="R138" i="9"/>
  <c r="T139" i="9"/>
  <c r="R139" i="9"/>
  <c r="M134" i="9"/>
  <c r="O134" i="9"/>
  <c r="T127" i="9"/>
  <c r="R127" i="9"/>
  <c r="T121" i="9"/>
  <c r="R121" i="9"/>
  <c r="T122" i="9"/>
  <c r="R122" i="9"/>
  <c r="M122" i="9"/>
  <c r="O122" i="9"/>
  <c r="F135" i="8" s="1"/>
  <c r="T124" i="9"/>
  <c r="R124" i="9"/>
  <c r="T116" i="9"/>
  <c r="R116" i="9"/>
  <c r="M116" i="9"/>
  <c r="O116" i="9"/>
  <c r="F126" i="8" s="1"/>
  <c r="T114" i="9"/>
  <c r="R114" i="9"/>
  <c r="M114" i="9"/>
  <c r="O114" i="9"/>
  <c r="T109" i="9"/>
  <c r="R109" i="9"/>
  <c r="T104" i="9"/>
  <c r="R104" i="9"/>
  <c r="T105" i="9"/>
  <c r="R105" i="9"/>
  <c r="M105" i="9"/>
  <c r="O105" i="9"/>
  <c r="T98" i="9"/>
  <c r="R98" i="9"/>
  <c r="T99" i="9"/>
  <c r="R99" i="9"/>
  <c r="M99" i="9"/>
  <c r="O99" i="9"/>
  <c r="T100" i="9"/>
  <c r="R100" i="9"/>
  <c r="T101" i="9"/>
  <c r="R101" i="9"/>
  <c r="T93" i="9"/>
  <c r="R93" i="9"/>
  <c r="T90" i="9"/>
  <c r="R90" i="9"/>
  <c r="T88" i="9"/>
  <c r="R88" i="9"/>
  <c r="T85" i="9"/>
  <c r="R85" i="9"/>
  <c r="T80" i="9"/>
  <c r="R80" i="9"/>
  <c r="T75" i="9"/>
  <c r="R75" i="9"/>
  <c r="T73" i="9"/>
  <c r="R73" i="9"/>
  <c r="T68" i="9"/>
  <c r="R68" i="9"/>
  <c r="T59" i="9"/>
  <c r="R59" i="9"/>
  <c r="T60" i="9"/>
  <c r="R60" i="9"/>
  <c r="T61" i="9"/>
  <c r="R61" i="9"/>
  <c r="M61" i="9"/>
  <c r="O61" i="9"/>
  <c r="F73" i="8" s="1"/>
  <c r="T52" i="9"/>
  <c r="R52" i="9"/>
  <c r="T49" i="9"/>
  <c r="R49" i="9"/>
  <c r="T47" i="9"/>
  <c r="R47" i="9"/>
  <c r="T41" i="9"/>
  <c r="R41" i="9"/>
  <c r="M41" i="9"/>
  <c r="O41" i="9"/>
  <c r="F50" i="8" s="1"/>
  <c r="T36" i="9"/>
  <c r="R36" i="9"/>
  <c r="T32" i="9"/>
  <c r="R32" i="9"/>
  <c r="T34" i="9"/>
  <c r="R34" i="9"/>
  <c r="T29" i="9"/>
  <c r="R29" i="9"/>
  <c r="M29" i="9"/>
  <c r="O29" i="9"/>
  <c r="T27" i="9"/>
  <c r="R27" i="9"/>
  <c r="M27" i="9"/>
  <c r="O27" i="9"/>
  <c r="F29" i="8" s="1"/>
  <c r="T24" i="9"/>
  <c r="R24" i="9"/>
  <c r="T22" i="9"/>
  <c r="R22" i="9"/>
  <c r="T19" i="9"/>
  <c r="R19" i="9"/>
  <c r="M19" i="9"/>
  <c r="O19" i="9"/>
  <c r="F21" i="8" s="1"/>
  <c r="T17" i="9"/>
  <c r="R17" i="9"/>
  <c r="M17" i="9"/>
  <c r="O17" i="9"/>
  <c r="F19" i="8" s="1"/>
  <c r="T13" i="9"/>
  <c r="R13" i="9"/>
  <c r="T11" i="9"/>
  <c r="R11" i="9"/>
  <c r="T8" i="9"/>
  <c r="R8" i="9"/>
  <c r="M8" i="9"/>
  <c r="O8" i="9"/>
  <c r="F13" i="8" s="1"/>
  <c r="Q31" i="5"/>
  <c r="I36" i="5" s="1"/>
  <c r="U31" i="5"/>
  <c r="I38" i="5" s="1"/>
  <c r="I34" i="5"/>
  <c r="I35" i="5"/>
  <c r="W35" i="5" s="1"/>
  <c r="Q42" i="5"/>
  <c r="I45" i="5" s="1"/>
  <c r="Q50" i="5"/>
  <c r="I53" i="5" s="1"/>
  <c r="U50" i="5"/>
  <c r="Q58" i="5"/>
  <c r="U58" i="5"/>
  <c r="K60" i="5"/>
  <c r="I61" i="5"/>
  <c r="Q71" i="5"/>
  <c r="U71" i="5"/>
  <c r="I73" i="5"/>
  <c r="W73" i="5" s="1"/>
  <c r="I74" i="5"/>
  <c r="I75" i="5"/>
  <c r="W75" i="5" s="1"/>
  <c r="Q84" i="5"/>
  <c r="U84" i="5"/>
  <c r="I87" i="5"/>
  <c r="I88" i="5"/>
  <c r="W88" i="5" s="1"/>
  <c r="I89" i="5"/>
  <c r="E90" i="5"/>
  <c r="S90" i="5"/>
  <c r="V90" i="5"/>
  <c r="I90" i="5"/>
  <c r="X90" i="5" s="1"/>
  <c r="A97" i="5"/>
  <c r="Q102" i="5"/>
  <c r="I105" i="5" s="1"/>
  <c r="U102" i="5"/>
  <c r="I104" i="5"/>
  <c r="W104" i="5" s="1"/>
  <c r="Q110" i="5"/>
  <c r="U110" i="5"/>
  <c r="I114" i="5" s="1"/>
  <c r="I112" i="5"/>
  <c r="H115" i="5" s="1"/>
  <c r="I113" i="5"/>
  <c r="W113" i="5" s="1"/>
  <c r="Q117" i="5"/>
  <c r="U117" i="5"/>
  <c r="I119" i="5"/>
  <c r="W119" i="5" s="1"/>
  <c r="I120" i="5"/>
  <c r="I121" i="5"/>
  <c r="W121" i="5" s="1"/>
  <c r="E123" i="5"/>
  <c r="S123" i="5"/>
  <c r="V123" i="5"/>
  <c r="I123" i="5"/>
  <c r="X123" i="5" s="1"/>
  <c r="A131" i="5"/>
  <c r="D150" i="8"/>
  <c r="E39" i="8"/>
  <c r="W60" i="5"/>
  <c r="W33" i="5"/>
  <c r="W44" i="5"/>
  <c r="W86" i="5"/>
  <c r="BY1468" i="1"/>
  <c r="AI1433" i="1"/>
  <c r="V1437" i="1"/>
  <c r="CI1402" i="1"/>
  <c r="BY1396" i="1"/>
  <c r="AP1402" i="1"/>
  <c r="F1441" i="1"/>
  <c r="AO1433" i="1"/>
  <c r="BA1437" i="1"/>
  <c r="CJ1433" i="1"/>
  <c r="BY1433" i="1"/>
  <c r="CI1437" i="1"/>
  <c r="AP1437" i="1"/>
  <c r="AT1402" i="1"/>
  <c r="CC1396" i="1"/>
  <c r="AU1365" i="1"/>
  <c r="U1327" i="1"/>
  <c r="CP1400" i="1"/>
  <c r="O1400" i="1" s="1"/>
  <c r="AJ1402" i="1"/>
  <c r="CZ1472" i="1"/>
  <c r="Y1472" i="1" s="1"/>
  <c r="CY1472" i="1"/>
  <c r="X1472" i="1" s="1"/>
  <c r="GK1360" i="1"/>
  <c r="AI1285" i="1"/>
  <c r="V1290" i="1"/>
  <c r="CZ1470" i="1"/>
  <c r="Y1470" i="1" s="1"/>
  <c r="CY1470" i="1"/>
  <c r="X1470" i="1" s="1"/>
  <c r="CY1400" i="1"/>
  <c r="X1400" i="1" s="1"/>
  <c r="CY1473" i="1"/>
  <c r="X1473" i="1" s="1"/>
  <c r="AG1433" i="1"/>
  <c r="T1437" i="1"/>
  <c r="AJ1433" i="1"/>
  <c r="W1437" i="1"/>
  <c r="CZ1435" i="1"/>
  <c r="Y1435" i="1" s="1"/>
  <c r="CY1435" i="1"/>
  <c r="X1435" i="1" s="1"/>
  <c r="AF1437" i="1"/>
  <c r="BA1290" i="1"/>
  <c r="CJ1285" i="1"/>
  <c r="CJ1402" i="1"/>
  <c r="AG1402" i="1"/>
  <c r="AG1327" i="1"/>
  <c r="AH1396" i="1"/>
  <c r="U1402" i="1"/>
  <c r="CX673" i="3"/>
  <c r="CX674" i="3"/>
  <c r="CX675" i="3"/>
  <c r="CL1358" i="1"/>
  <c r="BC1365" i="1"/>
  <c r="BZ1358" i="1"/>
  <c r="AQ1365" i="1"/>
  <c r="CL1321" i="1"/>
  <c r="BC1327" i="1"/>
  <c r="AQ1327" i="1"/>
  <c r="CX652" i="3"/>
  <c r="CX649" i="3"/>
  <c r="CX653" i="3"/>
  <c r="CX650" i="3"/>
  <c r="CX651" i="3"/>
  <c r="Q1323" i="1"/>
  <c r="AO1290" i="1"/>
  <c r="CG1290" i="1"/>
  <c r="F1270" i="1"/>
  <c r="BC1247" i="1"/>
  <c r="CY1173" i="1"/>
  <c r="X1173" i="1" s="1"/>
  <c r="BY1169" i="1"/>
  <c r="AP1178" i="1"/>
  <c r="CI1178" i="1"/>
  <c r="AG1093" i="1"/>
  <c r="AJ1093" i="1"/>
  <c r="GK1057" i="1"/>
  <c r="BY1014" i="1"/>
  <c r="CI1024" i="1"/>
  <c r="CY981" i="1"/>
  <c r="X981" i="1" s="1"/>
  <c r="CZ981" i="1"/>
  <c r="Y981" i="1" s="1"/>
  <c r="CZ979" i="1"/>
  <c r="Y979" i="1" s="1"/>
  <c r="CY979" i="1"/>
  <c r="X979" i="1" s="1"/>
  <c r="CY977" i="1"/>
  <c r="X977" i="1" s="1"/>
  <c r="CZ977" i="1"/>
  <c r="Y977" i="1" s="1"/>
  <c r="CZ976" i="1"/>
  <c r="Y976" i="1" s="1"/>
  <c r="CY973" i="1"/>
  <c r="X973" i="1" s="1"/>
  <c r="CY971" i="1"/>
  <c r="X971" i="1" s="1"/>
  <c r="CY931" i="1"/>
  <c r="X931" i="1" s="1"/>
  <c r="CZ931" i="1"/>
  <c r="Y931" i="1" s="1"/>
  <c r="CZ930" i="1"/>
  <c r="Y930" i="1" s="1"/>
  <c r="AQ893" i="1"/>
  <c r="BZ880" i="1"/>
  <c r="AU893" i="1"/>
  <c r="P1473" i="1"/>
  <c r="P1472" i="1"/>
  <c r="AC1475" i="1" s="1"/>
  <c r="P1471" i="1"/>
  <c r="P1435" i="1"/>
  <c r="Q1399" i="1"/>
  <c r="Q1398" i="1"/>
  <c r="BY1365" i="1"/>
  <c r="AI1327" i="1"/>
  <c r="BX1285" i="1"/>
  <c r="AH1062" i="1"/>
  <c r="CP978" i="1"/>
  <c r="O978" i="1" s="1"/>
  <c r="P1399" i="1"/>
  <c r="CQ1399" i="1"/>
  <c r="P1398" i="1"/>
  <c r="CQ1398" i="1"/>
  <c r="S1361" i="1"/>
  <c r="CT1361" i="1"/>
  <c r="S1360" i="1"/>
  <c r="CT1360" i="1"/>
  <c r="BC1285" i="1"/>
  <c r="F1306" i="1"/>
  <c r="F1300" i="1"/>
  <c r="CY1132" i="1"/>
  <c r="X1132" i="1" s="1"/>
  <c r="CZ1132" i="1"/>
  <c r="Y1132" i="1" s="1"/>
  <c r="CY1096" i="1"/>
  <c r="X1096" i="1" s="1"/>
  <c r="AP1062" i="1"/>
  <c r="CC1055" i="1"/>
  <c r="CY1020" i="1"/>
  <c r="X1020" i="1" s="1"/>
  <c r="CY1019" i="1"/>
  <c r="X1019" i="1" s="1"/>
  <c r="CZ1019" i="1"/>
  <c r="Y1019" i="1" s="1"/>
  <c r="CZ978" i="1"/>
  <c r="Y978" i="1" s="1"/>
  <c r="CY978" i="1"/>
  <c r="X978" i="1" s="1"/>
  <c r="CI938" i="1"/>
  <c r="CY929" i="1"/>
  <c r="X929" i="1" s="1"/>
  <c r="CZ928" i="1"/>
  <c r="Y928" i="1" s="1"/>
  <c r="BC1475" i="1"/>
  <c r="AU1475" i="1"/>
  <c r="AQ1475" i="1"/>
  <c r="Q1473" i="1"/>
  <c r="Q1472" i="1"/>
  <c r="GK1470" i="1"/>
  <c r="CT1470" i="1"/>
  <c r="F1455" i="1"/>
  <c r="BC1437" i="1"/>
  <c r="AU1437" i="1"/>
  <c r="AQ1437" i="1"/>
  <c r="BX1433" i="1"/>
  <c r="CG1402" i="1"/>
  <c r="AO1402" i="1"/>
  <c r="CT1400" i="1"/>
  <c r="P1363" i="1"/>
  <c r="P1362" i="1"/>
  <c r="R1361" i="1"/>
  <c r="GK1361" i="1" s="1"/>
  <c r="W1360" i="1"/>
  <c r="P1325" i="1"/>
  <c r="P1324" i="1"/>
  <c r="BY1327" i="1"/>
  <c r="P1323" i="1"/>
  <c r="AJ1285" i="1"/>
  <c r="CP1213" i="1"/>
  <c r="O1213" i="1" s="1"/>
  <c r="CJ1216" i="1"/>
  <c r="AI1098" i="1"/>
  <c r="AJ1062" i="1"/>
  <c r="CX672" i="3"/>
  <c r="CX671" i="3"/>
  <c r="AD1399" i="1"/>
  <c r="AB1399" i="1" s="1"/>
  <c r="R1399" i="1"/>
  <c r="GK1399" i="1" s="1"/>
  <c r="CS1399" i="1"/>
  <c r="R1398" i="1"/>
  <c r="CS1398" i="1"/>
  <c r="AD1398" i="1"/>
  <c r="AB1398" i="1" s="1"/>
  <c r="AT1358" i="1"/>
  <c r="S1363" i="1"/>
  <c r="CT1363" i="1"/>
  <c r="S1362" i="1"/>
  <c r="CT1362" i="1"/>
  <c r="AT1321" i="1"/>
  <c r="F1345" i="1"/>
  <c r="W1327" i="1"/>
  <c r="S1325" i="1"/>
  <c r="CT1325" i="1"/>
  <c r="S1324" i="1"/>
  <c r="CT1324" i="1"/>
  <c r="S1323" i="1"/>
  <c r="CT1323" i="1"/>
  <c r="AE1327" i="1"/>
  <c r="AC1290" i="1"/>
  <c r="AU1247" i="1"/>
  <c r="F1273" i="1"/>
  <c r="GK1211" i="1"/>
  <c r="CY1133" i="1"/>
  <c r="X1133" i="1" s="1"/>
  <c r="CZ1133" i="1"/>
  <c r="Y1133" i="1" s="1"/>
  <c r="AP1138" i="1"/>
  <c r="CJ1093" i="1"/>
  <c r="BA1098" i="1"/>
  <c r="BY1093" i="1"/>
  <c r="AP1098" i="1"/>
  <c r="CI1098" i="1"/>
  <c r="CZ1016" i="1"/>
  <c r="Y1016" i="1" s="1"/>
  <c r="CY1016" i="1"/>
  <c r="X1016" i="1" s="1"/>
  <c r="F987" i="1"/>
  <c r="AO969" i="1"/>
  <c r="AP983" i="1"/>
  <c r="BY969" i="1"/>
  <c r="CI983" i="1"/>
  <c r="CZ936" i="1"/>
  <c r="Y936" i="1" s="1"/>
  <c r="AB1473" i="1"/>
  <c r="R1473" i="1"/>
  <c r="GK1473" i="1" s="1"/>
  <c r="AB1472" i="1"/>
  <c r="AB1471" i="1"/>
  <c r="AB1435" i="1"/>
  <c r="R1363" i="1"/>
  <c r="GK1363" i="1" s="1"/>
  <c r="R1362" i="1"/>
  <c r="GK1362" i="1" s="1"/>
  <c r="AB1325" i="1"/>
  <c r="AB1324" i="1"/>
  <c r="BY1290" i="1"/>
  <c r="AH1216" i="1"/>
  <c r="AH1098" i="1"/>
  <c r="CP1058" i="1"/>
  <c r="O1058" i="1" s="1"/>
  <c r="AG1062" i="1"/>
  <c r="CP974" i="1"/>
  <c r="O974" i="1" s="1"/>
  <c r="BX1358" i="1"/>
  <c r="AO1365" i="1"/>
  <c r="CG1365" i="1"/>
  <c r="CX656" i="3"/>
  <c r="CX657" i="3"/>
  <c r="CX654" i="3"/>
  <c r="CX658" i="3"/>
  <c r="CX655" i="3"/>
  <c r="CX659" i="3"/>
  <c r="Q1360" i="1"/>
  <c r="CD1321" i="1"/>
  <c r="AU1327" i="1"/>
  <c r="AO1327" i="1"/>
  <c r="BX1321" i="1"/>
  <c r="W1285" i="1"/>
  <c r="F1314" i="1"/>
  <c r="S1288" i="1"/>
  <c r="CT1288" i="1"/>
  <c r="S1287" i="1"/>
  <c r="CT1287" i="1"/>
  <c r="GK1287" i="1"/>
  <c r="AE1290" i="1"/>
  <c r="CY1060" i="1"/>
  <c r="X1060" i="1" s="1"/>
  <c r="CZ1060" i="1"/>
  <c r="Y1060" i="1" s="1"/>
  <c r="CZ1059" i="1"/>
  <c r="Y1059" i="1" s="1"/>
  <c r="CY1022" i="1"/>
  <c r="X1022" i="1" s="1"/>
  <c r="CZ1022" i="1"/>
  <c r="Y1022" i="1" s="1"/>
  <c r="CZ975" i="1"/>
  <c r="Y975" i="1" s="1"/>
  <c r="CY974" i="1"/>
  <c r="X974" i="1" s="1"/>
  <c r="CY934" i="1"/>
  <c r="X934" i="1" s="1"/>
  <c r="CY933" i="1"/>
  <c r="X933" i="1" s="1"/>
  <c r="CZ932" i="1"/>
  <c r="Y932" i="1" s="1"/>
  <c r="CG1475" i="1"/>
  <c r="AO1475" i="1"/>
  <c r="CT1473" i="1"/>
  <c r="CT1472" i="1"/>
  <c r="CT1471" i="1"/>
  <c r="Q1470" i="1"/>
  <c r="CG1437" i="1"/>
  <c r="AE1437" i="1"/>
  <c r="CT1435" i="1"/>
  <c r="BC1402" i="1"/>
  <c r="AU1402" i="1"/>
  <c r="AQ1402" i="1"/>
  <c r="AB1288" i="1"/>
  <c r="AB1287" i="1"/>
  <c r="CL1285" i="1"/>
  <c r="CD1285" i="1"/>
  <c r="AT1285" i="1"/>
  <c r="AJ1216" i="1"/>
  <c r="AD1098" i="1"/>
  <c r="CJ1062" i="1"/>
  <c r="CX469" i="3"/>
  <c r="CX473" i="3"/>
  <c r="CX477" i="3"/>
  <c r="CX481" i="3"/>
  <c r="CX485" i="3"/>
  <c r="CX489" i="3"/>
  <c r="CX470" i="3"/>
  <c r="CX474" i="3"/>
  <c r="CX471" i="3"/>
  <c r="CX475" i="3"/>
  <c r="CX479" i="3"/>
  <c r="CX483" i="3"/>
  <c r="CX487" i="3"/>
  <c r="CX468" i="3"/>
  <c r="CX472" i="3"/>
  <c r="CX476" i="3"/>
  <c r="CX480" i="3"/>
  <c r="CX484" i="3"/>
  <c r="CX488" i="3"/>
  <c r="CX478" i="3"/>
  <c r="CX482" i="3"/>
  <c r="CX486" i="3"/>
  <c r="CX490" i="3"/>
  <c r="Q926" i="1"/>
  <c r="S890" i="1"/>
  <c r="CT890" i="1"/>
  <c r="S889" i="1"/>
  <c r="CT889" i="1"/>
  <c r="BB777" i="1"/>
  <c r="F818" i="1"/>
  <c r="AT746" i="1"/>
  <c r="CC738" i="1"/>
  <c r="GK740" i="1"/>
  <c r="CS1252" i="1"/>
  <c r="R1252" i="1"/>
  <c r="GK1252" i="1" s="1"/>
  <c r="CQ1251" i="1"/>
  <c r="AD1251" i="1"/>
  <c r="AB1251" i="1" s="1"/>
  <c r="P1251" i="1"/>
  <c r="CS1250" i="1"/>
  <c r="R1250" i="1"/>
  <c r="GK1250" i="1" s="1"/>
  <c r="CQ1249" i="1"/>
  <c r="AD1249" i="1"/>
  <c r="AB1249" i="1" s="1"/>
  <c r="P1249" i="1"/>
  <c r="CS1214" i="1"/>
  <c r="R1214" i="1"/>
  <c r="GK1214" i="1" s="1"/>
  <c r="CS1213" i="1"/>
  <c r="R1213" i="1"/>
  <c r="CS1212" i="1"/>
  <c r="R1212" i="1"/>
  <c r="GK1212" i="1" s="1"/>
  <c r="CY1211" i="1"/>
  <c r="X1211" i="1" s="1"/>
  <c r="CQ1211" i="1"/>
  <c r="AD1211" i="1"/>
  <c r="AB1211" i="1" s="1"/>
  <c r="P1211" i="1"/>
  <c r="F1196" i="1"/>
  <c r="BC1178" i="1"/>
  <c r="AU1178" i="1"/>
  <c r="AQ1178" i="1"/>
  <c r="CT1175" i="1"/>
  <c r="S1175" i="1"/>
  <c r="CT1174" i="1"/>
  <c r="S1174" i="1"/>
  <c r="GK1171" i="1"/>
  <c r="CT1171" i="1"/>
  <c r="S1171" i="1"/>
  <c r="BC1138" i="1"/>
  <c r="AQ1138" i="1"/>
  <c r="CT1135" i="1"/>
  <c r="S1135" i="1"/>
  <c r="K138" i="5" s="1"/>
  <c r="CT1134" i="1"/>
  <c r="S1134" i="1"/>
  <c r="GK1131" i="1"/>
  <c r="CT1131" i="1"/>
  <c r="S1131" i="1"/>
  <c r="BC1098" i="1"/>
  <c r="AU1098" i="1"/>
  <c r="AQ1098" i="1"/>
  <c r="GK1095" i="1"/>
  <c r="CT1095" i="1"/>
  <c r="S1095" i="1"/>
  <c r="BC1062" i="1"/>
  <c r="AU1062" i="1"/>
  <c r="AQ1062" i="1"/>
  <c r="Q1060" i="1"/>
  <c r="CT1059" i="1"/>
  <c r="CS1058" i="1"/>
  <c r="R1058" i="1"/>
  <c r="GK1058" i="1" s="1"/>
  <c r="CQ1057" i="1"/>
  <c r="AD1057" i="1"/>
  <c r="AB1057" i="1" s="1"/>
  <c r="P1057" i="1"/>
  <c r="F1042" i="1"/>
  <c r="BC1024" i="1"/>
  <c r="AU1024" i="1"/>
  <c r="AQ1024" i="1"/>
  <c r="Q1022" i="1"/>
  <c r="CP1022" i="1" s="1"/>
  <c r="O1022" i="1" s="1"/>
  <c r="CT1021" i="1"/>
  <c r="Q1019" i="1"/>
  <c r="CP1019" i="1" s="1"/>
  <c r="O1019" i="1" s="1"/>
  <c r="CT1018" i="1"/>
  <c r="Q1017" i="1"/>
  <c r="GK1016" i="1"/>
  <c r="CT1016" i="1"/>
  <c r="F1001" i="1"/>
  <c r="BC983" i="1"/>
  <c r="AU983" i="1"/>
  <c r="AQ983" i="1"/>
  <c r="Q980" i="1"/>
  <c r="CT979" i="1"/>
  <c r="CT978" i="1"/>
  <c r="Q977" i="1"/>
  <c r="CT976" i="1"/>
  <c r="Q975" i="1"/>
  <c r="CT974" i="1"/>
  <c r="Q973" i="1"/>
  <c r="CT972" i="1"/>
  <c r="BX969" i="1"/>
  <c r="AO938" i="1"/>
  <c r="CT936" i="1"/>
  <c r="CT935" i="1"/>
  <c r="Q933" i="1"/>
  <c r="CT932" i="1"/>
  <c r="Q931" i="1"/>
  <c r="CP931" i="1" s="1"/>
  <c r="O931" i="1" s="1"/>
  <c r="CT930" i="1"/>
  <c r="Q929" i="1"/>
  <c r="CT928" i="1"/>
  <c r="W890" i="1"/>
  <c r="R890" i="1"/>
  <c r="GK890" i="1" s="1"/>
  <c r="W889" i="1"/>
  <c r="CJ849" i="1"/>
  <c r="CX612" i="3"/>
  <c r="CX616" i="3"/>
  <c r="CX613" i="3"/>
  <c r="CX610" i="3"/>
  <c r="CX614" i="3"/>
  <c r="CX611" i="3"/>
  <c r="CX615" i="3"/>
  <c r="CX584" i="3"/>
  <c r="CX581" i="3"/>
  <c r="CX585" i="3"/>
  <c r="CX582" i="3"/>
  <c r="CX586" i="3"/>
  <c r="CX583" i="3"/>
  <c r="CX587" i="3"/>
  <c r="CX540" i="3"/>
  <c r="CX541" i="3"/>
  <c r="CX542" i="3"/>
  <c r="CX543" i="3"/>
  <c r="CX532" i="3"/>
  <c r="CX529" i="3"/>
  <c r="CX533" i="3"/>
  <c r="CX530" i="3"/>
  <c r="CX531" i="3"/>
  <c r="CX503" i="3"/>
  <c r="CX507" i="3"/>
  <c r="CX511" i="3"/>
  <c r="CX515" i="3"/>
  <c r="CX519" i="3"/>
  <c r="CX504" i="3"/>
  <c r="CX508" i="3"/>
  <c r="CX512" i="3"/>
  <c r="CX516" i="3"/>
  <c r="CX501" i="3"/>
  <c r="CX505" i="3"/>
  <c r="CX509" i="3"/>
  <c r="CX513" i="3"/>
  <c r="CX517" i="3"/>
  <c r="CX520" i="3"/>
  <c r="CX502" i="3"/>
  <c r="CX506" i="3"/>
  <c r="CX510" i="3"/>
  <c r="CX514" i="3"/>
  <c r="CX518" i="3"/>
  <c r="CX521" i="3"/>
  <c r="CX522" i="3"/>
  <c r="CX523" i="3"/>
  <c r="CX493" i="3"/>
  <c r="CX491" i="3"/>
  <c r="CX495" i="3"/>
  <c r="CX492" i="3"/>
  <c r="CX494" i="3"/>
  <c r="BC893" i="1"/>
  <c r="CL880" i="1"/>
  <c r="AO893" i="1"/>
  <c r="CG893" i="1"/>
  <c r="BX880" i="1"/>
  <c r="CX465" i="3"/>
  <c r="CX466" i="3"/>
  <c r="CX463" i="3"/>
  <c r="CX467" i="3"/>
  <c r="CX464" i="3"/>
  <c r="Q891" i="1"/>
  <c r="F860" i="1"/>
  <c r="AZ836" i="1"/>
  <c r="GK838" i="1"/>
  <c r="AT777" i="1"/>
  <c r="F823" i="1"/>
  <c r="CZ782" i="1"/>
  <c r="Y782" i="1" s="1"/>
  <c r="CY782" i="1"/>
  <c r="X782" i="1" s="1"/>
  <c r="CZ780" i="1"/>
  <c r="Y780" i="1" s="1"/>
  <c r="CY780" i="1"/>
  <c r="X780" i="1" s="1"/>
  <c r="Q1251" i="1"/>
  <c r="CZ1249" i="1"/>
  <c r="Y1249" i="1" s="1"/>
  <c r="Q1249" i="1"/>
  <c r="F1232" i="1"/>
  <c r="CZ1211" i="1"/>
  <c r="Y1211" i="1" s="1"/>
  <c r="Q1211" i="1"/>
  <c r="P1175" i="1"/>
  <c r="P1174" i="1"/>
  <c r="P1171" i="1"/>
  <c r="I1136" i="1"/>
  <c r="Q142" i="5" s="1"/>
  <c r="P1135" i="1"/>
  <c r="P1134" i="1"/>
  <c r="P1131" i="1"/>
  <c r="P1095" i="1"/>
  <c r="AB1060" i="1"/>
  <c r="Q1057" i="1"/>
  <c r="AB1022" i="1"/>
  <c r="AB1020" i="1"/>
  <c r="AB1019" i="1"/>
  <c r="AB1017" i="1"/>
  <c r="AB981" i="1"/>
  <c r="AB980" i="1"/>
  <c r="AB977" i="1"/>
  <c r="AB975" i="1"/>
  <c r="AB973" i="1"/>
  <c r="AB971" i="1"/>
  <c r="AB934" i="1"/>
  <c r="AB933" i="1"/>
  <c r="AB931" i="1"/>
  <c r="AB929" i="1"/>
  <c r="BY893" i="1"/>
  <c r="Q887" i="1"/>
  <c r="Q886" i="1"/>
  <c r="AJ805" i="1"/>
  <c r="CX636" i="3"/>
  <c r="CX640" i="3"/>
  <c r="CX637" i="3"/>
  <c r="CX634" i="3"/>
  <c r="CX638" i="3"/>
  <c r="CX635" i="3"/>
  <c r="CX639" i="3"/>
  <c r="S926" i="1"/>
  <c r="CT926" i="1"/>
  <c r="CX461" i="3"/>
  <c r="CX458" i="3"/>
  <c r="CX462" i="3"/>
  <c r="CX459" i="3"/>
  <c r="CX460" i="3"/>
  <c r="Q889" i="1"/>
  <c r="S888" i="1"/>
  <c r="CT888" i="1"/>
  <c r="P887" i="1"/>
  <c r="CQ887" i="1"/>
  <c r="P886" i="1"/>
  <c r="CQ886" i="1"/>
  <c r="AP746" i="1"/>
  <c r="BY738" i="1"/>
  <c r="CD700" i="1"/>
  <c r="AU707" i="1"/>
  <c r="BB1254" i="1"/>
  <c r="AP1254" i="1"/>
  <c r="CQ1252" i="1"/>
  <c r="AD1252" i="1"/>
  <c r="AB1252" i="1" s="1"/>
  <c r="CS1251" i="1"/>
  <c r="CQ1250" i="1"/>
  <c r="AD1250" i="1"/>
  <c r="AB1250" i="1" s="1"/>
  <c r="CS1249" i="1"/>
  <c r="BB1216" i="1"/>
  <c r="AT1216" i="1"/>
  <c r="CQ1214" i="1"/>
  <c r="AD1214" i="1"/>
  <c r="AB1214" i="1" s="1"/>
  <c r="CQ1213" i="1"/>
  <c r="AD1213" i="1"/>
  <c r="AB1213" i="1" s="1"/>
  <c r="CQ1212" i="1"/>
  <c r="AD1212" i="1"/>
  <c r="AB1212" i="1" s="1"/>
  <c r="CS1211" i="1"/>
  <c r="CG1178" i="1"/>
  <c r="AO1178" i="1"/>
  <c r="CT1176" i="1"/>
  <c r="CT1173" i="1"/>
  <c r="CT1172" i="1"/>
  <c r="CG1138" i="1"/>
  <c r="AO1138" i="1"/>
  <c r="CT1136" i="1"/>
  <c r="CT1133" i="1"/>
  <c r="CT1132" i="1"/>
  <c r="CG1098" i="1"/>
  <c r="AO1098" i="1"/>
  <c r="CT1096" i="1"/>
  <c r="CG1062" i="1"/>
  <c r="AO1062" i="1"/>
  <c r="CT1060" i="1"/>
  <c r="CQ1058" i="1"/>
  <c r="AD1058" i="1"/>
  <c r="AB1058" i="1" s="1"/>
  <c r="CS1057" i="1"/>
  <c r="CG1024" i="1"/>
  <c r="AO1024" i="1"/>
  <c r="CT1022" i="1"/>
  <c r="CT1020" i="1"/>
  <c r="CT1019" i="1"/>
  <c r="CT1017" i="1"/>
  <c r="CG983" i="1"/>
  <c r="CT981" i="1"/>
  <c r="CT980" i="1"/>
  <c r="CT977" i="1"/>
  <c r="CT975" i="1"/>
  <c r="CT973" i="1"/>
  <c r="CT971" i="1"/>
  <c r="F956" i="1"/>
  <c r="BC938" i="1"/>
  <c r="AU938" i="1"/>
  <c r="AQ938" i="1"/>
  <c r="CT934" i="1"/>
  <c r="CT933" i="1"/>
  <c r="CT931" i="1"/>
  <c r="CT929" i="1"/>
  <c r="AB927" i="1"/>
  <c r="AB926" i="1"/>
  <c r="P891" i="1"/>
  <c r="AB888" i="1"/>
  <c r="CR885" i="1"/>
  <c r="CC893" i="1"/>
  <c r="CX620" i="3"/>
  <c r="CX624" i="3"/>
  <c r="CX617" i="3"/>
  <c r="CX621" i="3"/>
  <c r="CX625" i="3"/>
  <c r="CX618" i="3"/>
  <c r="CX622" i="3"/>
  <c r="CX626" i="3"/>
  <c r="CX619" i="3"/>
  <c r="CX623" i="3"/>
  <c r="CX627" i="3"/>
  <c r="CX600" i="3"/>
  <c r="CX604" i="3"/>
  <c r="CX608" i="3"/>
  <c r="CX601" i="3"/>
  <c r="CX605" i="3"/>
  <c r="CX609" i="3"/>
  <c r="CX602" i="3"/>
  <c r="CX606" i="3"/>
  <c r="CX599" i="3"/>
  <c r="CX603" i="3"/>
  <c r="CX607" i="3"/>
  <c r="CX588" i="3"/>
  <c r="CX592" i="3"/>
  <c r="CX596" i="3"/>
  <c r="CX589" i="3"/>
  <c r="CX593" i="3"/>
  <c r="CX597" i="3"/>
  <c r="CX590" i="3"/>
  <c r="CX594" i="3"/>
  <c r="CX598" i="3"/>
  <c r="CX591" i="3"/>
  <c r="CX595" i="3"/>
  <c r="CX572" i="3"/>
  <c r="CX576" i="3"/>
  <c r="CX580" i="3"/>
  <c r="CX573" i="3"/>
  <c r="CX577" i="3"/>
  <c r="CX570" i="3"/>
  <c r="CX574" i="3"/>
  <c r="CX578" i="3"/>
  <c r="CX571" i="3"/>
  <c r="CX575" i="3"/>
  <c r="CX579" i="3"/>
  <c r="CX564" i="3"/>
  <c r="CX568" i="3"/>
  <c r="CX561" i="3"/>
  <c r="CX565" i="3"/>
  <c r="CX569" i="3"/>
  <c r="CX562" i="3"/>
  <c r="CX566" i="3"/>
  <c r="CX563" i="3"/>
  <c r="CX567" i="3"/>
  <c r="CX536" i="3"/>
  <c r="CX537" i="3"/>
  <c r="CX534" i="3"/>
  <c r="CX538" i="3"/>
  <c r="CX535" i="3"/>
  <c r="CX539" i="3"/>
  <c r="CX524" i="3"/>
  <c r="CX528" i="3"/>
  <c r="CX525" i="3"/>
  <c r="CX526" i="3"/>
  <c r="CX527" i="3"/>
  <c r="CX497" i="3"/>
  <c r="CX499" i="3"/>
  <c r="CX496" i="3"/>
  <c r="CX500" i="3"/>
  <c r="CX498" i="3"/>
  <c r="S891" i="1"/>
  <c r="CT891" i="1"/>
  <c r="R887" i="1"/>
  <c r="GK887" i="1" s="1"/>
  <c r="CS887" i="1"/>
  <c r="AD887" i="1"/>
  <c r="AB887" i="1" s="1"/>
  <c r="AD886" i="1"/>
  <c r="AB886" i="1" s="1"/>
  <c r="R886" i="1"/>
  <c r="GK886" i="1" s="1"/>
  <c r="CS886" i="1"/>
  <c r="R885" i="1"/>
  <c r="CS885" i="1"/>
  <c r="AD885" i="1"/>
  <c r="AB885" i="1" s="1"/>
  <c r="AX777" i="1"/>
  <c r="F812" i="1"/>
  <c r="AP777" i="1"/>
  <c r="F814" i="1"/>
  <c r="CZ783" i="1"/>
  <c r="Y783" i="1" s="1"/>
  <c r="CY783" i="1"/>
  <c r="X783" i="1" s="1"/>
  <c r="CZ781" i="1"/>
  <c r="Y781" i="1" s="1"/>
  <c r="CY781" i="1"/>
  <c r="X781" i="1" s="1"/>
  <c r="P1020" i="1"/>
  <c r="P981" i="1"/>
  <c r="P971" i="1"/>
  <c r="P934" i="1"/>
  <c r="W891" i="1"/>
  <c r="R891" i="1"/>
  <c r="CP890" i="1"/>
  <c r="O890" i="1" s="1"/>
  <c r="CQ742" i="1"/>
  <c r="CX309" i="3"/>
  <c r="Q703" i="1"/>
  <c r="GK702" i="1"/>
  <c r="CZ666" i="1"/>
  <c r="Y666" i="1" s="1"/>
  <c r="CY666" i="1"/>
  <c r="X666" i="1" s="1"/>
  <c r="CZ663" i="1"/>
  <c r="Y663" i="1" s="1"/>
  <c r="CY663" i="1"/>
  <c r="X663" i="1" s="1"/>
  <c r="CI669" i="1"/>
  <c r="BY655" i="1"/>
  <c r="AP669" i="1"/>
  <c r="CZ617" i="1"/>
  <c r="Y617" i="1" s="1"/>
  <c r="CY617" i="1"/>
  <c r="X617" i="1" s="1"/>
  <c r="CZ616" i="1"/>
  <c r="Y616" i="1" s="1"/>
  <c r="CY616" i="1"/>
  <c r="X616" i="1" s="1"/>
  <c r="CG569" i="1"/>
  <c r="AX580" i="1"/>
  <c r="CC569" i="1"/>
  <c r="AT527" i="1"/>
  <c r="F556" i="1"/>
  <c r="CY535" i="1"/>
  <c r="X535" i="1" s="1"/>
  <c r="BZ527" i="1"/>
  <c r="AQ538" i="1"/>
  <c r="CG538" i="1"/>
  <c r="CD485" i="1"/>
  <c r="CZ882" i="1"/>
  <c r="Y882" i="1" s="1"/>
  <c r="Q882" i="1"/>
  <c r="F865" i="1"/>
  <c r="CZ846" i="1"/>
  <c r="Y846" i="1" s="1"/>
  <c r="Q846" i="1"/>
  <c r="CZ845" i="1"/>
  <c r="Y845" i="1" s="1"/>
  <c r="Q845" i="1"/>
  <c r="CP845" i="1" s="1"/>
  <c r="O845" i="1" s="1"/>
  <c r="CZ843" i="1"/>
  <c r="Y843" i="1" s="1"/>
  <c r="Q843" i="1"/>
  <c r="CZ842" i="1"/>
  <c r="Y842" i="1" s="1"/>
  <c r="Q842" i="1"/>
  <c r="CI805" i="1"/>
  <c r="Q803" i="1"/>
  <c r="CP803" i="1" s="1"/>
  <c r="O803" i="1" s="1"/>
  <c r="Q800" i="1"/>
  <c r="CZ797" i="1"/>
  <c r="Y797" i="1" s="1"/>
  <c r="Q797" i="1"/>
  <c r="CP797" i="1" s="1"/>
  <c r="O797" i="1" s="1"/>
  <c r="CZ795" i="1"/>
  <c r="Y795" i="1" s="1"/>
  <c r="Q795" i="1"/>
  <c r="Q794" i="1"/>
  <c r="CZ791" i="1"/>
  <c r="Y791" i="1" s="1"/>
  <c r="Q791" i="1"/>
  <c r="CP791" i="1" s="1"/>
  <c r="O791" i="1" s="1"/>
  <c r="CZ788" i="1"/>
  <c r="Y788" i="1" s="1"/>
  <c r="Q788" i="1"/>
  <c r="CZ787" i="1"/>
  <c r="Y787" i="1" s="1"/>
  <c r="Q787" i="1"/>
  <c r="CP787" i="1" s="1"/>
  <c r="O787" i="1" s="1"/>
  <c r="CZ784" i="1"/>
  <c r="Y784" i="1" s="1"/>
  <c r="Q784" i="1"/>
  <c r="P783" i="1"/>
  <c r="P782" i="1"/>
  <c r="P781" i="1"/>
  <c r="P780" i="1"/>
  <c r="AU777" i="1"/>
  <c r="BZ746" i="1"/>
  <c r="CI746" i="1" s="1"/>
  <c r="CK738" i="1"/>
  <c r="CX433" i="3"/>
  <c r="CX437" i="3"/>
  <c r="CX434" i="3"/>
  <c r="CX438" i="3"/>
  <c r="CX435" i="3"/>
  <c r="CX432" i="3"/>
  <c r="CX436" i="3"/>
  <c r="CX429" i="3"/>
  <c r="CX430" i="3"/>
  <c r="CX431" i="3"/>
  <c r="CX428" i="3"/>
  <c r="CX413" i="3"/>
  <c r="CX417" i="3"/>
  <c r="CX421" i="3"/>
  <c r="CX425" i="3"/>
  <c r="CX414" i="3"/>
  <c r="CX418" i="3"/>
  <c r="CX422" i="3"/>
  <c r="CX426" i="3"/>
  <c r="CX415" i="3"/>
  <c r="CX419" i="3"/>
  <c r="CX423" i="3"/>
  <c r="CX427" i="3"/>
  <c r="CX412" i="3"/>
  <c r="CX416" i="3"/>
  <c r="CX420" i="3"/>
  <c r="CX424" i="3"/>
  <c r="CX381" i="3"/>
  <c r="CX385" i="3"/>
  <c r="CX382" i="3"/>
  <c r="CX379" i="3"/>
  <c r="CX383" i="3"/>
  <c r="CX380" i="3"/>
  <c r="CX384" i="3"/>
  <c r="CX349" i="3"/>
  <c r="CX353" i="3"/>
  <c r="CX350" i="3"/>
  <c r="CX354" i="3"/>
  <c r="CX347" i="3"/>
  <c r="CX351" i="3"/>
  <c r="CX355" i="3"/>
  <c r="CX348" i="3"/>
  <c r="CX352" i="3"/>
  <c r="CX356" i="3"/>
  <c r="CS741" i="1"/>
  <c r="CX313" i="3"/>
  <c r="CX317" i="3"/>
  <c r="CX310" i="3"/>
  <c r="CX314" i="3"/>
  <c r="CX318" i="3"/>
  <c r="CX311" i="3"/>
  <c r="CX315" i="3"/>
  <c r="CX312" i="3"/>
  <c r="CX316" i="3"/>
  <c r="Q704" i="1"/>
  <c r="I705" i="1"/>
  <c r="S702" i="1"/>
  <c r="CT702" i="1"/>
  <c r="CY660" i="1"/>
  <c r="X660" i="1" s="1"/>
  <c r="CY658" i="1"/>
  <c r="X658" i="1" s="1"/>
  <c r="CG611" i="1"/>
  <c r="BB527" i="1"/>
  <c r="F551" i="1"/>
  <c r="CQ885" i="1"/>
  <c r="P885" i="1"/>
  <c r="CQ884" i="1"/>
  <c r="AD884" i="1"/>
  <c r="AB884" i="1" s="1"/>
  <c r="P884" i="1"/>
  <c r="CQ883" i="1"/>
  <c r="AD883" i="1"/>
  <c r="AB883" i="1" s="1"/>
  <c r="P883" i="1"/>
  <c r="CS882" i="1"/>
  <c r="AB882" i="1"/>
  <c r="R882" i="1"/>
  <c r="BB849" i="1"/>
  <c r="AT849" i="1"/>
  <c r="AP849" i="1"/>
  <c r="CQ847" i="1"/>
  <c r="AD847" i="1"/>
  <c r="AB847" i="1" s="1"/>
  <c r="P847" i="1"/>
  <c r="CS846" i="1"/>
  <c r="AB846" i="1"/>
  <c r="R846" i="1"/>
  <c r="CS845" i="1"/>
  <c r="AB845" i="1"/>
  <c r="R845" i="1"/>
  <c r="GK845" i="1" s="1"/>
  <c r="CQ844" i="1"/>
  <c r="AD844" i="1"/>
  <c r="AB844" i="1" s="1"/>
  <c r="P844" i="1"/>
  <c r="CS843" i="1"/>
  <c r="AB843" i="1"/>
  <c r="R843" i="1"/>
  <c r="CS842" i="1"/>
  <c r="AB842" i="1"/>
  <c r="R842" i="1"/>
  <c r="GK842" i="1" s="1"/>
  <c r="CQ841" i="1"/>
  <c r="AD841" i="1"/>
  <c r="AB841" i="1" s="1"/>
  <c r="P841" i="1"/>
  <c r="CQ840" i="1"/>
  <c r="AD840" i="1"/>
  <c r="AB840" i="1" s="1"/>
  <c r="P840" i="1"/>
  <c r="CQ839" i="1"/>
  <c r="AD839" i="1"/>
  <c r="AB839" i="1" s="1"/>
  <c r="P839" i="1"/>
  <c r="CQ838" i="1"/>
  <c r="AD838" i="1"/>
  <c r="AB838" i="1" s="1"/>
  <c r="P838" i="1"/>
  <c r="CI836" i="1"/>
  <c r="AU836" i="1"/>
  <c r="CS803" i="1"/>
  <c r="AB803" i="1"/>
  <c r="R803" i="1"/>
  <c r="GK803" i="1" s="1"/>
  <c r="CQ802" i="1"/>
  <c r="AD802" i="1"/>
  <c r="AB802" i="1" s="1"/>
  <c r="P802" i="1"/>
  <c r="CQ801" i="1"/>
  <c r="AD801" i="1"/>
  <c r="AB801" i="1" s="1"/>
  <c r="P801" i="1"/>
  <c r="CS800" i="1"/>
  <c r="AB800" i="1"/>
  <c r="R800" i="1"/>
  <c r="GK800" i="1" s="1"/>
  <c r="CQ799" i="1"/>
  <c r="AD799" i="1"/>
  <c r="AB799" i="1" s="1"/>
  <c r="P799" i="1"/>
  <c r="CQ798" i="1"/>
  <c r="AD798" i="1"/>
  <c r="AB798" i="1" s="1"/>
  <c r="P798" i="1"/>
  <c r="CS797" i="1"/>
  <c r="AB797" i="1"/>
  <c r="R797" i="1"/>
  <c r="GK797" i="1" s="1"/>
  <c r="CQ796" i="1"/>
  <c r="AD796" i="1"/>
  <c r="AB796" i="1" s="1"/>
  <c r="P796" i="1"/>
  <c r="CS795" i="1"/>
  <c r="AB795" i="1"/>
  <c r="R795" i="1"/>
  <c r="CS794" i="1"/>
  <c r="AB794" i="1"/>
  <c r="R794" i="1"/>
  <c r="GK794" i="1" s="1"/>
  <c r="CQ793" i="1"/>
  <c r="AD793" i="1"/>
  <c r="AB793" i="1" s="1"/>
  <c r="P793" i="1"/>
  <c r="CQ792" i="1"/>
  <c r="AD792" i="1"/>
  <c r="AB792" i="1" s="1"/>
  <c r="P792" i="1"/>
  <c r="CS791" i="1"/>
  <c r="AB791" i="1"/>
  <c r="R791" i="1"/>
  <c r="GK791" i="1" s="1"/>
  <c r="CQ790" i="1"/>
  <c r="AD790" i="1"/>
  <c r="AB790" i="1" s="1"/>
  <c r="P790" i="1"/>
  <c r="CQ789" i="1"/>
  <c r="AD789" i="1"/>
  <c r="AB789" i="1" s="1"/>
  <c r="P789" i="1"/>
  <c r="CS788" i="1"/>
  <c r="AB788" i="1"/>
  <c r="R788" i="1"/>
  <c r="CS787" i="1"/>
  <c r="AB787" i="1"/>
  <c r="R787" i="1"/>
  <c r="GK787" i="1" s="1"/>
  <c r="CQ786" i="1"/>
  <c r="AD786" i="1"/>
  <c r="AB786" i="1" s="1"/>
  <c r="P786" i="1"/>
  <c r="CQ785" i="1"/>
  <c r="AD785" i="1"/>
  <c r="AB785" i="1" s="1"/>
  <c r="P785" i="1"/>
  <c r="CS784" i="1"/>
  <c r="AB784" i="1"/>
  <c r="R784" i="1"/>
  <c r="Q783" i="1"/>
  <c r="Q782" i="1"/>
  <c r="Q781" i="1"/>
  <c r="CG746" i="1"/>
  <c r="AO746" i="1"/>
  <c r="U744" i="1"/>
  <c r="T744" i="1"/>
  <c r="R744" i="1"/>
  <c r="GK744" i="1" s="1"/>
  <c r="AB743" i="1"/>
  <c r="U740" i="1"/>
  <c r="T740" i="1"/>
  <c r="V705" i="1"/>
  <c r="AI707" i="1" s="1"/>
  <c r="GX703" i="1"/>
  <c r="U703" i="1"/>
  <c r="R703" i="1"/>
  <c r="W702" i="1"/>
  <c r="CX333" i="3"/>
  <c r="CX334" i="3"/>
  <c r="CX332" i="3"/>
  <c r="CX329" i="3"/>
  <c r="CX330" i="3"/>
  <c r="CX331" i="3"/>
  <c r="P744" i="1"/>
  <c r="CQ744" i="1"/>
  <c r="CZ744" i="1"/>
  <c r="Y744" i="1" s="1"/>
  <c r="CY744" i="1"/>
  <c r="X744" i="1" s="1"/>
  <c r="P740" i="1"/>
  <c r="CQ740" i="1"/>
  <c r="CL700" i="1"/>
  <c r="BC707" i="1"/>
  <c r="BZ700" i="1"/>
  <c r="S703" i="1"/>
  <c r="CT703" i="1"/>
  <c r="CG655" i="1"/>
  <c r="AX669" i="1"/>
  <c r="CZ664" i="1"/>
  <c r="Y664" i="1" s="1"/>
  <c r="CY664" i="1"/>
  <c r="X664" i="1" s="1"/>
  <c r="CC611" i="1"/>
  <c r="AP538" i="1"/>
  <c r="Q884" i="1"/>
  <c r="Q883" i="1"/>
  <c r="Q847" i="1"/>
  <c r="Q844" i="1"/>
  <c r="Q841" i="1"/>
  <c r="Q840" i="1"/>
  <c r="Q839" i="1"/>
  <c r="Q838" i="1"/>
  <c r="Q802" i="1"/>
  <c r="Q801" i="1"/>
  <c r="Q799" i="1"/>
  <c r="Q798" i="1"/>
  <c r="Q796" i="1"/>
  <c r="Q793" i="1"/>
  <c r="Q792" i="1"/>
  <c r="Q790" i="1"/>
  <c r="Q789" i="1"/>
  <c r="Q786" i="1"/>
  <c r="Q785" i="1"/>
  <c r="AB783" i="1"/>
  <c r="AB782" i="1"/>
  <c r="AB781" i="1"/>
  <c r="AB780" i="1"/>
  <c r="CK777" i="1"/>
  <c r="CG777" i="1"/>
  <c r="CC777" i="1"/>
  <c r="BY777" i="1"/>
  <c r="BY707" i="1"/>
  <c r="CX445" i="3"/>
  <c r="CX449" i="3"/>
  <c r="CX446" i="3"/>
  <c r="CX450" i="3"/>
  <c r="CX447" i="3"/>
  <c r="CX451" i="3"/>
  <c r="CX444" i="3"/>
  <c r="CX448" i="3"/>
  <c r="CX441" i="3"/>
  <c r="CX442" i="3"/>
  <c r="CX439" i="3"/>
  <c r="CX443" i="3"/>
  <c r="CX440" i="3"/>
  <c r="CX409" i="3"/>
  <c r="CX406" i="3"/>
  <c r="CX410" i="3"/>
  <c r="CX407" i="3"/>
  <c r="CX411" i="3"/>
  <c r="CX408" i="3"/>
  <c r="CX401" i="3"/>
  <c r="CX402" i="3"/>
  <c r="CX403" i="3"/>
  <c r="CX397" i="3"/>
  <c r="CX398" i="3"/>
  <c r="CX399" i="3"/>
  <c r="CX400" i="3"/>
  <c r="CX389" i="3"/>
  <c r="CX393" i="3"/>
  <c r="CX386" i="3"/>
  <c r="CX390" i="3"/>
  <c r="CX394" i="3"/>
  <c r="CX387" i="3"/>
  <c r="CX391" i="3"/>
  <c r="CX395" i="3"/>
  <c r="CX388" i="3"/>
  <c r="CX392" i="3"/>
  <c r="CX396" i="3"/>
  <c r="CX377" i="3"/>
  <c r="CX378" i="3"/>
  <c r="CX375" i="3"/>
  <c r="CX376" i="3"/>
  <c r="CX357" i="3"/>
  <c r="CX361" i="3"/>
  <c r="CX365" i="3"/>
  <c r="CX369" i="3"/>
  <c r="CX373" i="3"/>
  <c r="CX358" i="3"/>
  <c r="CX362" i="3"/>
  <c r="CX366" i="3"/>
  <c r="CX370" i="3"/>
  <c r="CX374" i="3"/>
  <c r="CX359" i="3"/>
  <c r="CX363" i="3"/>
  <c r="CX367" i="3"/>
  <c r="CX371" i="3"/>
  <c r="CX360" i="3"/>
  <c r="CX364" i="3"/>
  <c r="CX368" i="3"/>
  <c r="CX372" i="3"/>
  <c r="CX345" i="3"/>
  <c r="CX346" i="3"/>
  <c r="CX344" i="3"/>
  <c r="F759" i="1"/>
  <c r="BB738" i="1"/>
  <c r="CS743" i="1"/>
  <c r="AU746" i="1"/>
  <c r="CX321" i="3"/>
  <c r="CX325" i="3"/>
  <c r="CX322" i="3"/>
  <c r="CX326" i="3"/>
  <c r="CX319" i="3"/>
  <c r="CX323" i="3"/>
  <c r="CX327" i="3"/>
  <c r="CX320" i="3"/>
  <c r="CX324" i="3"/>
  <c r="CX328" i="3"/>
  <c r="Q740" i="1"/>
  <c r="S704" i="1"/>
  <c r="CT704" i="1"/>
  <c r="CX308" i="3"/>
  <c r="Q702" i="1"/>
  <c r="CC655" i="1"/>
  <c r="AT669" i="1"/>
  <c r="CZ659" i="1"/>
  <c r="Y659" i="1" s="1"/>
  <c r="CZ657" i="1"/>
  <c r="Y657" i="1" s="1"/>
  <c r="CZ621" i="1"/>
  <c r="Y621" i="1" s="1"/>
  <c r="CY621" i="1"/>
  <c r="X621" i="1" s="1"/>
  <c r="CI624" i="1"/>
  <c r="BY611" i="1"/>
  <c r="AP624" i="1"/>
  <c r="CZ613" i="1"/>
  <c r="Y613" i="1" s="1"/>
  <c r="CY613" i="1"/>
  <c r="X613" i="1" s="1"/>
  <c r="CI580" i="1"/>
  <c r="BY569" i="1"/>
  <c r="AP580" i="1"/>
  <c r="CD527" i="1"/>
  <c r="CS884" i="1"/>
  <c r="CS883" i="1"/>
  <c r="CQ882" i="1"/>
  <c r="CS847" i="1"/>
  <c r="CQ846" i="1"/>
  <c r="CQ845" i="1"/>
  <c r="CS844" i="1"/>
  <c r="CQ843" i="1"/>
  <c r="CQ842" i="1"/>
  <c r="CS841" i="1"/>
  <c r="CS840" i="1"/>
  <c r="CS839" i="1"/>
  <c r="CS838" i="1"/>
  <c r="CQ803" i="1"/>
  <c r="CS802" i="1"/>
  <c r="CS801" i="1"/>
  <c r="CQ800" i="1"/>
  <c r="CS799" i="1"/>
  <c r="CS798" i="1"/>
  <c r="CQ797" i="1"/>
  <c r="CS796" i="1"/>
  <c r="CQ795" i="1"/>
  <c r="CQ794" i="1"/>
  <c r="CS793" i="1"/>
  <c r="CS792" i="1"/>
  <c r="CQ791" i="1"/>
  <c r="CS790" i="1"/>
  <c r="CS789" i="1"/>
  <c r="CQ788" i="1"/>
  <c r="CQ787" i="1"/>
  <c r="CS786" i="1"/>
  <c r="CS785" i="1"/>
  <c r="CQ784" i="1"/>
  <c r="CT783" i="1"/>
  <c r="CT782" i="1"/>
  <c r="CT781" i="1"/>
  <c r="CT780" i="1"/>
  <c r="CT779" i="1"/>
  <c r="V743" i="1"/>
  <c r="T742" i="1"/>
  <c r="AB742" i="1"/>
  <c r="AB741" i="1"/>
  <c r="T703" i="1"/>
  <c r="AB703" i="1"/>
  <c r="CX301" i="3"/>
  <c r="CX305" i="3"/>
  <c r="CX298" i="3"/>
  <c r="CX302" i="3"/>
  <c r="CX306" i="3"/>
  <c r="CX299" i="3"/>
  <c r="CX303" i="3"/>
  <c r="CX307" i="3"/>
  <c r="CX300" i="3"/>
  <c r="CX304" i="3"/>
  <c r="CX281" i="3"/>
  <c r="CX285" i="3"/>
  <c r="CX282" i="3"/>
  <c r="CX286" i="3"/>
  <c r="CX283" i="3"/>
  <c r="CX287" i="3"/>
  <c r="CX284" i="3"/>
  <c r="CX288" i="3"/>
  <c r="CX277" i="3"/>
  <c r="CX278" i="3"/>
  <c r="CX276" i="3"/>
  <c r="CX273" i="3"/>
  <c r="CX274" i="3"/>
  <c r="CX275" i="3"/>
  <c r="CX272" i="3"/>
  <c r="CX261" i="3"/>
  <c r="CX265" i="3"/>
  <c r="CX262" i="3"/>
  <c r="CX263" i="3"/>
  <c r="CX260" i="3"/>
  <c r="CX264" i="3"/>
  <c r="CX257" i="3"/>
  <c r="CX256" i="3"/>
  <c r="CX253" i="3"/>
  <c r="CX250" i="3"/>
  <c r="CX254" i="3"/>
  <c r="CX251" i="3"/>
  <c r="CX255" i="3"/>
  <c r="CX252" i="3"/>
  <c r="CX245" i="3"/>
  <c r="CX246" i="3"/>
  <c r="CX243" i="3"/>
  <c r="CX244" i="3"/>
  <c r="CX241" i="3"/>
  <c r="CX239" i="3"/>
  <c r="CX240" i="3"/>
  <c r="P535" i="1"/>
  <c r="CQ535" i="1"/>
  <c r="P534" i="1"/>
  <c r="CQ534" i="1"/>
  <c r="S530" i="1"/>
  <c r="CT530" i="1"/>
  <c r="CX225" i="3"/>
  <c r="CX226" i="3"/>
  <c r="CX224" i="3"/>
  <c r="Q493" i="1"/>
  <c r="CZ488" i="1"/>
  <c r="Y488" i="1" s="1"/>
  <c r="CY488" i="1"/>
  <c r="X488" i="1" s="1"/>
  <c r="CP487" i="1"/>
  <c r="O487" i="1" s="1"/>
  <c r="CZ446" i="1"/>
  <c r="Y446" i="1" s="1"/>
  <c r="CY446" i="1"/>
  <c r="X446" i="1" s="1"/>
  <c r="F422" i="1"/>
  <c r="AQ397" i="1"/>
  <c r="CZ408" i="1"/>
  <c r="Y408" i="1" s="1"/>
  <c r="CD359" i="1"/>
  <c r="AB616" i="1"/>
  <c r="AD615" i="1"/>
  <c r="AB615" i="1" s="1"/>
  <c r="AD614" i="1"/>
  <c r="AB614" i="1" s="1"/>
  <c r="AB613" i="1"/>
  <c r="AD578" i="1"/>
  <c r="AB578" i="1" s="1"/>
  <c r="AB577" i="1"/>
  <c r="AB576" i="1"/>
  <c r="AD575" i="1"/>
  <c r="AB575" i="1" s="1"/>
  <c r="AD574" i="1"/>
  <c r="AB574" i="1" s="1"/>
  <c r="AB573" i="1"/>
  <c r="AB572" i="1"/>
  <c r="AB571" i="1"/>
  <c r="BC538" i="1"/>
  <c r="S534" i="1"/>
  <c r="CR533" i="1"/>
  <c r="T529" i="1"/>
  <c r="CC527" i="1"/>
  <c r="GX494" i="1"/>
  <c r="R494" i="1"/>
  <c r="GK494" i="1" s="1"/>
  <c r="CX237" i="3"/>
  <c r="CX238" i="3"/>
  <c r="CX236" i="3"/>
  <c r="Q535" i="1"/>
  <c r="Q533" i="1"/>
  <c r="R533" i="1"/>
  <c r="GK533" i="1" s="1"/>
  <c r="CS533" i="1"/>
  <c r="S531" i="1"/>
  <c r="CT531" i="1"/>
  <c r="CX229" i="3"/>
  <c r="CX227" i="3"/>
  <c r="CX228" i="3"/>
  <c r="Q529" i="1"/>
  <c r="CL485" i="1"/>
  <c r="BC496" i="1"/>
  <c r="AQ496" i="1"/>
  <c r="S492" i="1"/>
  <c r="CP492" i="1" s="1"/>
  <c r="O492" i="1" s="1"/>
  <c r="CT492" i="1"/>
  <c r="AU397" i="1"/>
  <c r="F431" i="1"/>
  <c r="CY407" i="1"/>
  <c r="X407" i="1" s="1"/>
  <c r="CY405" i="1"/>
  <c r="X405" i="1" s="1"/>
  <c r="CZ403" i="1"/>
  <c r="Y403" i="1" s="1"/>
  <c r="CY403" i="1"/>
  <c r="X403" i="1" s="1"/>
  <c r="CZ402" i="1"/>
  <c r="Y402" i="1" s="1"/>
  <c r="CY402" i="1"/>
  <c r="X402" i="1" s="1"/>
  <c r="CZ401" i="1"/>
  <c r="Y401" i="1" s="1"/>
  <c r="CY401" i="1"/>
  <c r="X401" i="1" s="1"/>
  <c r="CZ400" i="1"/>
  <c r="Y400" i="1" s="1"/>
  <c r="CY400" i="1"/>
  <c r="X400" i="1" s="1"/>
  <c r="CZ364" i="1"/>
  <c r="Y364" i="1" s="1"/>
  <c r="T123" i="5" s="1"/>
  <c r="CY364" i="1"/>
  <c r="X364" i="1" s="1"/>
  <c r="R123" i="5" s="1"/>
  <c r="CZ362" i="1"/>
  <c r="Y362" i="1" s="1"/>
  <c r="T110" i="5" s="1"/>
  <c r="CY362" i="1"/>
  <c r="X362" i="1" s="1"/>
  <c r="R110" i="5" s="1"/>
  <c r="CJ359" i="1"/>
  <c r="BA366" i="1"/>
  <c r="CY326" i="1"/>
  <c r="X326" i="1" s="1"/>
  <c r="R90" i="5" s="1"/>
  <c r="CL738" i="1"/>
  <c r="BC669" i="1"/>
  <c r="AU669" i="1"/>
  <c r="AQ669" i="1"/>
  <c r="CT666" i="1"/>
  <c r="CT664" i="1"/>
  <c r="CT663" i="1"/>
  <c r="Q662" i="1"/>
  <c r="CT660" i="1"/>
  <c r="CT659" i="1"/>
  <c r="GK658" i="1"/>
  <c r="CT658" i="1"/>
  <c r="CT657" i="1"/>
  <c r="BZ655" i="1"/>
  <c r="BC624" i="1"/>
  <c r="AU624" i="1"/>
  <c r="CT621" i="1"/>
  <c r="CT620" i="1"/>
  <c r="Q619" i="1"/>
  <c r="CP619" i="1" s="1"/>
  <c r="O619" i="1" s="1"/>
  <c r="CT617" i="1"/>
  <c r="Q615" i="1"/>
  <c r="CP615" i="1" s="1"/>
  <c r="O615" i="1" s="1"/>
  <c r="Q575" i="1"/>
  <c r="CP575" i="1" s="1"/>
  <c r="O575" i="1" s="1"/>
  <c r="BZ569" i="1"/>
  <c r="CP407" i="1"/>
  <c r="O407" i="1" s="1"/>
  <c r="CP362" i="1"/>
  <c r="O362" i="1" s="1"/>
  <c r="AI366" i="1"/>
  <c r="AD366" i="1"/>
  <c r="AB324" i="1"/>
  <c r="AB323" i="1"/>
  <c r="CX289" i="3"/>
  <c r="CX293" i="3"/>
  <c r="CX297" i="3"/>
  <c r="CX290" i="3"/>
  <c r="CX294" i="3"/>
  <c r="CX291" i="3"/>
  <c r="CX295" i="3"/>
  <c r="CX292" i="3"/>
  <c r="CX296" i="3"/>
  <c r="CX269" i="3"/>
  <c r="CX266" i="3"/>
  <c r="CX270" i="3"/>
  <c r="CX267" i="3"/>
  <c r="CX271" i="3"/>
  <c r="CX268" i="3"/>
  <c r="CX258" i="3"/>
  <c r="CX259" i="3"/>
  <c r="CX249" i="3"/>
  <c r="CX247" i="3"/>
  <c r="CX248" i="3"/>
  <c r="CX230" i="3"/>
  <c r="Q530" i="1"/>
  <c r="S493" i="1"/>
  <c r="CT493" i="1"/>
  <c r="CZ489" i="1"/>
  <c r="Y489" i="1" s="1"/>
  <c r="CY489" i="1"/>
  <c r="X489" i="1" s="1"/>
  <c r="CZ487" i="1"/>
  <c r="Y487" i="1" s="1"/>
  <c r="CY487" i="1"/>
  <c r="X487" i="1" s="1"/>
  <c r="CZ447" i="1"/>
  <c r="Y447" i="1" s="1"/>
  <c r="CY447" i="1"/>
  <c r="X447" i="1" s="1"/>
  <c r="CZ445" i="1"/>
  <c r="Y445" i="1" s="1"/>
  <c r="CY445" i="1"/>
  <c r="X445" i="1" s="1"/>
  <c r="CC397" i="1"/>
  <c r="CZ363" i="1"/>
  <c r="Y363" i="1" s="1"/>
  <c r="T117" i="5" s="1"/>
  <c r="CY363" i="1"/>
  <c r="X363" i="1" s="1"/>
  <c r="R117" i="5" s="1"/>
  <c r="BZ359" i="1"/>
  <c r="AQ366" i="1"/>
  <c r="CZ361" i="1"/>
  <c r="Y361" i="1" s="1"/>
  <c r="CY361" i="1"/>
  <c r="X361" i="1" s="1"/>
  <c r="AF366" i="1"/>
  <c r="CS705" i="1"/>
  <c r="CQ704" i="1"/>
  <c r="CQ703" i="1"/>
  <c r="CQ702" i="1"/>
  <c r="CS667" i="1"/>
  <c r="CQ666" i="1"/>
  <c r="CS665" i="1"/>
  <c r="CQ664" i="1"/>
  <c r="CQ663" i="1"/>
  <c r="CS662" i="1"/>
  <c r="CS661" i="1"/>
  <c r="CQ660" i="1"/>
  <c r="CQ659" i="1"/>
  <c r="CQ658" i="1"/>
  <c r="CQ657" i="1"/>
  <c r="CS622" i="1"/>
  <c r="CQ621" i="1"/>
  <c r="CQ620" i="1"/>
  <c r="CS619" i="1"/>
  <c r="CS618" i="1"/>
  <c r="CQ617" i="1"/>
  <c r="CQ616" i="1"/>
  <c r="CS615" i="1"/>
  <c r="CS614" i="1"/>
  <c r="CQ613" i="1"/>
  <c r="F599" i="1"/>
  <c r="CS578" i="1"/>
  <c r="CY577" i="1"/>
  <c r="X577" i="1" s="1"/>
  <c r="CQ577" i="1"/>
  <c r="CQ576" i="1"/>
  <c r="CS575" i="1"/>
  <c r="CS574" i="1"/>
  <c r="CQ573" i="1"/>
  <c r="CY572" i="1"/>
  <c r="X572" i="1" s="1"/>
  <c r="CQ572" i="1"/>
  <c r="CQ571" i="1"/>
  <c r="BC569" i="1"/>
  <c r="F542" i="1"/>
  <c r="W536" i="1"/>
  <c r="GX529" i="1"/>
  <c r="U529" i="1"/>
  <c r="R529" i="1"/>
  <c r="CK527" i="1"/>
  <c r="W494" i="1"/>
  <c r="W493" i="1"/>
  <c r="CP403" i="1"/>
  <c r="O403" i="1" s="1"/>
  <c r="CP402" i="1"/>
  <c r="O402" i="1" s="1"/>
  <c r="CP401" i="1"/>
  <c r="O401" i="1" s="1"/>
  <c r="CP400" i="1"/>
  <c r="O400" i="1" s="1"/>
  <c r="CP364" i="1"/>
  <c r="O364" i="1" s="1"/>
  <c r="K123" i="5" s="1"/>
  <c r="CP363" i="1"/>
  <c r="O363" i="1" s="1"/>
  <c r="AG366" i="1"/>
  <c r="CP361" i="1"/>
  <c r="O361" i="1" s="1"/>
  <c r="R536" i="1"/>
  <c r="GK536" i="1" s="1"/>
  <c r="CS536" i="1"/>
  <c r="CX233" i="3"/>
  <c r="CX231" i="3"/>
  <c r="CX232" i="3"/>
  <c r="Q531" i="1"/>
  <c r="S529" i="1"/>
  <c r="CT529" i="1"/>
  <c r="CZ451" i="1"/>
  <c r="Y451" i="1" s="1"/>
  <c r="CY451" i="1"/>
  <c r="X451" i="1" s="1"/>
  <c r="AT454" i="1"/>
  <c r="BC397" i="1"/>
  <c r="F428" i="1"/>
  <c r="CZ409" i="1"/>
  <c r="Y409" i="1" s="1"/>
  <c r="CY409" i="1"/>
  <c r="X409" i="1" s="1"/>
  <c r="CI412" i="1"/>
  <c r="CZ399" i="1"/>
  <c r="Y399" i="1" s="1"/>
  <c r="CY399" i="1"/>
  <c r="X399" i="1" s="1"/>
  <c r="CZ323" i="1"/>
  <c r="Y323" i="1" s="1"/>
  <c r="T71" i="5" s="1"/>
  <c r="CY323" i="1"/>
  <c r="X323" i="1" s="1"/>
  <c r="R71" i="5" s="1"/>
  <c r="Q664" i="1"/>
  <c r="Q660" i="1"/>
  <c r="Q659" i="1"/>
  <c r="CP659" i="1" s="1"/>
  <c r="O659" i="1" s="1"/>
  <c r="Q658" i="1"/>
  <c r="CP658" i="1" s="1"/>
  <c r="O658" i="1" s="1"/>
  <c r="Q657" i="1"/>
  <c r="Q621" i="1"/>
  <c r="CP621" i="1" s="1"/>
  <c r="O621" i="1" s="1"/>
  <c r="Q617" i="1"/>
  <c r="CP617" i="1" s="1"/>
  <c r="O617" i="1" s="1"/>
  <c r="Q613" i="1"/>
  <c r="Q577" i="1"/>
  <c r="Q573" i="1"/>
  <c r="Q572" i="1"/>
  <c r="CP572" i="1" s="1"/>
  <c r="O572" i="1" s="1"/>
  <c r="Q571" i="1"/>
  <c r="V536" i="1"/>
  <c r="U535" i="1"/>
  <c r="T535" i="1"/>
  <c r="AB535" i="1"/>
  <c r="R535" i="1"/>
  <c r="GK535" i="1" s="1"/>
  <c r="U534" i="1"/>
  <c r="T534" i="1"/>
  <c r="R534" i="1"/>
  <c r="GK534" i="1" s="1"/>
  <c r="AB533" i="1"/>
  <c r="CP533" i="1"/>
  <c r="O533" i="1" s="1"/>
  <c r="V532" i="1"/>
  <c r="CP531" i="1"/>
  <c r="O531" i="1" s="1"/>
  <c r="GX530" i="1"/>
  <c r="U530" i="1"/>
  <c r="R530" i="1"/>
  <c r="GK530" i="1" s="1"/>
  <c r="W529" i="1"/>
  <c r="T493" i="1"/>
  <c r="AB491" i="1"/>
  <c r="CP491" i="1"/>
  <c r="O491" i="1" s="1"/>
  <c r="BY496" i="1"/>
  <c r="CX234" i="3"/>
  <c r="CX235" i="3"/>
  <c r="CX222" i="3"/>
  <c r="CX223" i="3"/>
  <c r="CX209" i="3"/>
  <c r="CX210" i="3"/>
  <c r="CX208" i="3"/>
  <c r="CX194" i="3"/>
  <c r="CX195" i="3"/>
  <c r="CX189" i="3"/>
  <c r="CX190" i="3"/>
  <c r="CX191" i="3"/>
  <c r="CX188" i="3"/>
  <c r="CX185" i="3"/>
  <c r="CX186" i="3"/>
  <c r="CX184" i="3"/>
  <c r="CX181" i="3"/>
  <c r="CX182" i="3"/>
  <c r="CX180" i="3"/>
  <c r="CX173" i="3"/>
  <c r="CX177" i="3"/>
  <c r="CX174" i="3"/>
  <c r="CX178" i="3"/>
  <c r="CX171" i="3"/>
  <c r="CX175" i="3"/>
  <c r="CX179" i="3"/>
  <c r="CX172" i="3"/>
  <c r="CX176" i="3"/>
  <c r="CX165" i="3"/>
  <c r="CX166" i="3"/>
  <c r="CX167" i="3"/>
  <c r="CX168" i="3"/>
  <c r="AB322" i="1"/>
  <c r="AD321" i="1"/>
  <c r="R321" i="1"/>
  <c r="CS321" i="1"/>
  <c r="AD319" i="1"/>
  <c r="R319" i="1"/>
  <c r="GK319" i="1" s="1"/>
  <c r="CS319" i="1"/>
  <c r="AZ244" i="1"/>
  <c r="CS532" i="1"/>
  <c r="CQ531" i="1"/>
  <c r="CQ530" i="1"/>
  <c r="CQ529" i="1"/>
  <c r="CS494" i="1"/>
  <c r="CQ493" i="1"/>
  <c r="CQ492" i="1"/>
  <c r="CS491" i="1"/>
  <c r="R491" i="1"/>
  <c r="GK491" i="1" s="1"/>
  <c r="CS490" i="1"/>
  <c r="CQ489" i="1"/>
  <c r="CQ488" i="1"/>
  <c r="CQ487" i="1"/>
  <c r="CS452" i="1"/>
  <c r="CQ451" i="1"/>
  <c r="CQ450" i="1"/>
  <c r="CS449" i="1"/>
  <c r="R449" i="1"/>
  <c r="GK449" i="1" s="1"/>
  <c r="CS448" i="1"/>
  <c r="CQ447" i="1"/>
  <c r="CQ446" i="1"/>
  <c r="CQ445" i="1"/>
  <c r="CS410" i="1"/>
  <c r="CQ409" i="1"/>
  <c r="CQ408" i="1"/>
  <c r="CS407" i="1"/>
  <c r="R407" i="1"/>
  <c r="GK407" i="1" s="1"/>
  <c r="CS406" i="1"/>
  <c r="R406" i="1"/>
  <c r="GK406" i="1" s="1"/>
  <c r="CQ405" i="1"/>
  <c r="P405" i="1"/>
  <c r="CP405" i="1" s="1"/>
  <c r="O405" i="1" s="1"/>
  <c r="CQ404" i="1"/>
  <c r="P404" i="1"/>
  <c r="CS403" i="1"/>
  <c r="R403" i="1"/>
  <c r="CS402" i="1"/>
  <c r="R402" i="1"/>
  <c r="GK402" i="1" s="1"/>
  <c r="CS401" i="1"/>
  <c r="R401" i="1"/>
  <c r="CS400" i="1"/>
  <c r="R400" i="1"/>
  <c r="GK400" i="1" s="1"/>
  <c r="CS399" i="1"/>
  <c r="R399" i="1"/>
  <c r="BB366" i="1"/>
  <c r="AT366" i="1"/>
  <c r="AP366" i="1"/>
  <c r="CQ364" i="1"/>
  <c r="CS363" i="1"/>
  <c r="R363" i="1"/>
  <c r="CS362" i="1"/>
  <c r="R362" i="1"/>
  <c r="CS361" i="1"/>
  <c r="R361" i="1"/>
  <c r="BY359" i="1"/>
  <c r="BB328" i="1"/>
  <c r="AT328" i="1"/>
  <c r="CQ326" i="1"/>
  <c r="CS325" i="1"/>
  <c r="R325" i="1"/>
  <c r="CS324" i="1"/>
  <c r="I324" i="1"/>
  <c r="V77" i="5" s="1"/>
  <c r="CQ323" i="1"/>
  <c r="P323" i="1"/>
  <c r="Q320" i="1"/>
  <c r="Q318" i="1"/>
  <c r="K34" i="5" s="1"/>
  <c r="CJ285" i="1"/>
  <c r="P320" i="1"/>
  <c r="CQ320" i="1"/>
  <c r="P318" i="1"/>
  <c r="CQ318" i="1"/>
  <c r="GK277" i="1"/>
  <c r="GK239" i="1"/>
  <c r="Q488" i="1"/>
  <c r="Q446" i="1"/>
  <c r="CP446" i="1" s="1"/>
  <c r="O446" i="1" s="1"/>
  <c r="CG412" i="1"/>
  <c r="AO412" i="1"/>
  <c r="CT407" i="1"/>
  <c r="CT406" i="1"/>
  <c r="CT403" i="1"/>
  <c r="CT402" i="1"/>
  <c r="CT401" i="1"/>
  <c r="CT400" i="1"/>
  <c r="CL397" i="1"/>
  <c r="CD397" i="1"/>
  <c r="BZ397" i="1"/>
  <c r="BC366" i="1"/>
  <c r="AC366" i="1"/>
  <c r="CT363" i="1"/>
  <c r="CT362" i="1"/>
  <c r="AH285" i="1"/>
  <c r="AI285" i="1"/>
  <c r="CX221" i="3"/>
  <c r="CX219" i="3"/>
  <c r="CX220" i="3"/>
  <c r="CX217" i="3"/>
  <c r="CX215" i="3"/>
  <c r="CX216" i="3"/>
  <c r="CX213" i="3"/>
  <c r="CX214" i="3"/>
  <c r="CX211" i="3"/>
  <c r="CX212" i="3"/>
  <c r="CX205" i="3"/>
  <c r="CX206" i="3"/>
  <c r="CX203" i="3"/>
  <c r="CX207" i="3"/>
  <c r="CX204" i="3"/>
  <c r="CX201" i="3"/>
  <c r="CX199" i="3"/>
  <c r="CX200" i="3"/>
  <c r="CX197" i="3"/>
  <c r="CX198" i="3"/>
  <c r="CX196" i="3"/>
  <c r="CX193" i="3"/>
  <c r="CX192" i="3"/>
  <c r="CX157" i="3"/>
  <c r="CX161" i="3"/>
  <c r="CX158" i="3"/>
  <c r="CX162" i="3"/>
  <c r="CX159" i="3"/>
  <c r="CX163" i="3"/>
  <c r="CX156" i="3"/>
  <c r="CX160" i="3"/>
  <c r="CX164" i="3"/>
  <c r="CS322" i="1"/>
  <c r="AD320" i="1"/>
  <c r="AB320" i="1" s="1"/>
  <c r="R320" i="1"/>
  <c r="GK320" i="1" s="1"/>
  <c r="CS320" i="1"/>
  <c r="AD318" i="1"/>
  <c r="AB318" i="1" s="1"/>
  <c r="R318" i="1"/>
  <c r="K35" i="5" s="1"/>
  <c r="CS318" i="1"/>
  <c r="AZ275" i="1"/>
  <c r="AB408" i="1"/>
  <c r="AD403" i="1"/>
  <c r="AB403" i="1" s="1"/>
  <c r="AD402" i="1"/>
  <c r="AB402" i="1" s="1"/>
  <c r="AD401" i="1"/>
  <c r="AB401" i="1" s="1"/>
  <c r="AD400" i="1"/>
  <c r="AB400" i="1" s="1"/>
  <c r="AD399" i="1"/>
  <c r="AB399" i="1" s="1"/>
  <c r="AB364" i="1"/>
  <c r="AJ285" i="1"/>
  <c r="P321" i="1"/>
  <c r="CQ321" i="1"/>
  <c r="AB321" i="1"/>
  <c r="P319" i="1"/>
  <c r="CP319" i="1" s="1"/>
  <c r="O319" i="1" s="1"/>
  <c r="CQ319" i="1"/>
  <c r="AB319" i="1"/>
  <c r="CT489" i="1"/>
  <c r="CT488" i="1"/>
  <c r="CT487" i="1"/>
  <c r="BC454" i="1"/>
  <c r="AU454" i="1"/>
  <c r="AQ454" i="1"/>
  <c r="CT451" i="1"/>
  <c r="CT450" i="1"/>
  <c r="CT447" i="1"/>
  <c r="CT446" i="1"/>
  <c r="CT445" i="1"/>
  <c r="CT409" i="1"/>
  <c r="CT408" i="1"/>
  <c r="CG366" i="1"/>
  <c r="AO366" i="1"/>
  <c r="CT364" i="1"/>
  <c r="AO328" i="1"/>
  <c r="CT326" i="1"/>
  <c r="AG285" i="1"/>
  <c r="CX149" i="3"/>
  <c r="CX153" i="3"/>
  <c r="CX150" i="3"/>
  <c r="CX154" i="3"/>
  <c r="CX151" i="3"/>
  <c r="CX155" i="3"/>
  <c r="CX148" i="3"/>
  <c r="CX152" i="3"/>
  <c r="CX145" i="3"/>
  <c r="CX143" i="3"/>
  <c r="CX144" i="3"/>
  <c r="CX141" i="3"/>
  <c r="CX142" i="3"/>
  <c r="CX139" i="3"/>
  <c r="CX140" i="3"/>
  <c r="R198" i="1"/>
  <c r="CS198" i="1"/>
  <c r="AD198" i="1"/>
  <c r="BB285" i="1"/>
  <c r="AX285" i="1"/>
  <c r="AP285" i="1"/>
  <c r="CQ283" i="1"/>
  <c r="AD283" i="1"/>
  <c r="AB283" i="1" s="1"/>
  <c r="P283" i="1"/>
  <c r="CS282" i="1"/>
  <c r="R282" i="1"/>
  <c r="CS281" i="1"/>
  <c r="R281" i="1"/>
  <c r="GK281" i="1" s="1"/>
  <c r="CQ280" i="1"/>
  <c r="AD280" i="1"/>
  <c r="AB280" i="1" s="1"/>
  <c r="P280" i="1"/>
  <c r="CQ279" i="1"/>
  <c r="AD279" i="1"/>
  <c r="AB279" i="1" s="1"/>
  <c r="P279" i="1"/>
  <c r="CQ278" i="1"/>
  <c r="AD278" i="1"/>
  <c r="AB278" i="1" s="1"/>
  <c r="P278" i="1"/>
  <c r="CQ277" i="1"/>
  <c r="AD277" i="1"/>
  <c r="AB277" i="1" s="1"/>
  <c r="P277" i="1"/>
  <c r="BC275" i="1"/>
  <c r="F263" i="1"/>
  <c r="CS242" i="1"/>
  <c r="R242" i="1"/>
  <c r="GK242" i="1" s="1"/>
  <c r="CQ241" i="1"/>
  <c r="AD241" i="1"/>
  <c r="AB241" i="1" s="1"/>
  <c r="P241" i="1"/>
  <c r="CS240" i="1"/>
  <c r="CQ239" i="1"/>
  <c r="AD239" i="1"/>
  <c r="AB239" i="1" s="1"/>
  <c r="P239" i="1"/>
  <c r="F225" i="1"/>
  <c r="CS204" i="1"/>
  <c r="R204" i="1"/>
  <c r="GK204" i="1" s="1"/>
  <c r="CQ203" i="1"/>
  <c r="AD203" i="1"/>
  <c r="AB203" i="1" s="1"/>
  <c r="P203" i="1"/>
  <c r="CS202" i="1"/>
  <c r="R202" i="1"/>
  <c r="GK202" i="1" s="1"/>
  <c r="CQ201" i="1"/>
  <c r="AD201" i="1"/>
  <c r="AB201" i="1" s="1"/>
  <c r="P201" i="1"/>
  <c r="CS200" i="1"/>
  <c r="R200" i="1"/>
  <c r="GK200" i="1" s="1"/>
  <c r="CJ126" i="1"/>
  <c r="AH126" i="1"/>
  <c r="P199" i="1"/>
  <c r="CQ199" i="1"/>
  <c r="P197" i="1"/>
  <c r="CQ197" i="1"/>
  <c r="GK159" i="1"/>
  <c r="CC69" i="1"/>
  <c r="AT79" i="1"/>
  <c r="Q283" i="1"/>
  <c r="Q280" i="1"/>
  <c r="Q279" i="1"/>
  <c r="Q278" i="1"/>
  <c r="Q277" i="1"/>
  <c r="Q241" i="1"/>
  <c r="Q239" i="1"/>
  <c r="Q203" i="1"/>
  <c r="Q201" i="1"/>
  <c r="AG126" i="1"/>
  <c r="CX133" i="3"/>
  <c r="CX137" i="3"/>
  <c r="CX130" i="3"/>
  <c r="CX134" i="3"/>
  <c r="CX138" i="3"/>
  <c r="CX131" i="3"/>
  <c r="CX135" i="3"/>
  <c r="CX132" i="3"/>
  <c r="CX136" i="3"/>
  <c r="CX125" i="3"/>
  <c r="CX126" i="3"/>
  <c r="CX127" i="3"/>
  <c r="CX128" i="3"/>
  <c r="CX121" i="3"/>
  <c r="CX122" i="3"/>
  <c r="CX123" i="3"/>
  <c r="CX120" i="3"/>
  <c r="CX124" i="3"/>
  <c r="CX113" i="3"/>
  <c r="CX117" i="3"/>
  <c r="CX114" i="3"/>
  <c r="CX118" i="3"/>
  <c r="CX115" i="3"/>
  <c r="CX119" i="3"/>
  <c r="CX112" i="3"/>
  <c r="CX116" i="3"/>
  <c r="R199" i="1"/>
  <c r="CS199" i="1"/>
  <c r="AD199" i="1"/>
  <c r="AB199" i="1" s="1"/>
  <c r="R197" i="1"/>
  <c r="CS197" i="1"/>
  <c r="AD197" i="1"/>
  <c r="AB197" i="1" s="1"/>
  <c r="CS283" i="1"/>
  <c r="CY282" i="1"/>
  <c r="X282" i="1" s="1"/>
  <c r="CQ282" i="1"/>
  <c r="AD282" i="1"/>
  <c r="AB282" i="1" s="1"/>
  <c r="CY281" i="1"/>
  <c r="X281" i="1" s="1"/>
  <c r="CQ281" i="1"/>
  <c r="AD281" i="1"/>
  <c r="AB281" i="1" s="1"/>
  <c r="CS280" i="1"/>
  <c r="CS279" i="1"/>
  <c r="CS278" i="1"/>
  <c r="CS277" i="1"/>
  <c r="BB244" i="1"/>
  <c r="AX244" i="1"/>
  <c r="AT244" i="1"/>
  <c r="AP244" i="1"/>
  <c r="CQ242" i="1"/>
  <c r="AD242" i="1"/>
  <c r="AB242" i="1" s="1"/>
  <c r="CS241" i="1"/>
  <c r="CQ240" i="1"/>
  <c r="AD240" i="1"/>
  <c r="AB240" i="1" s="1"/>
  <c r="CS239" i="1"/>
  <c r="BY237" i="1"/>
  <c r="BB206" i="1"/>
  <c r="AT206" i="1"/>
  <c r="AP206" i="1"/>
  <c r="CQ204" i="1"/>
  <c r="AD204" i="1"/>
  <c r="AB204" i="1" s="1"/>
  <c r="CS203" i="1"/>
  <c r="CQ202" i="1"/>
  <c r="AD202" i="1"/>
  <c r="AB202" i="1" s="1"/>
  <c r="CS201" i="1"/>
  <c r="CQ200" i="1"/>
  <c r="AD200" i="1"/>
  <c r="AB200" i="1" s="1"/>
  <c r="Q198" i="1"/>
  <c r="AJ126" i="1"/>
  <c r="AB198" i="1"/>
  <c r="P198" i="1"/>
  <c r="CQ198" i="1"/>
  <c r="GK112" i="1"/>
  <c r="CI206" i="1"/>
  <c r="BY69" i="1"/>
  <c r="AP79" i="1"/>
  <c r="S74" i="1"/>
  <c r="CT74" i="1"/>
  <c r="R72" i="1"/>
  <c r="CS72" i="1"/>
  <c r="AD72" i="1"/>
  <c r="AB72" i="1" s="1"/>
  <c r="CI164" i="1"/>
  <c r="Q162" i="1"/>
  <c r="Q124" i="1"/>
  <c r="CP124" i="1" s="1"/>
  <c r="O124" i="1" s="1"/>
  <c r="Q121" i="1"/>
  <c r="Q120" i="1"/>
  <c r="Q117" i="1"/>
  <c r="Q116" i="1"/>
  <c r="Q72" i="1"/>
  <c r="CX89" i="3"/>
  <c r="CX86" i="3"/>
  <c r="CX87" i="3"/>
  <c r="CX88" i="3"/>
  <c r="CX81" i="3"/>
  <c r="CX82" i="3"/>
  <c r="CX79" i="3"/>
  <c r="CX83" i="3"/>
  <c r="CX80" i="3"/>
  <c r="CZ35" i="1"/>
  <c r="Y35" i="1" s="1"/>
  <c r="CY35" i="1"/>
  <c r="X35" i="1" s="1"/>
  <c r="CZ31" i="1"/>
  <c r="Y31" i="1" s="1"/>
  <c r="CY31" i="1"/>
  <c r="X31" i="1" s="1"/>
  <c r="CZ29" i="1"/>
  <c r="Y29" i="1" s="1"/>
  <c r="CY29" i="1"/>
  <c r="X29" i="1" s="1"/>
  <c r="F183" i="1"/>
  <c r="CS162" i="1"/>
  <c r="AB162" i="1"/>
  <c r="R162" i="1"/>
  <c r="GK162" i="1" s="1"/>
  <c r="CQ161" i="1"/>
  <c r="AD161" i="1"/>
  <c r="AB161" i="1" s="1"/>
  <c r="P161" i="1"/>
  <c r="CY160" i="1"/>
  <c r="X160" i="1" s="1"/>
  <c r="CQ160" i="1"/>
  <c r="AD160" i="1"/>
  <c r="AB160" i="1" s="1"/>
  <c r="P160" i="1"/>
  <c r="CQ159" i="1"/>
  <c r="AD159" i="1"/>
  <c r="AB159" i="1" s="1"/>
  <c r="P159" i="1"/>
  <c r="F145" i="1"/>
  <c r="CS124" i="1"/>
  <c r="AB124" i="1"/>
  <c r="R124" i="1"/>
  <c r="GK124" i="1" s="1"/>
  <c r="CY123" i="1"/>
  <c r="X123" i="1" s="1"/>
  <c r="CQ123" i="1"/>
  <c r="AD123" i="1"/>
  <c r="AB123" i="1" s="1"/>
  <c r="P123" i="1"/>
  <c r="CQ122" i="1"/>
  <c r="AD122" i="1"/>
  <c r="AB122" i="1" s="1"/>
  <c r="P122" i="1"/>
  <c r="CS121" i="1"/>
  <c r="AB121" i="1"/>
  <c r="R121" i="1"/>
  <c r="CS120" i="1"/>
  <c r="AB120" i="1"/>
  <c r="R120" i="1"/>
  <c r="GK120" i="1" s="1"/>
  <c r="CY119" i="1"/>
  <c r="X119" i="1" s="1"/>
  <c r="CQ119" i="1"/>
  <c r="AD119" i="1"/>
  <c r="AB119" i="1" s="1"/>
  <c r="P119" i="1"/>
  <c r="CY118" i="1"/>
  <c r="X118" i="1" s="1"/>
  <c r="CQ118" i="1"/>
  <c r="AD118" i="1"/>
  <c r="AB118" i="1" s="1"/>
  <c r="P118" i="1"/>
  <c r="CS117" i="1"/>
  <c r="AB117" i="1"/>
  <c r="R117" i="1"/>
  <c r="CS116" i="1"/>
  <c r="AB116" i="1"/>
  <c r="R116" i="1"/>
  <c r="GK116" i="1" s="1"/>
  <c r="CY115" i="1"/>
  <c r="X115" i="1" s="1"/>
  <c r="CQ115" i="1"/>
  <c r="AD115" i="1"/>
  <c r="AB115" i="1" s="1"/>
  <c r="P115" i="1"/>
  <c r="CY114" i="1"/>
  <c r="X114" i="1" s="1"/>
  <c r="CQ114" i="1"/>
  <c r="AD114" i="1"/>
  <c r="AB114" i="1" s="1"/>
  <c r="P114" i="1"/>
  <c r="CY113" i="1"/>
  <c r="X113" i="1" s="1"/>
  <c r="CQ113" i="1"/>
  <c r="AD113" i="1"/>
  <c r="AB113" i="1" s="1"/>
  <c r="P113" i="1"/>
  <c r="CQ112" i="1"/>
  <c r="P112" i="1"/>
  <c r="BZ79" i="1"/>
  <c r="CQ75" i="1"/>
  <c r="AB74" i="1"/>
  <c r="CK69" i="1"/>
  <c r="BB79" i="1"/>
  <c r="S77" i="1"/>
  <c r="CP77" i="1" s="1"/>
  <c r="O77" i="1" s="1"/>
  <c r="CT77" i="1"/>
  <c r="R71" i="1"/>
  <c r="CS71" i="1"/>
  <c r="AD71" i="1"/>
  <c r="AB71" i="1" s="1"/>
  <c r="Q161" i="1"/>
  <c r="Q160" i="1"/>
  <c r="Q159" i="1"/>
  <c r="Q123" i="1"/>
  <c r="CZ122" i="1"/>
  <c r="Y122" i="1" s="1"/>
  <c r="Q122" i="1"/>
  <c r="Q119" i="1"/>
  <c r="Q118" i="1"/>
  <c r="Q115" i="1"/>
  <c r="Q114" i="1"/>
  <c r="Q113" i="1"/>
  <c r="Q112" i="1"/>
  <c r="F83" i="1"/>
  <c r="BC79" i="1"/>
  <c r="W77" i="1"/>
  <c r="CP74" i="1"/>
  <c r="O74" i="1" s="1"/>
  <c r="CR72" i="1"/>
  <c r="Q71" i="1"/>
  <c r="CX105" i="3"/>
  <c r="CX109" i="3"/>
  <c r="CX106" i="3"/>
  <c r="CX110" i="3"/>
  <c r="CX107" i="3"/>
  <c r="CX111" i="3"/>
  <c r="CX104" i="3"/>
  <c r="CX108" i="3"/>
  <c r="CX97" i="3"/>
  <c r="CX101" i="3"/>
  <c r="CX98" i="3"/>
  <c r="CX99" i="3"/>
  <c r="CX96" i="3"/>
  <c r="CX100" i="3"/>
  <c r="CX93" i="3"/>
  <c r="CX90" i="3"/>
  <c r="CX91" i="3"/>
  <c r="CX92" i="3"/>
  <c r="CX85" i="3"/>
  <c r="CX84" i="3"/>
  <c r="CX73" i="3"/>
  <c r="CX77" i="3"/>
  <c r="CX74" i="3"/>
  <c r="CX78" i="3"/>
  <c r="CX71" i="3"/>
  <c r="CX75" i="3"/>
  <c r="CX72" i="3"/>
  <c r="CX76" i="3"/>
  <c r="CX66" i="3"/>
  <c r="CX67" i="3"/>
  <c r="CX68" i="3"/>
  <c r="CX53" i="3"/>
  <c r="CX57" i="3"/>
  <c r="CX61" i="3"/>
  <c r="CX54" i="3"/>
  <c r="CX58" i="3"/>
  <c r="CX55" i="3"/>
  <c r="CX59" i="3"/>
  <c r="CX56" i="3"/>
  <c r="CX60" i="3"/>
  <c r="S73" i="1"/>
  <c r="CT73" i="1"/>
  <c r="CY71" i="1"/>
  <c r="X71" i="1" s="1"/>
  <c r="CZ34" i="1"/>
  <c r="Y34" i="1" s="1"/>
  <c r="CY34" i="1"/>
  <c r="X34" i="1" s="1"/>
  <c r="CZ30" i="1"/>
  <c r="Y30" i="1" s="1"/>
  <c r="CY30" i="1"/>
  <c r="X30" i="1" s="1"/>
  <c r="CZ28" i="1"/>
  <c r="Y28" i="1" s="1"/>
  <c r="CY28" i="1"/>
  <c r="X28" i="1" s="1"/>
  <c r="BB164" i="1"/>
  <c r="AX164" i="1"/>
  <c r="AT164" i="1"/>
  <c r="AP164" i="1"/>
  <c r="CQ162" i="1"/>
  <c r="CS161" i="1"/>
  <c r="CS160" i="1"/>
  <c r="CS159" i="1"/>
  <c r="BB126" i="1"/>
  <c r="AX126" i="1"/>
  <c r="AT126" i="1"/>
  <c r="AP126" i="1"/>
  <c r="CQ124" i="1"/>
  <c r="CS123" i="1"/>
  <c r="CS122" i="1"/>
  <c r="CQ121" i="1"/>
  <c r="CQ120" i="1"/>
  <c r="CS119" i="1"/>
  <c r="CS118" i="1"/>
  <c r="CQ117" i="1"/>
  <c r="CQ116" i="1"/>
  <c r="CS115" i="1"/>
  <c r="CS114" i="1"/>
  <c r="CR77" i="1"/>
  <c r="T77" i="1"/>
  <c r="R77" i="1"/>
  <c r="GK77" i="1" s="1"/>
  <c r="AB76" i="1"/>
  <c r="CD79" i="1"/>
  <c r="P75" i="1"/>
  <c r="Q73" i="1"/>
  <c r="CP72" i="1"/>
  <c r="O72" i="1" s="1"/>
  <c r="Q76" i="1"/>
  <c r="CT72" i="1"/>
  <c r="CT71" i="1"/>
  <c r="CI38" i="1"/>
  <c r="BC38" i="1"/>
  <c r="AU38" i="1"/>
  <c r="AQ38" i="1"/>
  <c r="CT35" i="1"/>
  <c r="CT34" i="1"/>
  <c r="CT31" i="1"/>
  <c r="CT30" i="1"/>
  <c r="CT29" i="1"/>
  <c r="CT28" i="1"/>
  <c r="CX65" i="3"/>
  <c r="CX62" i="3"/>
  <c r="CX63" i="3"/>
  <c r="CX64" i="3"/>
  <c r="CX29" i="3"/>
  <c r="CX33" i="3"/>
  <c r="CX37" i="3"/>
  <c r="CX30" i="3"/>
  <c r="CX34" i="3"/>
  <c r="CX38" i="3"/>
  <c r="CX31" i="3"/>
  <c r="CX35" i="3"/>
  <c r="CX28" i="3"/>
  <c r="CX32" i="3"/>
  <c r="CX36" i="3"/>
  <c r="CQ77" i="1"/>
  <c r="CS76" i="1"/>
  <c r="CS75" i="1"/>
  <c r="CQ74" i="1"/>
  <c r="CQ73" i="1"/>
  <c r="CQ72" i="1"/>
  <c r="CQ71" i="1"/>
  <c r="P35" i="1"/>
  <c r="CP35" i="1" s="1"/>
  <c r="O35" i="1" s="1"/>
  <c r="P34" i="1"/>
  <c r="P31" i="1"/>
  <c r="P30" i="1"/>
  <c r="CP30" i="1" s="1"/>
  <c r="O30" i="1" s="1"/>
  <c r="P29" i="1"/>
  <c r="CP29" i="1" s="1"/>
  <c r="O29" i="1" s="1"/>
  <c r="P28" i="1"/>
  <c r="CX49" i="3"/>
  <c r="CX50" i="3"/>
  <c r="CX51" i="3"/>
  <c r="CX48" i="3"/>
  <c r="CX45" i="3"/>
  <c r="CX46" i="3"/>
  <c r="CX43" i="3"/>
  <c r="CX47" i="3"/>
  <c r="CX44" i="3"/>
  <c r="CX41" i="3"/>
  <c r="CX42" i="3"/>
  <c r="CX39" i="3"/>
  <c r="CX40" i="3"/>
  <c r="CX21" i="3"/>
  <c r="CX25" i="3"/>
  <c r="CX18" i="3"/>
  <c r="CX22" i="3"/>
  <c r="CX26" i="3"/>
  <c r="CX19" i="3"/>
  <c r="CX23" i="3"/>
  <c r="CX27" i="3"/>
  <c r="CX20" i="3"/>
  <c r="CX24" i="3"/>
  <c r="CX13" i="3"/>
  <c r="CX17" i="3"/>
  <c r="CX14" i="3"/>
  <c r="CX15" i="3"/>
  <c r="CX16" i="3"/>
  <c r="CX9" i="3"/>
  <c r="CX10" i="3"/>
  <c r="CX11" i="3"/>
  <c r="CX12" i="3"/>
  <c r="CX1" i="3"/>
  <c r="CX5" i="3"/>
  <c r="CX2" i="3"/>
  <c r="CX6" i="3"/>
  <c r="CX3" i="3"/>
  <c r="CX7" i="3"/>
  <c r="CX4" i="3"/>
  <c r="CX8" i="3"/>
  <c r="BB38" i="1"/>
  <c r="AX38" i="1"/>
  <c r="AT38" i="1"/>
  <c r="AP38" i="1"/>
  <c r="K124" i="5" l="1"/>
  <c r="CD316" i="1"/>
  <c r="I124" i="5"/>
  <c r="I143" i="5"/>
  <c r="K126" i="5"/>
  <c r="I91" i="5"/>
  <c r="O48" i="5"/>
  <c r="X48" i="5"/>
  <c r="I126" i="5"/>
  <c r="X108" i="5"/>
  <c r="I93" i="5"/>
  <c r="AT1129" i="1"/>
  <c r="F1156" i="1"/>
  <c r="CI1138" i="1"/>
  <c r="F278" i="8"/>
  <c r="D281" i="8"/>
  <c r="AC1365" i="1"/>
  <c r="AT1254" i="1"/>
  <c r="AG1216" i="1"/>
  <c r="AI538" i="1"/>
  <c r="BY397" i="1"/>
  <c r="BY443" i="1"/>
  <c r="CP445" i="1"/>
  <c r="O445" i="1" s="1"/>
  <c r="CI538" i="1"/>
  <c r="CZ660" i="1"/>
  <c r="Y660" i="1" s="1"/>
  <c r="CZ535" i="1"/>
  <c r="Y535" i="1" s="1"/>
  <c r="R79" i="9"/>
  <c r="R115" i="9"/>
  <c r="R118" i="9"/>
  <c r="O79" i="9"/>
  <c r="AI849" i="1"/>
  <c r="T155" i="9"/>
  <c r="R177" i="9"/>
  <c r="CP932" i="1"/>
  <c r="O932" i="1" s="1"/>
  <c r="M238" i="9"/>
  <c r="R238" i="9"/>
  <c r="AO569" i="1"/>
  <c r="F584" i="1"/>
  <c r="CP1096" i="1"/>
  <c r="O1096" i="1" s="1"/>
  <c r="GK571" i="1"/>
  <c r="GK573" i="1"/>
  <c r="CI359" i="1"/>
  <c r="AZ366" i="1"/>
  <c r="AZ359" i="1" s="1"/>
  <c r="GM326" i="1"/>
  <c r="CP325" i="1"/>
  <c r="O325" i="1" s="1"/>
  <c r="GN325" i="1" s="1"/>
  <c r="Q322" i="1"/>
  <c r="R322" i="1"/>
  <c r="GK322" i="1" s="1"/>
  <c r="AP328" i="1"/>
  <c r="V64" i="5"/>
  <c r="K67" i="5" s="1"/>
  <c r="CI328" i="1"/>
  <c r="AQ328" i="1"/>
  <c r="AQ316" i="1" s="1"/>
  <c r="M26" i="9"/>
  <c r="V162" i="1"/>
  <c r="AI164" i="1" s="1"/>
  <c r="K93" i="5"/>
  <c r="K80" i="5"/>
  <c r="X56" i="5"/>
  <c r="K125" i="5"/>
  <c r="P128" i="5" s="1"/>
  <c r="O40" i="5"/>
  <c r="H40" i="5"/>
  <c r="H56" i="5"/>
  <c r="X40" i="5"/>
  <c r="I92" i="5"/>
  <c r="CZ1473" i="1"/>
  <c r="Y1473" i="1" s="1"/>
  <c r="AT1468" i="1"/>
  <c r="F1493" i="1"/>
  <c r="AP1475" i="1"/>
  <c r="CP1399" i="1"/>
  <c r="O1399" i="1" s="1"/>
  <c r="CG1327" i="1"/>
  <c r="GK1323" i="1"/>
  <c r="U1290" i="1"/>
  <c r="AH1285" i="1"/>
  <c r="BZ1285" i="1"/>
  <c r="CG1247" i="1"/>
  <c r="AX1254" i="1"/>
  <c r="CY1251" i="1"/>
  <c r="X1251" i="1" s="1"/>
  <c r="GK1249" i="1"/>
  <c r="R286" i="9"/>
  <c r="CI1254" i="1"/>
  <c r="AP1216" i="1"/>
  <c r="AP1209" i="1" s="1"/>
  <c r="AX1216" i="1"/>
  <c r="CP1214" i="1"/>
  <c r="O1214" i="1" s="1"/>
  <c r="AU1216" i="1"/>
  <c r="AU1209" i="1" s="1"/>
  <c r="CI1209" i="1"/>
  <c r="AZ1216" i="1"/>
  <c r="AZ1209" i="1" s="1"/>
  <c r="CP1173" i="1"/>
  <c r="O1173" i="1" s="1"/>
  <c r="CZ1173" i="1"/>
  <c r="Y1173" i="1" s="1"/>
  <c r="AU1138" i="1"/>
  <c r="CP1133" i="1"/>
  <c r="O1133" i="1" s="1"/>
  <c r="AT1093" i="1"/>
  <c r="F1116" i="1"/>
  <c r="AE1098" i="1"/>
  <c r="T255" i="9"/>
  <c r="CP1060" i="1"/>
  <c r="O1060" i="1" s="1"/>
  <c r="CY1059" i="1"/>
  <c r="X1059" i="1" s="1"/>
  <c r="AF1062" i="1"/>
  <c r="CP1059" i="1"/>
  <c r="O1059" i="1" s="1"/>
  <c r="CI1062" i="1"/>
  <c r="CP1020" i="1"/>
  <c r="O1020" i="1" s="1"/>
  <c r="CP1016" i="1"/>
  <c r="O1016" i="1" s="1"/>
  <c r="CZ1020" i="1"/>
  <c r="Y1020" i="1" s="1"/>
  <c r="CP973" i="1"/>
  <c r="O973" i="1" s="1"/>
  <c r="CP975" i="1"/>
  <c r="O975" i="1" s="1"/>
  <c r="CP977" i="1"/>
  <c r="O977" i="1" s="1"/>
  <c r="CZ971" i="1"/>
  <c r="Y971" i="1" s="1"/>
  <c r="M224" i="9"/>
  <c r="R224" i="9"/>
  <c r="CP976" i="1"/>
  <c r="O976" i="1" s="1"/>
  <c r="T225" i="9"/>
  <c r="GN930" i="1"/>
  <c r="CP929" i="1"/>
  <c r="O929" i="1" s="1"/>
  <c r="CP933" i="1"/>
  <c r="O933" i="1" s="1"/>
  <c r="CG938" i="1"/>
  <c r="CZ934" i="1"/>
  <c r="Y934" i="1" s="1"/>
  <c r="CY936" i="1"/>
  <c r="X936" i="1" s="1"/>
  <c r="AP938" i="1"/>
  <c r="F947" i="1" s="1"/>
  <c r="CP927" i="1"/>
  <c r="O927" i="1" s="1"/>
  <c r="M208" i="9"/>
  <c r="R208" i="9"/>
  <c r="T205" i="9"/>
  <c r="D218" i="8"/>
  <c r="O209" i="9"/>
  <c r="T209" i="9"/>
  <c r="M193" i="9"/>
  <c r="R193" i="9"/>
  <c r="AX849" i="1"/>
  <c r="CP842" i="1"/>
  <c r="O842" i="1" s="1"/>
  <c r="CZ803" i="1"/>
  <c r="Y803" i="1" s="1"/>
  <c r="CY779" i="1"/>
  <c r="X779" i="1" s="1"/>
  <c r="CP779" i="1"/>
  <c r="O779" i="1" s="1"/>
  <c r="T136" i="9"/>
  <c r="R164" i="9"/>
  <c r="CZ740" i="1"/>
  <c r="Y740" i="1" s="1"/>
  <c r="CP744" i="1"/>
  <c r="O744" i="1" s="1"/>
  <c r="AQ707" i="1"/>
  <c r="F123" i="8"/>
  <c r="M115" i="9"/>
  <c r="M118" i="9"/>
  <c r="BZ611" i="1"/>
  <c r="AQ624" i="1"/>
  <c r="F114" i="8"/>
  <c r="CP616" i="1"/>
  <c r="O616" i="1" s="1"/>
  <c r="D114" i="8"/>
  <c r="CY576" i="1"/>
  <c r="X576" i="1" s="1"/>
  <c r="O84" i="9"/>
  <c r="CG496" i="1"/>
  <c r="CP489" i="1"/>
  <c r="O489" i="1" s="1"/>
  <c r="CG454" i="1"/>
  <c r="CP449" i="1"/>
  <c r="O449" i="1" s="1"/>
  <c r="AP454" i="1"/>
  <c r="D89" i="8"/>
  <c r="T65" i="9"/>
  <c r="CY404" i="1"/>
  <c r="X404" i="1" s="1"/>
  <c r="CZ405" i="1"/>
  <c r="Y405" i="1" s="1"/>
  <c r="CZ407" i="1"/>
  <c r="Y407" i="1" s="1"/>
  <c r="M65" i="9"/>
  <c r="AU275" i="1"/>
  <c r="CI275" i="1"/>
  <c r="AF285" i="1"/>
  <c r="AT285" i="1"/>
  <c r="F303" i="1" s="1"/>
  <c r="AH244" i="1"/>
  <c r="T240" i="1"/>
  <c r="R240" i="1"/>
  <c r="GK240" i="1" s="1"/>
  <c r="P240" i="1"/>
  <c r="R44" i="9"/>
  <c r="M44" i="9"/>
  <c r="AQ237" i="1"/>
  <c r="F254" i="1"/>
  <c r="AX206" i="1"/>
  <c r="F213" i="1" s="1"/>
  <c r="AZ126" i="1"/>
  <c r="CP116" i="1"/>
  <c r="O116" i="1" s="1"/>
  <c r="CP120" i="1"/>
  <c r="O120" i="1" s="1"/>
  <c r="CP33" i="1"/>
  <c r="O33" i="1" s="1"/>
  <c r="AI1396" i="1"/>
  <c r="V1402" i="1"/>
  <c r="J128" i="5"/>
  <c r="AJ359" i="1"/>
  <c r="W366" i="1"/>
  <c r="W359" i="1" s="1"/>
  <c r="W75" i="1"/>
  <c r="AJ79" i="1" s="1"/>
  <c r="I18" i="9"/>
  <c r="D20" i="8" s="1"/>
  <c r="D35" i="7"/>
  <c r="D35" i="6"/>
  <c r="GK199" i="1"/>
  <c r="CP199" i="1"/>
  <c r="O199" i="1" s="1"/>
  <c r="CP321" i="1"/>
  <c r="O321" i="1" s="1"/>
  <c r="K63" i="5"/>
  <c r="GK362" i="1"/>
  <c r="GM362" i="1" s="1"/>
  <c r="K113" i="5"/>
  <c r="S410" i="1"/>
  <c r="I69" i="9"/>
  <c r="D82" i="8" s="1"/>
  <c r="D106" i="7"/>
  <c r="D106" i="6"/>
  <c r="T490" i="1"/>
  <c r="I78" i="9"/>
  <c r="D95" i="8" s="1"/>
  <c r="D120" i="7"/>
  <c r="D120" i="6"/>
  <c r="CP577" i="1"/>
  <c r="O577" i="1" s="1"/>
  <c r="CP657" i="1"/>
  <c r="O657" i="1" s="1"/>
  <c r="CP664" i="1"/>
  <c r="O664" i="1" s="1"/>
  <c r="U622" i="1"/>
  <c r="I110" i="9"/>
  <c r="D153" i="7"/>
  <c r="D153" i="6"/>
  <c r="I113" i="9"/>
  <c r="D125" i="8" s="1"/>
  <c r="D159" i="7"/>
  <c r="D159" i="6"/>
  <c r="I81" i="9"/>
  <c r="D94" i="8" s="1"/>
  <c r="D124" i="7"/>
  <c r="D124" i="6"/>
  <c r="GK703" i="1"/>
  <c r="W742" i="1"/>
  <c r="I130" i="9"/>
  <c r="D146" i="8" s="1"/>
  <c r="D174" i="7"/>
  <c r="D174" i="6"/>
  <c r="GK788" i="1"/>
  <c r="CP843" i="1"/>
  <c r="O843" i="1" s="1"/>
  <c r="GN843" i="1" s="1"/>
  <c r="CP846" i="1"/>
  <c r="O846" i="1" s="1"/>
  <c r="GK885" i="1"/>
  <c r="AD1062" i="1"/>
  <c r="W1172" i="1"/>
  <c r="I274" i="9"/>
  <c r="D274" i="7"/>
  <c r="D274" i="6"/>
  <c r="AD1216" i="1"/>
  <c r="Q1216" i="1" s="1"/>
  <c r="GK1213" i="1"/>
  <c r="AK1437" i="1"/>
  <c r="I12" i="9"/>
  <c r="D11" i="8" s="1"/>
  <c r="D25" i="7"/>
  <c r="D25" i="6"/>
  <c r="CP76" i="1"/>
  <c r="O76" i="1" s="1"/>
  <c r="CP73" i="1"/>
  <c r="O73" i="1" s="1"/>
  <c r="CP71" i="1"/>
  <c r="O71" i="1" s="1"/>
  <c r="CP117" i="1"/>
  <c r="O117" i="1" s="1"/>
  <c r="CP121" i="1"/>
  <c r="O121" i="1" s="1"/>
  <c r="GK72" i="1"/>
  <c r="AD285" i="1"/>
  <c r="Q285" i="1" s="1"/>
  <c r="GK282" i="1"/>
  <c r="GN282" i="1" s="1"/>
  <c r="GK198" i="1"/>
  <c r="CP323" i="1"/>
  <c r="O323" i="1" s="1"/>
  <c r="K76" i="5"/>
  <c r="V324" i="1"/>
  <c r="AI328" i="1" s="1"/>
  <c r="I55" i="9"/>
  <c r="D65" i="8" s="1"/>
  <c r="D86" i="7"/>
  <c r="D86" i="6"/>
  <c r="E77" i="5"/>
  <c r="GK325" i="1"/>
  <c r="K88" i="5"/>
  <c r="U406" i="1"/>
  <c r="I66" i="9"/>
  <c r="T66" i="9" s="1"/>
  <c r="D102" i="7"/>
  <c r="D102" i="6"/>
  <c r="R448" i="1"/>
  <c r="I72" i="9"/>
  <c r="O72" i="9" s="1"/>
  <c r="D111" i="7"/>
  <c r="D111" i="6"/>
  <c r="I76" i="9"/>
  <c r="D87" i="8" s="1"/>
  <c r="D115" i="7"/>
  <c r="D115" i="6"/>
  <c r="GK321" i="1"/>
  <c r="K62" i="5"/>
  <c r="P322" i="1"/>
  <c r="U494" i="1"/>
  <c r="R532" i="1"/>
  <c r="GK532" i="1" s="1"/>
  <c r="GX532" i="1"/>
  <c r="CP571" i="1"/>
  <c r="O571" i="1" s="1"/>
  <c r="CP573" i="1"/>
  <c r="O573" i="1" s="1"/>
  <c r="CP660" i="1"/>
  <c r="O660" i="1" s="1"/>
  <c r="BZ316" i="1"/>
  <c r="GN326" i="1"/>
  <c r="GN409" i="1"/>
  <c r="CP529" i="1"/>
  <c r="O529" i="1" s="1"/>
  <c r="CP530" i="1"/>
  <c r="O530" i="1" s="1"/>
  <c r="GX574" i="1"/>
  <c r="I89" i="9"/>
  <c r="R89" i="9" s="1"/>
  <c r="D138" i="7"/>
  <c r="D138" i="6"/>
  <c r="T618" i="1"/>
  <c r="I102" i="9"/>
  <c r="D116" i="8" s="1"/>
  <c r="D149" i="7"/>
  <c r="D149" i="6"/>
  <c r="W665" i="1"/>
  <c r="I117" i="9"/>
  <c r="D129" i="8" s="1"/>
  <c r="D163" i="7"/>
  <c r="D163" i="6"/>
  <c r="AK366" i="1"/>
  <c r="X366" i="1" s="1"/>
  <c r="R102" i="5"/>
  <c r="K105" i="5" s="1"/>
  <c r="CP662" i="1"/>
  <c r="O662" i="1" s="1"/>
  <c r="I86" i="9"/>
  <c r="D100" i="8" s="1"/>
  <c r="D133" i="7"/>
  <c r="D133" i="6"/>
  <c r="V494" i="1"/>
  <c r="CP493" i="1"/>
  <c r="O493" i="1" s="1"/>
  <c r="T494" i="1"/>
  <c r="W705" i="1"/>
  <c r="U742" i="1"/>
  <c r="CY657" i="1"/>
  <c r="X657" i="1" s="1"/>
  <c r="CY659" i="1"/>
  <c r="X659" i="1" s="1"/>
  <c r="U743" i="1"/>
  <c r="I131" i="9"/>
  <c r="D144" i="8" s="1"/>
  <c r="D175" i="7"/>
  <c r="D175" i="6"/>
  <c r="GM616" i="1"/>
  <c r="CY740" i="1"/>
  <c r="X740" i="1" s="1"/>
  <c r="R705" i="1"/>
  <c r="GK705" i="1" s="1"/>
  <c r="GX705" i="1"/>
  <c r="AD805" i="1"/>
  <c r="Q805" i="1" s="1"/>
  <c r="GK795" i="1"/>
  <c r="GK843" i="1"/>
  <c r="CZ658" i="1"/>
  <c r="Y658" i="1" s="1"/>
  <c r="CP784" i="1"/>
  <c r="O784" i="1" s="1"/>
  <c r="CP788" i="1"/>
  <c r="O788" i="1" s="1"/>
  <c r="GN788" i="1" s="1"/>
  <c r="CP795" i="1"/>
  <c r="O795" i="1" s="1"/>
  <c r="CP889" i="1"/>
  <c r="O889" i="1" s="1"/>
  <c r="GK891" i="1"/>
  <c r="CP934" i="1"/>
  <c r="O934" i="1" s="1"/>
  <c r="CP981" i="1"/>
  <c r="O981" i="1" s="1"/>
  <c r="T1021" i="1"/>
  <c r="AG1024" i="1" s="1"/>
  <c r="AG1014" i="1" s="1"/>
  <c r="I240" i="9"/>
  <c r="D255" i="7"/>
  <c r="D255" i="6"/>
  <c r="CP1135" i="1"/>
  <c r="O1135" i="1" s="1"/>
  <c r="K141" i="5"/>
  <c r="I281" i="9"/>
  <c r="D289" i="8" s="1"/>
  <c r="D278" i="7"/>
  <c r="D278" i="6"/>
  <c r="CZ779" i="1"/>
  <c r="Y779" i="1" s="1"/>
  <c r="GM930" i="1"/>
  <c r="GM976" i="1"/>
  <c r="AD1327" i="1"/>
  <c r="AD1321" i="1" s="1"/>
  <c r="AL1437" i="1"/>
  <c r="O115" i="5"/>
  <c r="H48" i="5"/>
  <c r="J115" i="5"/>
  <c r="O56" i="5"/>
  <c r="O108" i="5"/>
  <c r="H108" i="5"/>
  <c r="I77" i="5"/>
  <c r="X77" i="5" s="1"/>
  <c r="I64" i="5"/>
  <c r="X64" i="5" s="1"/>
  <c r="F118" i="8"/>
  <c r="F150" i="8"/>
  <c r="F264" i="8"/>
  <c r="F281" i="8"/>
  <c r="T12" i="9"/>
  <c r="CZ33" i="1"/>
  <c r="Y33" i="1" s="1"/>
  <c r="CY33" i="1"/>
  <c r="X33" i="1" s="1"/>
  <c r="Q34" i="1"/>
  <c r="CP34" i="1" s="1"/>
  <c r="O34" i="1" s="1"/>
  <c r="I14" i="9"/>
  <c r="D27" i="7"/>
  <c r="D27" i="6"/>
  <c r="E15" i="8"/>
  <c r="W34" i="1"/>
  <c r="CY72" i="1"/>
  <c r="X72" i="1" s="1"/>
  <c r="CZ72" i="1"/>
  <c r="Y72" i="1" s="1"/>
  <c r="T18" i="9"/>
  <c r="CZ76" i="1"/>
  <c r="Y76" i="1" s="1"/>
  <c r="CY76" i="1"/>
  <c r="X76" i="1" s="1"/>
  <c r="E22" i="8"/>
  <c r="O20" i="9"/>
  <c r="F22" i="8" s="1"/>
  <c r="CZ114" i="1"/>
  <c r="Y114" i="1" s="1"/>
  <c r="R23" i="9"/>
  <c r="T25" i="9"/>
  <c r="CY120" i="1"/>
  <c r="X120" i="1" s="1"/>
  <c r="CZ120" i="1"/>
  <c r="Y120" i="1" s="1"/>
  <c r="D29" i="8"/>
  <c r="CY124" i="1"/>
  <c r="X124" i="1" s="1"/>
  <c r="CZ124" i="1"/>
  <c r="Y124" i="1" s="1"/>
  <c r="T30" i="9"/>
  <c r="AQ110" i="1"/>
  <c r="F136" i="1"/>
  <c r="CY161" i="1"/>
  <c r="X161" i="1" s="1"/>
  <c r="CZ161" i="1"/>
  <c r="Y161" i="1" s="1"/>
  <c r="D56" i="7"/>
  <c r="D56" i="6"/>
  <c r="S162" i="1"/>
  <c r="CP162" i="1" s="1"/>
  <c r="O162" i="1" s="1"/>
  <c r="W162" i="1"/>
  <c r="AJ164" i="1" s="1"/>
  <c r="AJ157" i="1" s="1"/>
  <c r="BC157" i="1"/>
  <c r="F180" i="1"/>
  <c r="D61" i="7"/>
  <c r="D61" i="6"/>
  <c r="S200" i="1"/>
  <c r="W200" i="1"/>
  <c r="P202" i="1"/>
  <c r="CY203" i="1"/>
  <c r="X203" i="1" s="1"/>
  <c r="CZ203" i="1"/>
  <c r="Y203" i="1" s="1"/>
  <c r="I39" i="9"/>
  <c r="D45" i="8" s="1"/>
  <c r="D65" i="7"/>
  <c r="D65" i="6"/>
  <c r="S204" i="1"/>
  <c r="E45" i="8"/>
  <c r="O39" i="9"/>
  <c r="F45" i="8" s="1"/>
  <c r="W204" i="1"/>
  <c r="CY239" i="1"/>
  <c r="X239" i="1" s="1"/>
  <c r="CZ239" i="1"/>
  <c r="Y239" i="1" s="1"/>
  <c r="I43" i="9"/>
  <c r="D51" i="8" s="1"/>
  <c r="D68" i="7"/>
  <c r="D68" i="6"/>
  <c r="S240" i="1"/>
  <c r="E51" i="8"/>
  <c r="W240" i="1"/>
  <c r="P242" i="1"/>
  <c r="AO237" i="1"/>
  <c r="F248" i="1"/>
  <c r="CY277" i="1"/>
  <c r="X277" i="1" s="1"/>
  <c r="CZ277" i="1"/>
  <c r="Y277" i="1" s="1"/>
  <c r="CY279" i="1"/>
  <c r="X279" i="1" s="1"/>
  <c r="CZ279" i="1"/>
  <c r="Y279" i="1" s="1"/>
  <c r="R48" i="9"/>
  <c r="R50" i="9"/>
  <c r="CY319" i="1"/>
  <c r="X319" i="1" s="1"/>
  <c r="R42" i="5" s="1"/>
  <c r="K45" i="5" s="1"/>
  <c r="K44" i="5"/>
  <c r="CZ319" i="1"/>
  <c r="Y319" i="1" s="1"/>
  <c r="T42" i="5" s="1"/>
  <c r="K46" i="5" s="1"/>
  <c r="M55" i="9"/>
  <c r="K86" i="5"/>
  <c r="CZ325" i="1"/>
  <c r="Y325" i="1" s="1"/>
  <c r="T84" i="5" s="1"/>
  <c r="K92" i="5" s="1"/>
  <c r="CY325" i="1"/>
  <c r="X325" i="1" s="1"/>
  <c r="R84" i="5" s="1"/>
  <c r="K91" i="5" s="1"/>
  <c r="E68" i="8"/>
  <c r="O57" i="9"/>
  <c r="F68" i="8" s="1"/>
  <c r="Q408" i="1"/>
  <c r="CP408" i="1" s="1"/>
  <c r="O408" i="1" s="1"/>
  <c r="I67" i="9"/>
  <c r="D104" i="7"/>
  <c r="D104" i="6"/>
  <c r="R408" i="1"/>
  <c r="GK408" i="1" s="1"/>
  <c r="O67" i="9"/>
  <c r="R67" i="9"/>
  <c r="T408" i="1"/>
  <c r="E82" i="8"/>
  <c r="O69" i="9"/>
  <c r="F82" i="8" s="1"/>
  <c r="P450" i="1"/>
  <c r="W450" i="1"/>
  <c r="CP451" i="1"/>
  <c r="O451" i="1" s="1"/>
  <c r="M76" i="9"/>
  <c r="BB443" i="1"/>
  <c r="F467" i="1"/>
  <c r="AO485" i="1"/>
  <c r="F500" i="1"/>
  <c r="GK531" i="1"/>
  <c r="CZ571" i="1"/>
  <c r="Y571" i="1" s="1"/>
  <c r="CZ573" i="1"/>
  <c r="Y573" i="1" s="1"/>
  <c r="Q576" i="1"/>
  <c r="I91" i="9"/>
  <c r="R91" i="9" s="1"/>
  <c r="D140" i="7"/>
  <c r="D140" i="6"/>
  <c r="R576" i="1"/>
  <c r="GK576" i="1" s="1"/>
  <c r="BB569" i="1"/>
  <c r="F593" i="1"/>
  <c r="R97" i="9"/>
  <c r="M102" i="9"/>
  <c r="T102" i="9"/>
  <c r="E115" i="8"/>
  <c r="S620" i="1"/>
  <c r="O110" i="9"/>
  <c r="R110" i="9"/>
  <c r="BB611" i="1"/>
  <c r="F637" i="1"/>
  <c r="E125" i="8"/>
  <c r="O113" i="9"/>
  <c r="F125" i="8" s="1"/>
  <c r="R113" i="9"/>
  <c r="AO655" i="1"/>
  <c r="F673" i="1"/>
  <c r="R130" i="9"/>
  <c r="GK779" i="1"/>
  <c r="GN779" i="1" s="1"/>
  <c r="CY785" i="1"/>
  <c r="X785" i="1" s="1"/>
  <c r="CZ785" i="1"/>
  <c r="Y785" i="1" s="1"/>
  <c r="T135" i="9"/>
  <c r="T140" i="9"/>
  <c r="E171" i="8"/>
  <c r="O151" i="9"/>
  <c r="F171" i="8" s="1"/>
  <c r="GK793" i="1"/>
  <c r="I125" i="5"/>
  <c r="U77" i="5"/>
  <c r="I80" i="5" s="1"/>
  <c r="U64" i="5"/>
  <c r="I67" i="5" s="1"/>
  <c r="F286" i="8"/>
  <c r="F287" i="8"/>
  <c r="F291" i="8"/>
  <c r="GK29" i="1"/>
  <c r="GN29" i="1" s="1"/>
  <c r="GK31" i="1"/>
  <c r="R14" i="9"/>
  <c r="GX34" i="1"/>
  <c r="R20" i="9"/>
  <c r="M23" i="9"/>
  <c r="M25" i="9"/>
  <c r="O26" i="9"/>
  <c r="E31" i="8"/>
  <c r="O28" i="9"/>
  <c r="F31" i="8" s="1"/>
  <c r="M30" i="9"/>
  <c r="T162" i="1"/>
  <c r="AG164" i="1" s="1"/>
  <c r="U162" i="1"/>
  <c r="AH164" i="1" s="1"/>
  <c r="AH157" i="1" s="1"/>
  <c r="AO157" i="1"/>
  <c r="F168" i="1"/>
  <c r="Q200" i="1"/>
  <c r="CP200" i="1" s="1"/>
  <c r="O200" i="1" s="1"/>
  <c r="V200" i="1"/>
  <c r="Q202" i="1"/>
  <c r="V202" i="1"/>
  <c r="E43" i="8"/>
  <c r="O38" i="9"/>
  <c r="F43" i="8" s="1"/>
  <c r="T39" i="9"/>
  <c r="T204" i="1"/>
  <c r="U204" i="1"/>
  <c r="R43" i="9"/>
  <c r="Q240" i="1"/>
  <c r="V240" i="1"/>
  <c r="E52" i="8"/>
  <c r="O44" i="9"/>
  <c r="F52" i="8" s="1"/>
  <c r="T242" i="1"/>
  <c r="AG244" i="1" s="1"/>
  <c r="M48" i="9"/>
  <c r="CP281" i="1"/>
  <c r="O281" i="1" s="1"/>
  <c r="M50" i="9"/>
  <c r="AO275" i="1"/>
  <c r="F289" i="1"/>
  <c r="CY318" i="1"/>
  <c r="X318" i="1" s="1"/>
  <c r="R31" i="5" s="1"/>
  <c r="K36" i="5" s="1"/>
  <c r="K33" i="5"/>
  <c r="CZ318" i="1"/>
  <c r="Y318" i="1" s="1"/>
  <c r="T31" i="5" s="1"/>
  <c r="K37" i="5" s="1"/>
  <c r="D64" i="8"/>
  <c r="U322" i="1"/>
  <c r="GX322" i="1"/>
  <c r="R57" i="9"/>
  <c r="M63" i="9"/>
  <c r="T63" i="9"/>
  <c r="E81" i="8"/>
  <c r="O65" i="9"/>
  <c r="R65" i="9"/>
  <c r="W408" i="1"/>
  <c r="CP447" i="1"/>
  <c r="O447" i="1" s="1"/>
  <c r="E88" i="8"/>
  <c r="R72" i="9"/>
  <c r="R450" i="1"/>
  <c r="GK450" i="1" s="1"/>
  <c r="T450" i="1"/>
  <c r="GK451" i="1"/>
  <c r="GM451" i="1" s="1"/>
  <c r="T78" i="9"/>
  <c r="M79" i="9"/>
  <c r="M81" i="9"/>
  <c r="R81" i="9"/>
  <c r="E101" i="8"/>
  <c r="M84" i="9"/>
  <c r="M86" i="9"/>
  <c r="E107" i="8"/>
  <c r="O89" i="9"/>
  <c r="M91" i="9"/>
  <c r="P576" i="1"/>
  <c r="CP576" i="1" s="1"/>
  <c r="O576" i="1" s="1"/>
  <c r="W576" i="1"/>
  <c r="O97" i="9"/>
  <c r="R620" i="1"/>
  <c r="GK620" i="1" s="1"/>
  <c r="T620" i="1"/>
  <c r="AO611" i="1"/>
  <c r="F628" i="1"/>
  <c r="GK662" i="1"/>
  <c r="E124" i="8"/>
  <c r="O115" i="9"/>
  <c r="F124" i="8" s="1"/>
  <c r="M117" i="9"/>
  <c r="T117" i="9"/>
  <c r="E127" i="8"/>
  <c r="O118" i="9"/>
  <c r="F127" i="8" s="1"/>
  <c r="BB655" i="1"/>
  <c r="F682" i="1"/>
  <c r="E137" i="8"/>
  <c r="E142" i="8"/>
  <c r="E146" i="8"/>
  <c r="E144" i="8"/>
  <c r="E145" i="8"/>
  <c r="O132" i="9"/>
  <c r="F145" i="8" s="1"/>
  <c r="E166" i="8"/>
  <c r="O135" i="9"/>
  <c r="F166" i="8" s="1"/>
  <c r="GK786" i="1"/>
  <c r="M136" i="9"/>
  <c r="GX202" i="1"/>
  <c r="CJ206" i="1" s="1"/>
  <c r="GX240" i="1"/>
  <c r="U408" i="1"/>
  <c r="E175" i="8"/>
  <c r="O150" i="9"/>
  <c r="F175" i="8" s="1"/>
  <c r="M155" i="9"/>
  <c r="E172" i="8"/>
  <c r="O157" i="9"/>
  <c r="F172" i="8" s="1"/>
  <c r="I163" i="9"/>
  <c r="D176" i="8" s="1"/>
  <c r="D199" i="7"/>
  <c r="D199" i="6"/>
  <c r="S800" i="1"/>
  <c r="M163" i="9"/>
  <c r="P800" i="1"/>
  <c r="CP800" i="1" s="1"/>
  <c r="O800" i="1" s="1"/>
  <c r="CY801" i="1"/>
  <c r="X801" i="1" s="1"/>
  <c r="CZ801" i="1"/>
  <c r="Y801" i="1" s="1"/>
  <c r="T165" i="9"/>
  <c r="BC777" i="1"/>
  <c r="F821" i="1"/>
  <c r="CY838" i="1"/>
  <c r="X838" i="1" s="1"/>
  <c r="CZ838" i="1"/>
  <c r="Y838" i="1" s="1"/>
  <c r="T168" i="9"/>
  <c r="R176" i="9"/>
  <c r="M177" i="9"/>
  <c r="I179" i="9"/>
  <c r="D194" i="8" s="1"/>
  <c r="D213" i="7"/>
  <c r="D213" i="6"/>
  <c r="S847" i="1"/>
  <c r="W847" i="1"/>
  <c r="AJ849" i="1" s="1"/>
  <c r="W849" i="1" s="1"/>
  <c r="AO836" i="1"/>
  <c r="F853" i="1"/>
  <c r="CY883" i="1"/>
  <c r="X883" i="1" s="1"/>
  <c r="CZ883" i="1"/>
  <c r="Y883" i="1" s="1"/>
  <c r="T183" i="9"/>
  <c r="E204" i="8"/>
  <c r="E199" i="8"/>
  <c r="E222" i="8"/>
  <c r="O204" i="9"/>
  <c r="F222" i="8" s="1"/>
  <c r="T204" i="9"/>
  <c r="M207" i="9"/>
  <c r="R207" i="9"/>
  <c r="O208" i="9"/>
  <c r="T208" i="9"/>
  <c r="CP936" i="1"/>
  <c r="O936" i="1" s="1"/>
  <c r="GN936" i="1" s="1"/>
  <c r="E241" i="8"/>
  <c r="D236" i="8"/>
  <c r="E236" i="8"/>
  <c r="O224" i="9"/>
  <c r="T224" i="9"/>
  <c r="O227" i="9"/>
  <c r="T227" i="9"/>
  <c r="M228" i="9"/>
  <c r="R228" i="9"/>
  <c r="E242" i="8"/>
  <c r="P1017" i="1"/>
  <c r="I236" i="9"/>
  <c r="D258" i="8" s="1"/>
  <c r="D251" i="7"/>
  <c r="D251" i="6"/>
  <c r="R1017" i="1"/>
  <c r="GK1017" i="1" s="1"/>
  <c r="M236" i="9"/>
  <c r="R236" i="9"/>
  <c r="V1017" i="1"/>
  <c r="R1018" i="1"/>
  <c r="GK1018" i="1" s="1"/>
  <c r="S1018" i="1"/>
  <c r="W1018" i="1"/>
  <c r="GX1018" i="1"/>
  <c r="R247" i="9"/>
  <c r="D282" i="8"/>
  <c r="V142" i="5"/>
  <c r="K145" i="5" s="1"/>
  <c r="D291" i="8"/>
  <c r="D287" i="8"/>
  <c r="E288" i="8"/>
  <c r="O274" i="9"/>
  <c r="T274" i="9"/>
  <c r="CY1212" i="1"/>
  <c r="X1212" i="1" s="1"/>
  <c r="CZ1212" i="1"/>
  <c r="Y1212" i="1" s="1"/>
  <c r="CY1214" i="1"/>
  <c r="X1214" i="1" s="1"/>
  <c r="CZ1214" i="1"/>
  <c r="Y1214" i="1" s="1"/>
  <c r="AQ1209" i="1"/>
  <c r="F1226" i="1"/>
  <c r="E296" i="8"/>
  <c r="W1250" i="1"/>
  <c r="T286" i="9"/>
  <c r="E297" i="8"/>
  <c r="W1252" i="1"/>
  <c r="T34" i="1"/>
  <c r="S77" i="5"/>
  <c r="I79" i="5" s="1"/>
  <c r="M140" i="9"/>
  <c r="CY789" i="1"/>
  <c r="X789" i="1" s="1"/>
  <c r="CZ789" i="1"/>
  <c r="Y789" i="1" s="1"/>
  <c r="GK790" i="1"/>
  <c r="T151" i="9"/>
  <c r="I153" i="9"/>
  <c r="D164" i="8" s="1"/>
  <c r="D193" i="7"/>
  <c r="D193" i="6"/>
  <c r="S794" i="1"/>
  <c r="CP794" i="1" s="1"/>
  <c r="O794" i="1" s="1"/>
  <c r="T153" i="9"/>
  <c r="T794" i="1"/>
  <c r="AG805" i="1" s="1"/>
  <c r="U794" i="1"/>
  <c r="CY795" i="1"/>
  <c r="X795" i="1" s="1"/>
  <c r="R155" i="9"/>
  <c r="M156" i="9"/>
  <c r="T157" i="9"/>
  <c r="T163" i="9"/>
  <c r="T800" i="1"/>
  <c r="U800" i="1"/>
  <c r="M164" i="9"/>
  <c r="O165" i="9"/>
  <c r="AO777" i="1"/>
  <c r="F809" i="1"/>
  <c r="GK841" i="1"/>
  <c r="E186" i="8"/>
  <c r="O168" i="9"/>
  <c r="F186" i="8" s="1"/>
  <c r="E193" i="8"/>
  <c r="O176" i="9"/>
  <c r="F193" i="8" s="1"/>
  <c r="T177" i="9"/>
  <c r="T847" i="1"/>
  <c r="AG849" i="1" s="1"/>
  <c r="T849" i="1" s="1"/>
  <c r="U847" i="1"/>
  <c r="AH849" i="1" s="1"/>
  <c r="U849" i="1" s="1"/>
  <c r="E205" i="8"/>
  <c r="O183" i="9"/>
  <c r="F205" i="8" s="1"/>
  <c r="GK884" i="1"/>
  <c r="V886" i="1"/>
  <c r="T887" i="1"/>
  <c r="W887" i="1"/>
  <c r="GK888" i="1"/>
  <c r="E206" i="8"/>
  <c r="O193" i="9"/>
  <c r="F206" i="8" s="1"/>
  <c r="T193" i="9"/>
  <c r="BB880" i="1"/>
  <c r="F906" i="1"/>
  <c r="CP928" i="1"/>
  <c r="O928" i="1" s="1"/>
  <c r="M205" i="9"/>
  <c r="R205" i="9"/>
  <c r="M206" i="9"/>
  <c r="R206" i="9"/>
  <c r="M209" i="9"/>
  <c r="R209" i="9"/>
  <c r="M210" i="9"/>
  <c r="R210" i="9"/>
  <c r="E223" i="8"/>
  <c r="M225" i="9"/>
  <c r="R225" i="9"/>
  <c r="M226" i="9"/>
  <c r="R226" i="9"/>
  <c r="M229" i="9"/>
  <c r="R229" i="9"/>
  <c r="S980" i="1"/>
  <c r="W980" i="1"/>
  <c r="S1017" i="1"/>
  <c r="W1017" i="1"/>
  <c r="P1018" i="1"/>
  <c r="V1018" i="1"/>
  <c r="D256" i="8"/>
  <c r="E256" i="8"/>
  <c r="O238" i="9"/>
  <c r="T238" i="9"/>
  <c r="M240" i="9"/>
  <c r="R240" i="9"/>
  <c r="M241" i="9"/>
  <c r="R241" i="9"/>
  <c r="E262" i="8"/>
  <c r="O247" i="9"/>
  <c r="F262" i="8" s="1"/>
  <c r="M251" i="9"/>
  <c r="R251" i="9"/>
  <c r="M255" i="9"/>
  <c r="R255" i="9"/>
  <c r="E279" i="8"/>
  <c r="O261" i="9"/>
  <c r="T261" i="9"/>
  <c r="U1134" i="1"/>
  <c r="W1174" i="1"/>
  <c r="AF1216" i="1"/>
  <c r="CP1212" i="1"/>
  <c r="O1212" i="1" s="1"/>
  <c r="AO1209" i="1"/>
  <c r="F1220" i="1"/>
  <c r="Q1250" i="1"/>
  <c r="E298" i="8"/>
  <c r="O286" i="9"/>
  <c r="F298" i="8" s="1"/>
  <c r="T1252" i="1"/>
  <c r="E306" i="8"/>
  <c r="O292" i="9"/>
  <c r="F306" i="8" s="1"/>
  <c r="E307" i="8" s="1"/>
  <c r="T292" i="9"/>
  <c r="M298" i="9"/>
  <c r="R298" i="9"/>
  <c r="E315" i="8"/>
  <c r="E316" i="8"/>
  <c r="CY1398" i="1"/>
  <c r="X1398" i="1" s="1"/>
  <c r="CZ1398" i="1"/>
  <c r="Y1398" i="1" s="1"/>
  <c r="R308" i="9"/>
  <c r="E328" i="8"/>
  <c r="O309" i="9"/>
  <c r="F328" i="8" s="1"/>
  <c r="GK1435" i="1"/>
  <c r="AH1437" i="1"/>
  <c r="AD1290" i="1"/>
  <c r="M295" i="9"/>
  <c r="R295" i="9"/>
  <c r="W1362" i="1"/>
  <c r="U1363" i="1"/>
  <c r="E327" i="8"/>
  <c r="O308" i="9"/>
  <c r="F327" i="8" s="1"/>
  <c r="U1471" i="1"/>
  <c r="AH1475" i="1" s="1"/>
  <c r="AH1468" i="1" s="1"/>
  <c r="GX800" i="1"/>
  <c r="CJ805" i="1" s="1"/>
  <c r="CJ777" i="1" s="1"/>
  <c r="AQ836" i="1"/>
  <c r="F859" i="1"/>
  <c r="AQ1247" i="1"/>
  <c r="F1264" i="1"/>
  <c r="CP31" i="1"/>
  <c r="O31" i="1" s="1"/>
  <c r="U36" i="1"/>
  <c r="I15" i="9"/>
  <c r="M15" i="9" s="1"/>
  <c r="D29" i="7"/>
  <c r="D29" i="6"/>
  <c r="GK117" i="1"/>
  <c r="GN117" i="1" s="1"/>
  <c r="GK121" i="1"/>
  <c r="GM121" i="1" s="1"/>
  <c r="GM281" i="1"/>
  <c r="GK363" i="1"/>
  <c r="K121" i="5"/>
  <c r="GK401" i="1"/>
  <c r="GM401" i="1" s="1"/>
  <c r="GK403" i="1"/>
  <c r="GM403" i="1" s="1"/>
  <c r="W532" i="1"/>
  <c r="I83" i="9"/>
  <c r="D101" i="8" s="1"/>
  <c r="D129" i="7"/>
  <c r="D129" i="6"/>
  <c r="I94" i="9"/>
  <c r="D106" i="8" s="1"/>
  <c r="D142" i="7"/>
  <c r="D142" i="6"/>
  <c r="I96" i="9"/>
  <c r="D117" i="8" s="1"/>
  <c r="D145" i="7"/>
  <c r="D145" i="6"/>
  <c r="I119" i="9"/>
  <c r="D128" i="8" s="1"/>
  <c r="D165" i="7"/>
  <c r="D165" i="6"/>
  <c r="AL366" i="1"/>
  <c r="AL359" i="1" s="1"/>
  <c r="T102" i="5"/>
  <c r="K106" i="5" s="1"/>
  <c r="R741" i="1"/>
  <c r="GK741" i="1" s="1"/>
  <c r="I129" i="9"/>
  <c r="D142" i="8" s="1"/>
  <c r="D173" i="7"/>
  <c r="D173" i="6"/>
  <c r="CJ707" i="1"/>
  <c r="BA707" i="1" s="1"/>
  <c r="GK846" i="1"/>
  <c r="CP885" i="1"/>
  <c r="O885" i="1" s="1"/>
  <c r="GN885" i="1" s="1"/>
  <c r="I125" i="9"/>
  <c r="D137" i="8" s="1"/>
  <c r="D170" i="7"/>
  <c r="D170" i="6"/>
  <c r="I212" i="9"/>
  <c r="D223" i="8" s="1"/>
  <c r="D235" i="7"/>
  <c r="D235" i="6"/>
  <c r="S972" i="1"/>
  <c r="CZ972" i="1" s="1"/>
  <c r="Y972" i="1" s="1"/>
  <c r="I223" i="9"/>
  <c r="D241" i="8" s="1"/>
  <c r="D239" i="7"/>
  <c r="D239" i="6"/>
  <c r="CP888" i="1"/>
  <c r="O888" i="1" s="1"/>
  <c r="S1136" i="1"/>
  <c r="I268" i="9"/>
  <c r="D280" i="8" s="1"/>
  <c r="D271" i="7"/>
  <c r="D271" i="6"/>
  <c r="E142" i="5"/>
  <c r="CP1175" i="1"/>
  <c r="O1175" i="1" s="1"/>
  <c r="GM1214" i="1"/>
  <c r="X115" i="5"/>
  <c r="E11" i="8"/>
  <c r="O12" i="9"/>
  <c r="F11" i="8" s="1"/>
  <c r="M14" i="9"/>
  <c r="AO26" i="1"/>
  <c r="F42" i="1"/>
  <c r="E20" i="8"/>
  <c r="O18" i="9"/>
  <c r="F20" i="8" s="1"/>
  <c r="E23" i="8" s="1"/>
  <c r="M20" i="9"/>
  <c r="CY116" i="1"/>
  <c r="X116" i="1" s="1"/>
  <c r="CZ116" i="1"/>
  <c r="Y116" i="1" s="1"/>
  <c r="AF126" i="1"/>
  <c r="BC110" i="1"/>
  <c r="F142" i="1"/>
  <c r="CY159" i="1"/>
  <c r="X159" i="1" s="1"/>
  <c r="CZ159" i="1"/>
  <c r="Y159" i="1" s="1"/>
  <c r="GK161" i="1"/>
  <c r="AQ157" i="1"/>
  <c r="F174" i="1"/>
  <c r="CY197" i="1"/>
  <c r="X197" i="1" s="1"/>
  <c r="CZ197" i="1"/>
  <c r="Y197" i="1" s="1"/>
  <c r="CY201" i="1"/>
  <c r="X201" i="1" s="1"/>
  <c r="CZ201" i="1"/>
  <c r="Y201" i="1" s="1"/>
  <c r="I37" i="9"/>
  <c r="D42" i="8" s="1"/>
  <c r="D63" i="7"/>
  <c r="D63" i="6"/>
  <c r="S202" i="1"/>
  <c r="E42" i="8"/>
  <c r="O37" i="9"/>
  <c r="F42" i="8" s="1"/>
  <c r="W202" i="1"/>
  <c r="AO195" i="1"/>
  <c r="F210" i="1"/>
  <c r="M43" i="9"/>
  <c r="CP240" i="1"/>
  <c r="O240" i="1" s="1"/>
  <c r="CY241" i="1"/>
  <c r="X241" i="1" s="1"/>
  <c r="CZ241" i="1"/>
  <c r="Y241" i="1" s="1"/>
  <c r="I45" i="9"/>
  <c r="D53" i="8" s="1"/>
  <c r="D70" i="7"/>
  <c r="D70" i="6"/>
  <c r="S242" i="1"/>
  <c r="E53" i="8"/>
  <c r="O45" i="9"/>
  <c r="F53" i="8" s="1"/>
  <c r="W242" i="1"/>
  <c r="GK279" i="1"/>
  <c r="CY283" i="1"/>
  <c r="X283" i="1" s="1"/>
  <c r="CZ283" i="1"/>
  <c r="Y283" i="1" s="1"/>
  <c r="AQ275" i="1"/>
  <c r="F295" i="1"/>
  <c r="CY320" i="1"/>
  <c r="X320" i="1" s="1"/>
  <c r="R50" i="5" s="1"/>
  <c r="K53" i="5" s="1"/>
  <c r="K52" i="5"/>
  <c r="CZ320" i="1"/>
  <c r="Y320" i="1" s="1"/>
  <c r="T50" i="5" s="1"/>
  <c r="K54" i="5" s="1"/>
  <c r="I53" i="9"/>
  <c r="D67" i="8" s="1"/>
  <c r="D84" i="7"/>
  <c r="D84" i="6"/>
  <c r="E64" i="5"/>
  <c r="S322" i="1"/>
  <c r="E67" i="8"/>
  <c r="O53" i="9"/>
  <c r="F67" i="8" s="1"/>
  <c r="E65" i="8"/>
  <c r="M57" i="9"/>
  <c r="R66" i="9"/>
  <c r="M67" i="9"/>
  <c r="T67" i="9"/>
  <c r="T69" i="9"/>
  <c r="GK445" i="1"/>
  <c r="GN445" i="1" s="1"/>
  <c r="GK447" i="1"/>
  <c r="GN447" i="1" s="1"/>
  <c r="Q450" i="1"/>
  <c r="I74" i="9"/>
  <c r="M74" i="9" s="1"/>
  <c r="D113" i="7"/>
  <c r="D113" i="6"/>
  <c r="O74" i="9"/>
  <c r="S450" i="1"/>
  <c r="E87" i="8"/>
  <c r="O76" i="9"/>
  <c r="F87" i="8" s="1"/>
  <c r="GK487" i="1"/>
  <c r="GK489" i="1"/>
  <c r="GN489" i="1" s="1"/>
  <c r="CC485" i="1"/>
  <c r="AT496" i="1"/>
  <c r="BB485" i="1"/>
  <c r="F509" i="1"/>
  <c r="T89" i="9"/>
  <c r="T91" i="9"/>
  <c r="GK577" i="1"/>
  <c r="E106" i="8"/>
  <c r="AQ569" i="1"/>
  <c r="F590" i="1"/>
  <c r="E117" i="8"/>
  <c r="CY615" i="1"/>
  <c r="X615" i="1" s="1"/>
  <c r="CZ615" i="1"/>
  <c r="Y615" i="1" s="1"/>
  <c r="E116" i="8"/>
  <c r="O102" i="9"/>
  <c r="F116" i="8" s="1"/>
  <c r="R102" i="9"/>
  <c r="Q620" i="1"/>
  <c r="I107" i="9"/>
  <c r="D115" i="8" s="1"/>
  <c r="D151" i="7"/>
  <c r="D151" i="6"/>
  <c r="M107" i="9"/>
  <c r="P620" i="1"/>
  <c r="W620" i="1"/>
  <c r="M110" i="9"/>
  <c r="T110" i="9"/>
  <c r="M113" i="9"/>
  <c r="T113" i="9"/>
  <c r="CY662" i="1"/>
  <c r="X662" i="1" s="1"/>
  <c r="CZ662" i="1"/>
  <c r="Y662" i="1" s="1"/>
  <c r="GK664" i="1"/>
  <c r="GM664" i="1" s="1"/>
  <c r="CC700" i="1"/>
  <c r="AT707" i="1"/>
  <c r="GK704" i="1"/>
  <c r="AO700" i="1"/>
  <c r="F711" i="1"/>
  <c r="T130" i="9"/>
  <c r="GK780" i="1"/>
  <c r="M151" i="9"/>
  <c r="E164" i="8"/>
  <c r="O153" i="9"/>
  <c r="F164" i="8" s="1"/>
  <c r="Q77" i="5"/>
  <c r="I78" i="5" s="1"/>
  <c r="Q64" i="5"/>
  <c r="I65" i="5" s="1"/>
  <c r="GK28" i="1"/>
  <c r="GK30" i="1"/>
  <c r="GK33" i="1"/>
  <c r="T14" i="9"/>
  <c r="GK35" i="1"/>
  <c r="GN35" i="1" s="1"/>
  <c r="GK74" i="1"/>
  <c r="T20" i="9"/>
  <c r="CZ112" i="1"/>
  <c r="Y112" i="1" s="1"/>
  <c r="E30" i="8"/>
  <c r="O23" i="9"/>
  <c r="F30" i="8" s="1"/>
  <c r="E28" i="8"/>
  <c r="O25" i="9"/>
  <c r="F28" i="8" s="1"/>
  <c r="E32" i="8"/>
  <c r="O30" i="9"/>
  <c r="F32" i="8" s="1"/>
  <c r="AO110" i="1"/>
  <c r="F130" i="1"/>
  <c r="CY198" i="1"/>
  <c r="X198" i="1" s="1"/>
  <c r="CZ198" i="1"/>
  <c r="Y198" i="1" s="1"/>
  <c r="CY199" i="1"/>
  <c r="X199" i="1" s="1"/>
  <c r="CZ199" i="1"/>
  <c r="Y199" i="1" s="1"/>
  <c r="T37" i="9"/>
  <c r="T202" i="1"/>
  <c r="AG206" i="1" s="1"/>
  <c r="U202" i="1"/>
  <c r="AH206" i="1" s="1"/>
  <c r="AH195" i="1" s="1"/>
  <c r="BC195" i="1"/>
  <c r="F222" i="1"/>
  <c r="T43" i="9"/>
  <c r="R45" i="9"/>
  <c r="Q242" i="1"/>
  <c r="V242" i="1"/>
  <c r="BC237" i="1"/>
  <c r="F260" i="1"/>
  <c r="E58" i="8"/>
  <c r="O48" i="9"/>
  <c r="F58" i="8" s="1"/>
  <c r="E60" i="8"/>
  <c r="O50" i="9"/>
  <c r="F60" i="8" s="1"/>
  <c r="W322" i="1"/>
  <c r="K75" i="5"/>
  <c r="GK323" i="1"/>
  <c r="GN323" i="1" s="1"/>
  <c r="T57" i="9"/>
  <c r="E76" i="8"/>
  <c r="O63" i="9"/>
  <c r="F76" i="8" s="1"/>
  <c r="E77" i="8" s="1"/>
  <c r="M66" i="9"/>
  <c r="BB397" i="1"/>
  <c r="F425" i="1"/>
  <c r="M72" i="9"/>
  <c r="CZ449" i="1"/>
  <c r="Y449" i="1" s="1"/>
  <c r="CY449" i="1"/>
  <c r="X449" i="1" s="1"/>
  <c r="R74" i="9"/>
  <c r="U450" i="1"/>
  <c r="AO443" i="1"/>
  <c r="F458" i="1"/>
  <c r="E95" i="8"/>
  <c r="O78" i="9"/>
  <c r="F95" i="8" s="1"/>
  <c r="E94" i="8"/>
  <c r="O81" i="9"/>
  <c r="F94" i="8" s="1"/>
  <c r="T81" i="9"/>
  <c r="CY533" i="1"/>
  <c r="X533" i="1" s="1"/>
  <c r="CZ533" i="1"/>
  <c r="Y533" i="1" s="1"/>
  <c r="E100" i="8"/>
  <c r="O86" i="9"/>
  <c r="F100" i="8" s="1"/>
  <c r="R86" i="9"/>
  <c r="M89" i="9"/>
  <c r="O91" i="9"/>
  <c r="R94" i="9"/>
  <c r="M97" i="9"/>
  <c r="D119" i="8"/>
  <c r="CZ619" i="1"/>
  <c r="Y619" i="1" s="1"/>
  <c r="CY619" i="1"/>
  <c r="X619" i="1" s="1"/>
  <c r="U620" i="1"/>
  <c r="GK657" i="1"/>
  <c r="GM657" i="1" s="1"/>
  <c r="GK660" i="1"/>
  <c r="GN660" i="1" s="1"/>
  <c r="CP663" i="1"/>
  <c r="O663" i="1" s="1"/>
  <c r="E129" i="8"/>
  <c r="O117" i="9"/>
  <c r="F129" i="8" s="1"/>
  <c r="R117" i="9"/>
  <c r="CP666" i="1"/>
  <c r="O666" i="1" s="1"/>
  <c r="E128" i="8"/>
  <c r="O119" i="9"/>
  <c r="F128" i="8" s="1"/>
  <c r="E130" i="8" s="1"/>
  <c r="R119" i="9"/>
  <c r="M129" i="9"/>
  <c r="R129" i="9"/>
  <c r="M130" i="9"/>
  <c r="M135" i="9"/>
  <c r="E155" i="8"/>
  <c r="O136" i="9"/>
  <c r="F155" i="8" s="1"/>
  <c r="AQ195" i="1"/>
  <c r="F216" i="1"/>
  <c r="GX242" i="1"/>
  <c r="T322" i="1"/>
  <c r="V450" i="1"/>
  <c r="V620" i="1"/>
  <c r="CY793" i="1"/>
  <c r="X793" i="1" s="1"/>
  <c r="CZ793" i="1"/>
  <c r="Y793" i="1" s="1"/>
  <c r="E152" i="8"/>
  <c r="O155" i="9"/>
  <c r="F152" i="8" s="1"/>
  <c r="M157" i="9"/>
  <c r="CY799" i="1"/>
  <c r="X799" i="1" s="1"/>
  <c r="CZ799" i="1"/>
  <c r="Y799" i="1" s="1"/>
  <c r="GK799" i="1"/>
  <c r="E176" i="8"/>
  <c r="O163" i="9"/>
  <c r="AQ777" i="1"/>
  <c r="F815" i="1"/>
  <c r="CY840" i="1"/>
  <c r="X840" i="1" s="1"/>
  <c r="CZ840" i="1"/>
  <c r="Y840" i="1" s="1"/>
  <c r="CY844" i="1"/>
  <c r="X844" i="1" s="1"/>
  <c r="CZ844" i="1"/>
  <c r="Y844" i="1" s="1"/>
  <c r="E191" i="8"/>
  <c r="O177" i="9"/>
  <c r="F191" i="8" s="1"/>
  <c r="CY846" i="1"/>
  <c r="X846" i="1" s="1"/>
  <c r="E194" i="8"/>
  <c r="O179" i="9"/>
  <c r="F194" i="8" s="1"/>
  <c r="CY885" i="1"/>
  <c r="X885" i="1" s="1"/>
  <c r="CZ885" i="1"/>
  <c r="Y885" i="1" s="1"/>
  <c r="I189" i="9"/>
  <c r="D204" i="8" s="1"/>
  <c r="D219" i="7"/>
  <c r="D219" i="6"/>
  <c r="S886" i="1"/>
  <c r="I190" i="9"/>
  <c r="D199" i="8" s="1"/>
  <c r="D220" i="7"/>
  <c r="D220" i="6"/>
  <c r="S887" i="1"/>
  <c r="GK889" i="1"/>
  <c r="GK926" i="1"/>
  <c r="E218" i="8"/>
  <c r="O207" i="9"/>
  <c r="F218" i="8" s="1"/>
  <c r="GK934" i="1"/>
  <c r="BB924" i="1"/>
  <c r="F951" i="1"/>
  <c r="M223" i="9"/>
  <c r="R223" i="9"/>
  <c r="O228" i="9"/>
  <c r="T228" i="9"/>
  <c r="CP979" i="1"/>
  <c r="O979" i="1" s="1"/>
  <c r="P980" i="1"/>
  <c r="CP980" i="1" s="1"/>
  <c r="O980" i="1" s="1"/>
  <c r="I231" i="9"/>
  <c r="D242" i="8" s="1"/>
  <c r="D247" i="7"/>
  <c r="D247" i="6"/>
  <c r="R980" i="1"/>
  <c r="GK980" i="1" s="1"/>
  <c r="M231" i="9"/>
  <c r="R231" i="9"/>
  <c r="V980" i="1"/>
  <c r="BB969" i="1"/>
  <c r="F996" i="1"/>
  <c r="E258" i="8"/>
  <c r="O236" i="9"/>
  <c r="T236" i="9"/>
  <c r="Q1018" i="1"/>
  <c r="I237" i="9"/>
  <c r="D255" i="8" s="1"/>
  <c r="D252" i="7"/>
  <c r="D252" i="6"/>
  <c r="U1018" i="1"/>
  <c r="CY1058" i="1"/>
  <c r="X1058" i="1" s="1"/>
  <c r="CZ1058" i="1"/>
  <c r="Y1058" i="1" s="1"/>
  <c r="GK1059" i="1"/>
  <c r="GN1059" i="1" s="1"/>
  <c r="BB1055" i="1"/>
  <c r="F1075" i="1"/>
  <c r="Q1134" i="1"/>
  <c r="CP1134" i="1" s="1"/>
  <c r="O1134" i="1" s="1"/>
  <c r="I263" i="9"/>
  <c r="O263" i="9" s="1"/>
  <c r="D269" i="7"/>
  <c r="D269" i="6"/>
  <c r="R1134" i="1"/>
  <c r="GK1134" i="1" s="1"/>
  <c r="M263" i="9"/>
  <c r="R263" i="9"/>
  <c r="V1134" i="1"/>
  <c r="I142" i="5"/>
  <c r="X142" i="5" s="1"/>
  <c r="E280" i="8"/>
  <c r="U142" i="5"/>
  <c r="I145" i="5" s="1"/>
  <c r="M274" i="9"/>
  <c r="R274" i="9"/>
  <c r="Q1174" i="1"/>
  <c r="CP1174" i="1" s="1"/>
  <c r="O1174" i="1" s="1"/>
  <c r="I276" i="9"/>
  <c r="O276" i="9" s="1"/>
  <c r="D276" i="7"/>
  <c r="D276" i="6"/>
  <c r="R1174" i="1"/>
  <c r="GK1174" i="1" s="1"/>
  <c r="V1174" i="1"/>
  <c r="E289" i="8"/>
  <c r="I285" i="9"/>
  <c r="D296" i="8" s="1"/>
  <c r="D286" i="7"/>
  <c r="D286" i="6"/>
  <c r="S1250" i="1"/>
  <c r="P1250" i="1"/>
  <c r="GX1250" i="1"/>
  <c r="I287" i="9"/>
  <c r="D297" i="8" s="1"/>
  <c r="D288" i="7"/>
  <c r="D288" i="6"/>
  <c r="S1252" i="1"/>
  <c r="P1252" i="1"/>
  <c r="GX1252" i="1"/>
  <c r="V34" i="1"/>
  <c r="S64" i="5"/>
  <c r="I66" i="5" s="1"/>
  <c r="GX408" i="1"/>
  <c r="E170" i="8"/>
  <c r="O140" i="9"/>
  <c r="F170" i="8" s="1"/>
  <c r="R151" i="9"/>
  <c r="R153" i="9"/>
  <c r="E173" i="8"/>
  <c r="O156" i="9"/>
  <c r="F173" i="8" s="1"/>
  <c r="R157" i="9"/>
  <c r="R163" i="9"/>
  <c r="E163" i="8"/>
  <c r="O164" i="9"/>
  <c r="F163" i="8" s="1"/>
  <c r="GK802" i="1"/>
  <c r="M165" i="9"/>
  <c r="M168" i="9"/>
  <c r="M176" i="9"/>
  <c r="R179" i="9"/>
  <c r="M183" i="9"/>
  <c r="T886" i="1"/>
  <c r="AG893" i="1" s="1"/>
  <c r="T893" i="1" s="1"/>
  <c r="W886" i="1"/>
  <c r="V887" i="1"/>
  <c r="GX887" i="1"/>
  <c r="CJ893" i="1" s="1"/>
  <c r="CZ927" i="1"/>
  <c r="Y927" i="1" s="1"/>
  <c r="CY927" i="1"/>
  <c r="X927" i="1" s="1"/>
  <c r="E217" i="8"/>
  <c r="O205" i="9"/>
  <c r="E216" i="8"/>
  <c r="O206" i="9"/>
  <c r="F216" i="8" s="1"/>
  <c r="T206" i="9"/>
  <c r="E219" i="8"/>
  <c r="O210" i="9"/>
  <c r="F219" i="8" s="1"/>
  <c r="T210" i="9"/>
  <c r="E235" i="8"/>
  <c r="O225" i="9"/>
  <c r="F235" i="8" s="1"/>
  <c r="D237" i="8"/>
  <c r="E237" i="8"/>
  <c r="O226" i="9"/>
  <c r="T226" i="9"/>
  <c r="E238" i="8"/>
  <c r="O229" i="9"/>
  <c r="F238" i="8" s="1"/>
  <c r="T229" i="9"/>
  <c r="U980" i="1"/>
  <c r="T980" i="1"/>
  <c r="E255" i="8"/>
  <c r="O240" i="9"/>
  <c r="T240" i="9"/>
  <c r="O241" i="9"/>
  <c r="T241" i="9"/>
  <c r="M247" i="9"/>
  <c r="E263" i="8"/>
  <c r="O251" i="9"/>
  <c r="F263" i="8" s="1"/>
  <c r="T251" i="9"/>
  <c r="E273" i="8"/>
  <c r="O255" i="9"/>
  <c r="F273" i="8" s="1"/>
  <c r="E274" i="8" s="1"/>
  <c r="M261" i="9"/>
  <c r="R261" i="9"/>
  <c r="W1134" i="1"/>
  <c r="GX1134" i="1"/>
  <c r="S142" i="5"/>
  <c r="I144" i="5" s="1"/>
  <c r="U1174" i="1"/>
  <c r="T1174" i="1"/>
  <c r="T1250" i="1"/>
  <c r="AG1254" i="1" s="1"/>
  <c r="U1250" i="1"/>
  <c r="AH1254" i="1" s="1"/>
  <c r="M286" i="9"/>
  <c r="Q1252" i="1"/>
  <c r="V1252" i="1"/>
  <c r="AI1254" i="1" s="1"/>
  <c r="M292" i="9"/>
  <c r="R292" i="9"/>
  <c r="BB1285" i="1"/>
  <c r="F1303" i="1"/>
  <c r="E310" i="8"/>
  <c r="O294" i="9"/>
  <c r="F310" i="8" s="1"/>
  <c r="E317" i="8"/>
  <c r="O298" i="9"/>
  <c r="F317" i="8" s="1"/>
  <c r="Q1362" i="1"/>
  <c r="AD1365" i="1" s="1"/>
  <c r="I299" i="9"/>
  <c r="D315" i="8" s="1"/>
  <c r="D299" i="7"/>
  <c r="D299" i="6"/>
  <c r="V1362" i="1"/>
  <c r="M299" i="9"/>
  <c r="R299" i="9"/>
  <c r="Q1363" i="1"/>
  <c r="I300" i="9"/>
  <c r="D316" i="8" s="1"/>
  <c r="D300" i="7"/>
  <c r="D300" i="6"/>
  <c r="V1363" i="1"/>
  <c r="BB1358" i="1"/>
  <c r="F1378" i="1"/>
  <c r="CY1399" i="1"/>
  <c r="X1399" i="1" s="1"/>
  <c r="CZ1399" i="1"/>
  <c r="Y1399" i="1" s="1"/>
  <c r="Q1471" i="1"/>
  <c r="AD1475" i="1" s="1"/>
  <c r="D309" i="7"/>
  <c r="D309" i="6"/>
  <c r="R1471" i="1"/>
  <c r="GK1471" i="1" s="1"/>
  <c r="V1471" i="1"/>
  <c r="AI1475" i="1" s="1"/>
  <c r="E311" i="8"/>
  <c r="O295" i="9"/>
  <c r="F311" i="8" s="1"/>
  <c r="T295" i="9"/>
  <c r="U1362" i="1"/>
  <c r="AH1365" i="1" s="1"/>
  <c r="T1362" i="1"/>
  <c r="AG1365" i="1" s="1"/>
  <c r="W1363" i="1"/>
  <c r="GX1363" i="1"/>
  <c r="CJ1365" i="1" s="1"/>
  <c r="M308" i="9"/>
  <c r="BB1396" i="1"/>
  <c r="F1415" i="1"/>
  <c r="AD1437" i="1"/>
  <c r="S1471" i="1"/>
  <c r="W1471" i="1"/>
  <c r="AJ1475" i="1" s="1"/>
  <c r="AJ1468" i="1" s="1"/>
  <c r="U886" i="1"/>
  <c r="AH893" i="1" s="1"/>
  <c r="GX1471" i="1"/>
  <c r="CJ1475" i="1" s="1"/>
  <c r="I20" i="5"/>
  <c r="AJ69" i="1"/>
  <c r="W79" i="1"/>
  <c r="GM124" i="1"/>
  <c r="GM577" i="1"/>
  <c r="GN664" i="1"/>
  <c r="GN76" i="1"/>
  <c r="GN121" i="1"/>
  <c r="AI316" i="1"/>
  <c r="V328" i="1"/>
  <c r="GM573" i="1"/>
  <c r="GM621" i="1"/>
  <c r="GN621" i="1"/>
  <c r="GM660" i="1"/>
  <c r="GN575" i="1"/>
  <c r="GM575" i="1"/>
  <c r="GN619" i="1"/>
  <c r="GN662" i="1"/>
  <c r="GM788" i="1"/>
  <c r="GN797" i="1"/>
  <c r="GM797" i="1"/>
  <c r="GM803" i="1"/>
  <c r="T1024" i="1"/>
  <c r="GN929" i="1"/>
  <c r="GM929" i="1"/>
  <c r="GN933" i="1"/>
  <c r="GN1060" i="1"/>
  <c r="GM1060" i="1"/>
  <c r="GM572" i="1"/>
  <c r="GN572" i="1"/>
  <c r="GM659" i="1"/>
  <c r="GN659" i="1"/>
  <c r="AI700" i="1"/>
  <c r="V707" i="1"/>
  <c r="GM842" i="1"/>
  <c r="GN845" i="1"/>
  <c r="GM845" i="1"/>
  <c r="CY1136" i="1"/>
  <c r="X1136" i="1" s="1"/>
  <c r="R142" i="5" s="1"/>
  <c r="CZ1136" i="1"/>
  <c r="Y1136" i="1" s="1"/>
  <c r="T142" i="5" s="1"/>
  <c r="GN973" i="1"/>
  <c r="GM973" i="1"/>
  <c r="GN977" i="1"/>
  <c r="GM977" i="1"/>
  <c r="GN1019" i="1"/>
  <c r="GM1019" i="1"/>
  <c r="CE1365" i="1"/>
  <c r="AC1358" i="1"/>
  <c r="P1365" i="1"/>
  <c r="CH1365" i="1"/>
  <c r="CF1365" i="1"/>
  <c r="GM120" i="1"/>
  <c r="GM617" i="1"/>
  <c r="GN617" i="1"/>
  <c r="GM117" i="1"/>
  <c r="GN446" i="1"/>
  <c r="GM446" i="1"/>
  <c r="GK448" i="1"/>
  <c r="GM571" i="1"/>
  <c r="GM658" i="1"/>
  <c r="GN658" i="1"/>
  <c r="GN615" i="1"/>
  <c r="AD777" i="1"/>
  <c r="CI738" i="1"/>
  <c r="AZ746" i="1"/>
  <c r="GN787" i="1"/>
  <c r="GM787" i="1"/>
  <c r="GN791" i="1"/>
  <c r="GM791" i="1"/>
  <c r="GN931" i="1"/>
  <c r="GM931" i="1"/>
  <c r="GN116" i="1"/>
  <c r="CZ410" i="1"/>
  <c r="Y410" i="1" s="1"/>
  <c r="CY410" i="1"/>
  <c r="X410" i="1" s="1"/>
  <c r="AI527" i="1"/>
  <c r="V538" i="1"/>
  <c r="GN657" i="1"/>
  <c r="CJ700" i="1"/>
  <c r="GM843" i="1"/>
  <c r="GM846" i="1"/>
  <c r="CY972" i="1"/>
  <c r="X972" i="1" s="1"/>
  <c r="GN975" i="1"/>
  <c r="GN1022" i="1"/>
  <c r="GM1022" i="1"/>
  <c r="GN72" i="1"/>
  <c r="F47" i="1"/>
  <c r="AP26" i="1"/>
  <c r="CP28" i="1"/>
  <c r="O28" i="1" s="1"/>
  <c r="P32" i="1"/>
  <c r="S32" i="1"/>
  <c r="R32" i="1"/>
  <c r="Q32" i="1"/>
  <c r="AQ26" i="1"/>
  <c r="F48" i="1"/>
  <c r="CD69" i="1"/>
  <c r="AU79" i="1"/>
  <c r="AU1504" i="1" s="1"/>
  <c r="F135" i="1"/>
  <c r="AP110" i="1"/>
  <c r="F173" i="1"/>
  <c r="AP157" i="1"/>
  <c r="CY74" i="1"/>
  <c r="X74" i="1" s="1"/>
  <c r="CZ74" i="1"/>
  <c r="Y74" i="1" s="1"/>
  <c r="CI195" i="1"/>
  <c r="AZ206" i="1"/>
  <c r="AX195" i="1"/>
  <c r="AP237" i="1"/>
  <c r="F253" i="1"/>
  <c r="CP239" i="1"/>
  <c r="O239" i="1" s="1"/>
  <c r="AC244" i="1"/>
  <c r="CP277" i="1"/>
  <c r="O277" i="1" s="1"/>
  <c r="AC285" i="1"/>
  <c r="AX275" i="1"/>
  <c r="F292" i="1"/>
  <c r="AG275" i="1"/>
  <c r="T285" i="1"/>
  <c r="AO316" i="1"/>
  <c r="F332" i="1"/>
  <c r="AO1504" i="1"/>
  <c r="AU443" i="1"/>
  <c r="F473" i="1"/>
  <c r="CJ195" i="1"/>
  <c r="BA206" i="1"/>
  <c r="CI316" i="1"/>
  <c r="AZ328" i="1"/>
  <c r="F382" i="1"/>
  <c r="BC359" i="1"/>
  <c r="AP359" i="1"/>
  <c r="F375" i="1"/>
  <c r="GN405" i="1"/>
  <c r="GM405" i="1"/>
  <c r="Q452" i="1"/>
  <c r="P452" i="1"/>
  <c r="S452" i="1"/>
  <c r="AZ237" i="1"/>
  <c r="F255" i="1"/>
  <c r="F421" i="1"/>
  <c r="AP397" i="1"/>
  <c r="CI443" i="1"/>
  <c r="AZ454" i="1"/>
  <c r="T366" i="1"/>
  <c r="AG359" i="1"/>
  <c r="GM402" i="1"/>
  <c r="GN402" i="1"/>
  <c r="S578" i="1"/>
  <c r="Q578" i="1"/>
  <c r="P578" i="1"/>
  <c r="S614" i="1"/>
  <c r="Q614" i="1"/>
  <c r="P614" i="1"/>
  <c r="S661" i="1"/>
  <c r="Q661" i="1"/>
  <c r="P661" i="1"/>
  <c r="S667" i="1"/>
  <c r="Q667" i="1"/>
  <c r="P667" i="1"/>
  <c r="Y366" i="1"/>
  <c r="AI359" i="1"/>
  <c r="V366" i="1"/>
  <c r="F685" i="1"/>
  <c r="BC655" i="1"/>
  <c r="CG485" i="1"/>
  <c r="AX496" i="1"/>
  <c r="CZ530" i="1"/>
  <c r="Y530" i="1" s="1"/>
  <c r="CY530" i="1"/>
  <c r="X530" i="1" s="1"/>
  <c r="CZ704" i="1"/>
  <c r="Y704" i="1" s="1"/>
  <c r="CY704" i="1"/>
  <c r="X704" i="1" s="1"/>
  <c r="CI527" i="1"/>
  <c r="AZ538" i="1"/>
  <c r="CZ703" i="1"/>
  <c r="Y703" i="1" s="1"/>
  <c r="CY703" i="1"/>
  <c r="X703" i="1" s="1"/>
  <c r="CP740" i="1"/>
  <c r="O740" i="1" s="1"/>
  <c r="GM744" i="1"/>
  <c r="F858" i="1"/>
  <c r="AP836" i="1"/>
  <c r="GK882" i="1"/>
  <c r="AE893" i="1"/>
  <c r="CP780" i="1"/>
  <c r="O780" i="1" s="1"/>
  <c r="AC805" i="1"/>
  <c r="CG527" i="1"/>
  <c r="AX538" i="1"/>
  <c r="R935" i="1"/>
  <c r="Q935" i="1"/>
  <c r="AD938" i="1" s="1"/>
  <c r="P935" i="1"/>
  <c r="AC938" i="1" s="1"/>
  <c r="GM1020" i="1"/>
  <c r="CZ891" i="1"/>
  <c r="Y891" i="1" s="1"/>
  <c r="CY891" i="1"/>
  <c r="X891" i="1" s="1"/>
  <c r="BC924" i="1"/>
  <c r="F954" i="1"/>
  <c r="AX983" i="1"/>
  <c r="CG969" i="1"/>
  <c r="CG1055" i="1"/>
  <c r="AX1062" i="1"/>
  <c r="CG1129" i="1"/>
  <c r="AX1138" i="1"/>
  <c r="AO1169" i="1"/>
  <c r="F1182" i="1"/>
  <c r="F1229" i="1"/>
  <c r="BB1209" i="1"/>
  <c r="AX1247" i="1"/>
  <c r="F1261" i="1"/>
  <c r="AI836" i="1"/>
  <c r="V849" i="1"/>
  <c r="CP1131" i="1"/>
  <c r="O1131" i="1" s="1"/>
  <c r="CP1171" i="1"/>
  <c r="O1171" i="1" s="1"/>
  <c r="P1176" i="1"/>
  <c r="R1176" i="1"/>
  <c r="GK1176" i="1" s="1"/>
  <c r="GX1176" i="1"/>
  <c r="Q1176" i="1"/>
  <c r="BC880" i="1"/>
  <c r="F909" i="1"/>
  <c r="AF1098" i="1"/>
  <c r="CZ1095" i="1"/>
  <c r="Y1095" i="1" s="1"/>
  <c r="CY1095" i="1"/>
  <c r="X1095" i="1" s="1"/>
  <c r="AU1093" i="1"/>
  <c r="F1117" i="1"/>
  <c r="CZ1135" i="1"/>
  <c r="Y1135" i="1" s="1"/>
  <c r="T136" i="5" s="1"/>
  <c r="CY1135" i="1"/>
  <c r="X1135" i="1" s="1"/>
  <c r="R136" i="5" s="1"/>
  <c r="F1154" i="1"/>
  <c r="BC1129" i="1"/>
  <c r="CP1249" i="1"/>
  <c r="O1249" i="1" s="1"/>
  <c r="AC1254" i="1"/>
  <c r="CJ1055" i="1"/>
  <c r="BA1062" i="1"/>
  <c r="GM1173" i="1"/>
  <c r="BC1396" i="1"/>
  <c r="F1418" i="1"/>
  <c r="F1479" i="1"/>
  <c r="AO1468" i="1"/>
  <c r="CZ1287" i="1"/>
  <c r="Y1287" i="1" s="1"/>
  <c r="CY1287" i="1"/>
  <c r="X1287" i="1" s="1"/>
  <c r="AF1290" i="1"/>
  <c r="AU1321" i="1"/>
  <c r="F1346" i="1"/>
  <c r="GM1059" i="1"/>
  <c r="U1216" i="1"/>
  <c r="AH1209" i="1"/>
  <c r="BY1285" i="1"/>
  <c r="CI1290" i="1"/>
  <c r="AP1290" i="1"/>
  <c r="T1365" i="1"/>
  <c r="AG1358" i="1"/>
  <c r="F992" i="1"/>
  <c r="AP969" i="1"/>
  <c r="CI1093" i="1"/>
  <c r="AZ1098" i="1"/>
  <c r="GM1213" i="1"/>
  <c r="GN1213" i="1"/>
  <c r="CP1323" i="1"/>
  <c r="O1323" i="1" s="1"/>
  <c r="AC1327" i="1"/>
  <c r="F1447" i="1"/>
  <c r="AQ1433" i="1"/>
  <c r="P1475" i="1"/>
  <c r="CF1475" i="1"/>
  <c r="CE1475" i="1"/>
  <c r="CH1475" i="1"/>
  <c r="AC1468" i="1"/>
  <c r="CI1055" i="1"/>
  <c r="AZ1062" i="1"/>
  <c r="CZ1361" i="1"/>
  <c r="Y1361" i="1" s="1"/>
  <c r="CY1361" i="1"/>
  <c r="X1361" i="1" s="1"/>
  <c r="AG1285" i="1"/>
  <c r="T1290" i="1"/>
  <c r="F1122" i="1"/>
  <c r="W1093" i="1"/>
  <c r="CI1169" i="1"/>
  <c r="AZ1178" i="1"/>
  <c r="AO1285" i="1"/>
  <c r="F1294" i="1"/>
  <c r="U1475" i="1"/>
  <c r="AI1468" i="1"/>
  <c r="V1475" i="1"/>
  <c r="AK1433" i="1"/>
  <c r="X1437" i="1"/>
  <c r="T1433" i="1"/>
  <c r="F1458" i="1"/>
  <c r="AF1396" i="1"/>
  <c r="S1402" i="1"/>
  <c r="V1396" i="1"/>
  <c r="F1425" i="1"/>
  <c r="V1433" i="1"/>
  <c r="F1460" i="1"/>
  <c r="CI1468" i="1"/>
  <c r="AZ1475" i="1"/>
  <c r="V36" i="1"/>
  <c r="R75" i="1"/>
  <c r="GK75" i="1" s="1"/>
  <c r="T36" i="1"/>
  <c r="GX75" i="1"/>
  <c r="CJ79" i="1" s="1"/>
  <c r="CP113" i="1"/>
  <c r="O113" i="1" s="1"/>
  <c r="CP114" i="1"/>
  <c r="O114" i="1" s="1"/>
  <c r="CP115" i="1"/>
  <c r="O115" i="1" s="1"/>
  <c r="CP122" i="1"/>
  <c r="O122" i="1" s="1"/>
  <c r="CP123" i="1"/>
  <c r="O123" i="1" s="1"/>
  <c r="CP160" i="1"/>
  <c r="O160" i="1" s="1"/>
  <c r="CP161" i="1"/>
  <c r="O161" i="1" s="1"/>
  <c r="T75" i="1"/>
  <c r="AG79" i="1" s="1"/>
  <c r="GN281" i="1"/>
  <c r="R324" i="1"/>
  <c r="GK324" i="1" s="1"/>
  <c r="CP322" i="1"/>
  <c r="O322" i="1" s="1"/>
  <c r="K64" i="5" s="1"/>
  <c r="U490" i="1"/>
  <c r="AH496" i="1" s="1"/>
  <c r="W448" i="1"/>
  <c r="CP488" i="1"/>
  <c r="O488" i="1" s="1"/>
  <c r="GX406" i="1"/>
  <c r="V410" i="1"/>
  <c r="V452" i="1"/>
  <c r="GM409" i="1"/>
  <c r="U410" i="1"/>
  <c r="AH412" i="1" s="1"/>
  <c r="V448" i="1"/>
  <c r="R490" i="1"/>
  <c r="GM489" i="1"/>
  <c r="CP535" i="1"/>
  <c r="O535" i="1" s="1"/>
  <c r="R618" i="1"/>
  <c r="GK618" i="1" s="1"/>
  <c r="W622" i="1"/>
  <c r="GX665" i="1"/>
  <c r="T574" i="1"/>
  <c r="GX614" i="1"/>
  <c r="T622" i="1"/>
  <c r="GX661" i="1"/>
  <c r="V667" i="1"/>
  <c r="GX743" i="1"/>
  <c r="AD849" i="1"/>
  <c r="R574" i="1"/>
  <c r="T578" i="1"/>
  <c r="U618" i="1"/>
  <c r="U667" i="1"/>
  <c r="V741" i="1"/>
  <c r="CP799" i="1"/>
  <c r="O799" i="1" s="1"/>
  <c r="CP839" i="1"/>
  <c r="O839" i="1" s="1"/>
  <c r="CP847" i="1"/>
  <c r="O847" i="1" s="1"/>
  <c r="GX578" i="1"/>
  <c r="CJ580" i="1" s="1"/>
  <c r="U614" i="1"/>
  <c r="GX622" i="1"/>
  <c r="R665" i="1"/>
  <c r="GK665" i="1" s="1"/>
  <c r="W741" i="1"/>
  <c r="AD893" i="1"/>
  <c r="U741" i="1"/>
  <c r="AH746" i="1" s="1"/>
  <c r="AE849" i="1"/>
  <c r="CP882" i="1"/>
  <c r="O882" i="1" s="1"/>
  <c r="S935" i="1"/>
  <c r="S1021" i="1"/>
  <c r="U972" i="1"/>
  <c r="AH983" i="1" s="1"/>
  <c r="U1021" i="1"/>
  <c r="AH1024" i="1" s="1"/>
  <c r="V1172" i="1"/>
  <c r="V935" i="1"/>
  <c r="AI938" i="1" s="1"/>
  <c r="W972" i="1"/>
  <c r="AJ983" i="1" s="1"/>
  <c r="V1021" i="1"/>
  <c r="AI1024" i="1" s="1"/>
  <c r="S1176" i="1"/>
  <c r="AD1402" i="1"/>
  <c r="CP1472" i="1"/>
  <c r="O1472" i="1" s="1"/>
  <c r="AE1062" i="1"/>
  <c r="GM1212" i="1"/>
  <c r="CP1360" i="1"/>
  <c r="O1360" i="1" s="1"/>
  <c r="CP1470" i="1"/>
  <c r="O1470" i="1" s="1"/>
  <c r="CI26" i="1"/>
  <c r="AZ38" i="1"/>
  <c r="AC79" i="1"/>
  <c r="F139" i="1"/>
  <c r="BB110" i="1"/>
  <c r="F177" i="1"/>
  <c r="BB157" i="1"/>
  <c r="Q75" i="1"/>
  <c r="CP75" i="1" s="1"/>
  <c r="O75" i="1" s="1"/>
  <c r="S75" i="1"/>
  <c r="GN74" i="1"/>
  <c r="BC69" i="1"/>
  <c r="F95" i="1"/>
  <c r="GK71" i="1"/>
  <c r="GN71" i="1" s="1"/>
  <c r="GM33" i="1"/>
  <c r="BZ69" i="1"/>
  <c r="CG79" i="1"/>
  <c r="AQ79" i="1"/>
  <c r="CI79" i="1"/>
  <c r="AZ110" i="1"/>
  <c r="F137" i="1"/>
  <c r="CI157" i="1"/>
  <c r="AZ164" i="1"/>
  <c r="W164" i="1"/>
  <c r="AT195" i="1"/>
  <c r="F224" i="1"/>
  <c r="BB237" i="1"/>
  <c r="F257" i="1"/>
  <c r="AC206" i="1"/>
  <c r="CP197" i="1"/>
  <c r="O197" i="1" s="1"/>
  <c r="CJ110" i="1"/>
  <c r="BA126" i="1"/>
  <c r="CJ157" i="1"/>
  <c r="BA164" i="1"/>
  <c r="AT275" i="1"/>
  <c r="CG359" i="1"/>
  <c r="AX366" i="1"/>
  <c r="F464" i="1"/>
  <c r="AQ443" i="1"/>
  <c r="GN319" i="1"/>
  <c r="GM319" i="1"/>
  <c r="AH237" i="1"/>
  <c r="U244" i="1"/>
  <c r="P366" i="1"/>
  <c r="CF366" i="1"/>
  <c r="CE366" i="1"/>
  <c r="AC359" i="1"/>
  <c r="CH366" i="1"/>
  <c r="AX412" i="1"/>
  <c r="CG397" i="1"/>
  <c r="CP318" i="1"/>
  <c r="O318" i="1" s="1"/>
  <c r="U206" i="1"/>
  <c r="Q324" i="1"/>
  <c r="AD328" i="1" s="1"/>
  <c r="P324" i="1"/>
  <c r="S324" i="1"/>
  <c r="BB316" i="1"/>
  <c r="F341" i="1"/>
  <c r="GK399" i="1"/>
  <c r="GN399" i="1" s="1"/>
  <c r="U366" i="1"/>
  <c r="AH359" i="1"/>
  <c r="GN449" i="1"/>
  <c r="CI496" i="1"/>
  <c r="BY485" i="1"/>
  <c r="AP496" i="1"/>
  <c r="GM533" i="1"/>
  <c r="CG316" i="1"/>
  <c r="AX328" i="1"/>
  <c r="Q532" i="1"/>
  <c r="S532" i="1"/>
  <c r="P532" i="1"/>
  <c r="AB366" i="1"/>
  <c r="GN401" i="1"/>
  <c r="AK359" i="1"/>
  <c r="Q366" i="1"/>
  <c r="AD359" i="1"/>
  <c r="F640" i="1"/>
  <c r="BC611" i="1"/>
  <c r="AU655" i="1"/>
  <c r="F688" i="1"/>
  <c r="F512" i="1"/>
  <c r="BC485" i="1"/>
  <c r="F390" i="1"/>
  <c r="GM445" i="1"/>
  <c r="AP569" i="1"/>
  <c r="F589" i="1"/>
  <c r="CI611" i="1"/>
  <c r="AZ624" i="1"/>
  <c r="AU738" i="1"/>
  <c r="F765" i="1"/>
  <c r="AQ700" i="1"/>
  <c r="F717" i="1"/>
  <c r="AX746" i="1"/>
  <c r="CG738" i="1"/>
  <c r="GK784" i="1"/>
  <c r="GM784" i="1" s="1"/>
  <c r="AE805" i="1"/>
  <c r="F862" i="1"/>
  <c r="BB836" i="1"/>
  <c r="S705" i="1"/>
  <c r="Q705" i="1"/>
  <c r="P705" i="1"/>
  <c r="AT569" i="1"/>
  <c r="F598" i="1"/>
  <c r="AP655" i="1"/>
  <c r="F678" i="1"/>
  <c r="AG836" i="1"/>
  <c r="GM934" i="1"/>
  <c r="GN981" i="1"/>
  <c r="GM981" i="1"/>
  <c r="CC880" i="1"/>
  <c r="AT893" i="1"/>
  <c r="AT1504" i="1" s="1"/>
  <c r="F957" i="1"/>
  <c r="AU924" i="1"/>
  <c r="AO1055" i="1"/>
  <c r="F1066" i="1"/>
  <c r="CG1093" i="1"/>
  <c r="AX1098" i="1"/>
  <c r="AO1129" i="1"/>
  <c r="F1142" i="1"/>
  <c r="AX1209" i="1"/>
  <c r="F1223" i="1"/>
  <c r="AP1247" i="1"/>
  <c r="F1263" i="1"/>
  <c r="AJ777" i="1"/>
  <c r="W805" i="1"/>
  <c r="CP1095" i="1"/>
  <c r="O1095" i="1" s="1"/>
  <c r="AC1098" i="1"/>
  <c r="P1136" i="1"/>
  <c r="R1136" i="1"/>
  <c r="GX1136" i="1"/>
  <c r="CJ1138" i="1" s="1"/>
  <c r="Q1136" i="1"/>
  <c r="AD1138" i="1" s="1"/>
  <c r="GM779" i="1"/>
  <c r="AG880" i="1"/>
  <c r="BC969" i="1"/>
  <c r="F999" i="1"/>
  <c r="F1040" i="1"/>
  <c r="BC1014" i="1"/>
  <c r="F1078" i="1"/>
  <c r="BC1055" i="1"/>
  <c r="AQ1093" i="1"/>
  <c r="F1108" i="1"/>
  <c r="AF1138" i="1"/>
  <c r="CZ1131" i="1"/>
  <c r="Y1131" i="1" s="1"/>
  <c r="CY1131" i="1"/>
  <c r="X1131" i="1" s="1"/>
  <c r="AU1129" i="1"/>
  <c r="F1157" i="1"/>
  <c r="CZ1175" i="1"/>
  <c r="Y1175" i="1" s="1"/>
  <c r="CY1175" i="1"/>
  <c r="X1175" i="1" s="1"/>
  <c r="F1194" i="1"/>
  <c r="BC1169" i="1"/>
  <c r="CZ890" i="1"/>
  <c r="Y890" i="1" s="1"/>
  <c r="CY890" i="1"/>
  <c r="X890" i="1" s="1"/>
  <c r="AH1247" i="1"/>
  <c r="U1254" i="1"/>
  <c r="AU1396" i="1"/>
  <c r="F1421" i="1"/>
  <c r="CG1433" i="1"/>
  <c r="AX1437" i="1"/>
  <c r="F1331" i="1"/>
  <c r="AO1321" i="1"/>
  <c r="GM1058" i="1"/>
  <c r="V1216" i="1"/>
  <c r="AI1209" i="1"/>
  <c r="BA1093" i="1"/>
  <c r="F1118" i="1"/>
  <c r="CZ1324" i="1"/>
  <c r="Y1324" i="1" s="1"/>
  <c r="CY1324" i="1"/>
  <c r="X1324" i="1" s="1"/>
  <c r="CZ1362" i="1"/>
  <c r="Y1362" i="1" s="1"/>
  <c r="CY1362" i="1"/>
  <c r="X1362" i="1" s="1"/>
  <c r="V1098" i="1"/>
  <c r="AI1093" i="1"/>
  <c r="CJ1209" i="1"/>
  <c r="BA1216" i="1"/>
  <c r="F1491" i="1"/>
  <c r="BC1468" i="1"/>
  <c r="AT1247" i="1"/>
  <c r="F1272" i="1"/>
  <c r="GN1096" i="1"/>
  <c r="GM1096" i="1"/>
  <c r="GN1132" i="1"/>
  <c r="GM1132" i="1"/>
  <c r="AG1209" i="1"/>
  <c r="T1216" i="1"/>
  <c r="AU880" i="1"/>
  <c r="F912" i="1"/>
  <c r="CG1285" i="1"/>
  <c r="AX1290" i="1"/>
  <c r="F1337" i="1"/>
  <c r="AQ1321" i="1"/>
  <c r="F1381" i="1"/>
  <c r="BC1358" i="1"/>
  <c r="CJ1396" i="1"/>
  <c r="BA1402" i="1"/>
  <c r="AF1433" i="1"/>
  <c r="S1437" i="1"/>
  <c r="V1285" i="1"/>
  <c r="F1313" i="1"/>
  <c r="GM1400" i="1"/>
  <c r="GN1400" i="1"/>
  <c r="AT1396" i="1"/>
  <c r="F1420" i="1"/>
  <c r="AZ1437" i="1"/>
  <c r="CI1433" i="1"/>
  <c r="CI1396" i="1"/>
  <c r="AZ1402" i="1"/>
  <c r="W36" i="1"/>
  <c r="CP201" i="1"/>
  <c r="O201" i="1" s="1"/>
  <c r="CP278" i="1"/>
  <c r="O278" i="1" s="1"/>
  <c r="AE285" i="1"/>
  <c r="W410" i="1"/>
  <c r="AJ538" i="1"/>
  <c r="T410" i="1"/>
  <c r="R410" i="1"/>
  <c r="GK410" i="1" s="1"/>
  <c r="R452" i="1"/>
  <c r="GK452" i="1" s="1"/>
  <c r="GN451" i="1"/>
  <c r="U324" i="1"/>
  <c r="AH328" i="1" s="1"/>
  <c r="T614" i="1"/>
  <c r="AG624" i="1" s="1"/>
  <c r="U665" i="1"/>
  <c r="AD707" i="1"/>
  <c r="V614" i="1"/>
  <c r="W618" i="1"/>
  <c r="U661" i="1"/>
  <c r="R667" i="1"/>
  <c r="GK667" i="1" s="1"/>
  <c r="W743" i="1"/>
  <c r="T532" i="1"/>
  <c r="W614" i="1"/>
  <c r="V622" i="1"/>
  <c r="T665" i="1"/>
  <c r="CP792" i="1"/>
  <c r="O792" i="1" s="1"/>
  <c r="CP796" i="1"/>
  <c r="O796" i="1" s="1"/>
  <c r="CP840" i="1"/>
  <c r="O840" i="1" s="1"/>
  <c r="CP844" i="1"/>
  <c r="O844" i="1" s="1"/>
  <c r="CP883" i="1"/>
  <c r="O883" i="1" s="1"/>
  <c r="V578" i="1"/>
  <c r="CP783" i="1"/>
  <c r="O783" i="1" s="1"/>
  <c r="AE707" i="1"/>
  <c r="P742" i="1"/>
  <c r="T743" i="1"/>
  <c r="CP891" i="1"/>
  <c r="O891" i="1" s="1"/>
  <c r="CP1251" i="1"/>
  <c r="O1251" i="1" s="1"/>
  <c r="CP1287" i="1"/>
  <c r="O1287" i="1" s="1"/>
  <c r="GX935" i="1"/>
  <c r="CJ938" i="1" s="1"/>
  <c r="CP1017" i="1"/>
  <c r="O1017" i="1" s="1"/>
  <c r="CP1325" i="1"/>
  <c r="O1325" i="1" s="1"/>
  <c r="CP1363" i="1"/>
  <c r="O1363" i="1" s="1"/>
  <c r="T1172" i="1"/>
  <c r="CP1361" i="1"/>
  <c r="O1361" i="1" s="1"/>
  <c r="F51" i="1"/>
  <c r="BB26" i="1"/>
  <c r="BB1504" i="1"/>
  <c r="GM31" i="1"/>
  <c r="P36" i="1"/>
  <c r="S36" i="1"/>
  <c r="R36" i="1"/>
  <c r="GK36" i="1" s="1"/>
  <c r="Q36" i="1"/>
  <c r="F45" i="1"/>
  <c r="AX26" i="1"/>
  <c r="GN30" i="1"/>
  <c r="GM30" i="1"/>
  <c r="GM35" i="1"/>
  <c r="F54" i="1"/>
  <c r="BC26" i="1"/>
  <c r="BC1504" i="1"/>
  <c r="F133" i="1"/>
  <c r="AX110" i="1"/>
  <c r="F171" i="1"/>
  <c r="AX157" i="1"/>
  <c r="CY73" i="1"/>
  <c r="X73" i="1" s="1"/>
  <c r="CZ73" i="1"/>
  <c r="Y73" i="1" s="1"/>
  <c r="BB69" i="1"/>
  <c r="F92" i="1"/>
  <c r="AG157" i="1"/>
  <c r="T164" i="1"/>
  <c r="AJ110" i="1"/>
  <c r="W126" i="1"/>
  <c r="AP195" i="1"/>
  <c r="F215" i="1"/>
  <c r="AX237" i="1"/>
  <c r="F251" i="1"/>
  <c r="V126" i="1"/>
  <c r="AI110" i="1"/>
  <c r="U164" i="1"/>
  <c r="AT69" i="1"/>
  <c r="F97" i="1"/>
  <c r="GM199" i="1"/>
  <c r="U126" i="1"/>
  <c r="AH110" i="1"/>
  <c r="AP275" i="1"/>
  <c r="F294" i="1"/>
  <c r="F370" i="1"/>
  <c r="AO359" i="1"/>
  <c r="GN321" i="1"/>
  <c r="GM321" i="1"/>
  <c r="AH275" i="1"/>
  <c r="U285" i="1"/>
  <c r="F416" i="1"/>
  <c r="AO397" i="1"/>
  <c r="CG443" i="1"/>
  <c r="AX454" i="1"/>
  <c r="AT316" i="1"/>
  <c r="F346" i="1"/>
  <c r="BB359" i="1"/>
  <c r="F379" i="1"/>
  <c r="Q406" i="1"/>
  <c r="P406" i="1"/>
  <c r="Q448" i="1"/>
  <c r="AD454" i="1" s="1"/>
  <c r="P448" i="1"/>
  <c r="S448" i="1"/>
  <c r="GM491" i="1"/>
  <c r="GN491" i="1"/>
  <c r="F377" i="1"/>
  <c r="AP443" i="1"/>
  <c r="F463" i="1"/>
  <c r="CZ529" i="1"/>
  <c r="Y529" i="1" s="1"/>
  <c r="CY529" i="1"/>
  <c r="X529" i="1" s="1"/>
  <c r="GM325" i="1"/>
  <c r="GN364" i="1"/>
  <c r="GM364" i="1"/>
  <c r="GM400" i="1"/>
  <c r="GN400" i="1"/>
  <c r="GK529" i="1"/>
  <c r="AE538" i="1"/>
  <c r="S622" i="1"/>
  <c r="Q622" i="1"/>
  <c r="P622" i="1"/>
  <c r="AF359" i="1"/>
  <c r="S366" i="1"/>
  <c r="F430" i="1"/>
  <c r="AT397" i="1"/>
  <c r="AU611" i="1"/>
  <c r="F643" i="1"/>
  <c r="AQ655" i="1"/>
  <c r="F679" i="1"/>
  <c r="AU316" i="1"/>
  <c r="F347" i="1"/>
  <c r="F386" i="1"/>
  <c r="BA359" i="1"/>
  <c r="CZ531" i="1"/>
  <c r="Y531" i="1" s="1"/>
  <c r="CY531" i="1"/>
  <c r="X531" i="1" s="1"/>
  <c r="S536" i="1"/>
  <c r="P536" i="1"/>
  <c r="T536" i="1"/>
  <c r="Q536" i="1"/>
  <c r="BC527" i="1"/>
  <c r="F554" i="1"/>
  <c r="Q494" i="1"/>
  <c r="S494" i="1"/>
  <c r="P494" i="1"/>
  <c r="CP494" i="1" s="1"/>
  <c r="O494" i="1" s="1"/>
  <c r="S741" i="1"/>
  <c r="Q741" i="1"/>
  <c r="P741" i="1"/>
  <c r="CI707" i="1"/>
  <c r="BY700" i="1"/>
  <c r="AP707" i="1"/>
  <c r="F723" i="1"/>
  <c r="BC700" i="1"/>
  <c r="F750" i="1"/>
  <c r="AO738" i="1"/>
  <c r="F856" i="1"/>
  <c r="AX836" i="1"/>
  <c r="CZ702" i="1"/>
  <c r="Y702" i="1" s="1"/>
  <c r="CY702" i="1"/>
  <c r="X702" i="1" s="1"/>
  <c r="AF707" i="1"/>
  <c r="AZ805" i="1"/>
  <c r="CI777" i="1"/>
  <c r="AU485" i="1"/>
  <c r="F515" i="1"/>
  <c r="BA805" i="1"/>
  <c r="R972" i="1"/>
  <c r="Q972" i="1"/>
  <c r="AD983" i="1" s="1"/>
  <c r="P972" i="1"/>
  <c r="V805" i="1"/>
  <c r="AI777" i="1"/>
  <c r="F948" i="1"/>
  <c r="AQ924" i="1"/>
  <c r="CG1014" i="1"/>
  <c r="AX1024" i="1"/>
  <c r="AO1093" i="1"/>
  <c r="F1102" i="1"/>
  <c r="F1234" i="1"/>
  <c r="AT1209" i="1"/>
  <c r="AU700" i="1"/>
  <c r="F726" i="1"/>
  <c r="CZ888" i="1"/>
  <c r="Y888" i="1" s="1"/>
  <c r="CY888" i="1"/>
  <c r="X888" i="1" s="1"/>
  <c r="CZ926" i="1"/>
  <c r="Y926" i="1" s="1"/>
  <c r="AF938" i="1"/>
  <c r="CY926" i="1"/>
  <c r="X926" i="1" s="1"/>
  <c r="GN1135" i="1"/>
  <c r="AO880" i="1"/>
  <c r="F897" i="1"/>
  <c r="CG924" i="1"/>
  <c r="AX938" i="1"/>
  <c r="AU969" i="1"/>
  <c r="F1002" i="1"/>
  <c r="AU1014" i="1"/>
  <c r="F1043" i="1"/>
  <c r="AU1055" i="1"/>
  <c r="F1081" i="1"/>
  <c r="CZ1134" i="1"/>
  <c r="Y1134" i="1" s="1"/>
  <c r="CY1134" i="1"/>
  <c r="X1134" i="1" s="1"/>
  <c r="AQ1129" i="1"/>
  <c r="F1148" i="1"/>
  <c r="CZ1171" i="1"/>
  <c r="Y1171" i="1" s="1"/>
  <c r="CY1171" i="1"/>
  <c r="X1171" i="1" s="1"/>
  <c r="AU1169" i="1"/>
  <c r="F1197" i="1"/>
  <c r="F1227" i="1"/>
  <c r="AQ1396" i="1"/>
  <c r="F1412" i="1"/>
  <c r="AE1433" i="1"/>
  <c r="R1437" i="1"/>
  <c r="AF1055" i="1"/>
  <c r="S1062" i="1"/>
  <c r="CZ1288" i="1"/>
  <c r="Y1288" i="1" s="1"/>
  <c r="CY1288" i="1"/>
  <c r="X1288" i="1" s="1"/>
  <c r="CG1321" i="1"/>
  <c r="AX1327" i="1"/>
  <c r="F1369" i="1"/>
  <c r="AO1358" i="1"/>
  <c r="GN974" i="1"/>
  <c r="GM974" i="1"/>
  <c r="U1098" i="1"/>
  <c r="AH1093" i="1"/>
  <c r="CI969" i="1"/>
  <c r="AZ983" i="1"/>
  <c r="F1147" i="1"/>
  <c r="AP1129" i="1"/>
  <c r="AC1285" i="1"/>
  <c r="CE1290" i="1"/>
  <c r="P1290" i="1"/>
  <c r="CH1290" i="1"/>
  <c r="CF1290" i="1"/>
  <c r="R1327" i="1"/>
  <c r="AE1321" i="1"/>
  <c r="F1351" i="1"/>
  <c r="W1321" i="1"/>
  <c r="GK1398" i="1"/>
  <c r="AE1402" i="1"/>
  <c r="GN1016" i="1"/>
  <c r="GM1016" i="1"/>
  <c r="AJ1055" i="1"/>
  <c r="W1062" i="1"/>
  <c r="CG1396" i="1"/>
  <c r="AX1402" i="1"/>
  <c r="F1453" i="1"/>
  <c r="BC1433" i="1"/>
  <c r="AU1468" i="1"/>
  <c r="F1494" i="1"/>
  <c r="AZ938" i="1"/>
  <c r="CI924" i="1"/>
  <c r="AT1055" i="1"/>
  <c r="F1080" i="1"/>
  <c r="CZ1360" i="1"/>
  <c r="Y1360" i="1" s="1"/>
  <c r="CY1360" i="1"/>
  <c r="X1360" i="1" s="1"/>
  <c r="AF1365" i="1"/>
  <c r="AC1402" i="1"/>
  <c r="CP1398" i="1"/>
  <c r="O1398" i="1" s="1"/>
  <c r="GM1399" i="1"/>
  <c r="GN978" i="1"/>
  <c r="GM978" i="1"/>
  <c r="U1062" i="1"/>
  <c r="AH1055" i="1"/>
  <c r="CI1365" i="1"/>
  <c r="BY1358" i="1"/>
  <c r="AP1365" i="1"/>
  <c r="CP1435" i="1"/>
  <c r="O1435" i="1" s="1"/>
  <c r="AC1437" i="1"/>
  <c r="F1033" i="1"/>
  <c r="AP1014" i="1"/>
  <c r="F1119" i="1"/>
  <c r="T1093" i="1"/>
  <c r="AG1396" i="1"/>
  <c r="T1402" i="1"/>
  <c r="BA1285" i="1"/>
  <c r="F1310" i="1"/>
  <c r="F1461" i="1"/>
  <c r="W1433" i="1"/>
  <c r="W1475" i="1"/>
  <c r="AJ1396" i="1"/>
  <c r="W1402" i="1"/>
  <c r="F1349" i="1"/>
  <c r="U1321" i="1"/>
  <c r="AU1358" i="1"/>
  <c r="F1384" i="1"/>
  <c r="AP1433" i="1"/>
  <c r="F1446" i="1"/>
  <c r="F1457" i="1"/>
  <c r="BA1433" i="1"/>
  <c r="AP1468" i="1"/>
  <c r="F1484" i="1"/>
  <c r="W32" i="1"/>
  <c r="AJ38" i="1" s="1"/>
  <c r="V32" i="1"/>
  <c r="AD164" i="1"/>
  <c r="GX32" i="1"/>
  <c r="CP118" i="1"/>
  <c r="O118" i="1" s="1"/>
  <c r="CP119" i="1"/>
  <c r="O119" i="1" s="1"/>
  <c r="AE126" i="1"/>
  <c r="CP198" i="1"/>
  <c r="O198" i="1" s="1"/>
  <c r="CP241" i="1"/>
  <c r="O241" i="1" s="1"/>
  <c r="CP279" i="1"/>
  <c r="O279" i="1" s="1"/>
  <c r="CP283" i="1"/>
  <c r="O283" i="1" s="1"/>
  <c r="CP320" i="1"/>
  <c r="O320" i="1" s="1"/>
  <c r="T324" i="1"/>
  <c r="T406" i="1"/>
  <c r="GX448" i="1"/>
  <c r="U532" i="1"/>
  <c r="W324" i="1"/>
  <c r="AJ328" i="1" s="1"/>
  <c r="T448" i="1"/>
  <c r="W406" i="1"/>
  <c r="GX452" i="1"/>
  <c r="CP534" i="1"/>
  <c r="O534" i="1" s="1"/>
  <c r="GX618" i="1"/>
  <c r="V661" i="1"/>
  <c r="CP702" i="1"/>
  <c r="O702" i="1" s="1"/>
  <c r="U536" i="1"/>
  <c r="R614" i="1"/>
  <c r="GM576" i="1"/>
  <c r="R622" i="1"/>
  <c r="GK622" i="1" s="1"/>
  <c r="W661" i="1"/>
  <c r="AJ707" i="1"/>
  <c r="CP704" i="1"/>
  <c r="O704" i="1" s="1"/>
  <c r="CP785" i="1"/>
  <c r="O785" i="1" s="1"/>
  <c r="CP789" i="1"/>
  <c r="O789" i="1" s="1"/>
  <c r="CP793" i="1"/>
  <c r="O793" i="1" s="1"/>
  <c r="CP801" i="1"/>
  <c r="O801" i="1" s="1"/>
  <c r="CP841" i="1"/>
  <c r="O841" i="1" s="1"/>
  <c r="CP884" i="1"/>
  <c r="O884" i="1" s="1"/>
  <c r="CP613" i="1"/>
  <c r="O613" i="1" s="1"/>
  <c r="R578" i="1"/>
  <c r="GK578" i="1" s="1"/>
  <c r="T661" i="1"/>
  <c r="W667" i="1"/>
  <c r="U705" i="1"/>
  <c r="AH707" i="1" s="1"/>
  <c r="GX741" i="1"/>
  <c r="CP782" i="1"/>
  <c r="O782" i="1" s="1"/>
  <c r="GX742" i="1"/>
  <c r="T705" i="1"/>
  <c r="AG707" i="1" s="1"/>
  <c r="CP926" i="1"/>
  <c r="O926" i="1" s="1"/>
  <c r="T935" i="1"/>
  <c r="AG938" i="1" s="1"/>
  <c r="U1176" i="1"/>
  <c r="AE1216" i="1"/>
  <c r="U935" i="1"/>
  <c r="AH938" i="1" s="1"/>
  <c r="V1136" i="1"/>
  <c r="AI1138" i="1" s="1"/>
  <c r="CP1324" i="1"/>
  <c r="O1324" i="1" s="1"/>
  <c r="CP1362" i="1"/>
  <c r="O1362" i="1" s="1"/>
  <c r="T1136" i="1"/>
  <c r="AG1138" i="1" s="1"/>
  <c r="T1176" i="1"/>
  <c r="AE1365" i="1"/>
  <c r="AT26" i="1"/>
  <c r="F56" i="1"/>
  <c r="GM29" i="1"/>
  <c r="AU26" i="1"/>
  <c r="F57" i="1"/>
  <c r="AT110" i="1"/>
  <c r="F144" i="1"/>
  <c r="AT157" i="1"/>
  <c r="F182" i="1"/>
  <c r="CY77" i="1"/>
  <c r="X77" i="1" s="1"/>
  <c r="CZ77" i="1"/>
  <c r="Y77" i="1" s="1"/>
  <c r="CP112" i="1"/>
  <c r="O112" i="1" s="1"/>
  <c r="AC126" i="1"/>
  <c r="CP159" i="1"/>
  <c r="O159" i="1" s="1"/>
  <c r="AC164" i="1"/>
  <c r="AP69" i="1"/>
  <c r="F88" i="1"/>
  <c r="BB195" i="1"/>
  <c r="F219" i="1"/>
  <c r="AT237" i="1"/>
  <c r="F262" i="1"/>
  <c r="GK197" i="1"/>
  <c r="AE206" i="1"/>
  <c r="AG110" i="1"/>
  <c r="T126" i="1"/>
  <c r="AD275" i="1"/>
  <c r="AF275" i="1"/>
  <c r="S285" i="1"/>
  <c r="BB275" i="1"/>
  <c r="F298" i="1"/>
  <c r="AG237" i="1"/>
  <c r="T244" i="1"/>
  <c r="F470" i="1"/>
  <c r="BC443" i="1"/>
  <c r="AJ275" i="1"/>
  <c r="W285" i="1"/>
  <c r="GK318" i="1"/>
  <c r="AE328" i="1"/>
  <c r="AI275" i="1"/>
  <c r="V285" i="1"/>
  <c r="BA285" i="1"/>
  <c r="CJ275" i="1"/>
  <c r="GM323" i="1"/>
  <c r="AP316" i="1"/>
  <c r="F337" i="1"/>
  <c r="AE366" i="1"/>
  <c r="GK361" i="1"/>
  <c r="GN361" i="1" s="1"/>
  <c r="AT359" i="1"/>
  <c r="F384" i="1"/>
  <c r="CP404" i="1"/>
  <c r="O404" i="1" s="1"/>
  <c r="Q410" i="1"/>
  <c r="P410" i="1"/>
  <c r="Q490" i="1"/>
  <c r="AD496" i="1" s="1"/>
  <c r="P490" i="1"/>
  <c r="S490" i="1"/>
  <c r="CI397" i="1"/>
  <c r="AZ412" i="1"/>
  <c r="AT443" i="1"/>
  <c r="F472" i="1"/>
  <c r="GM363" i="1"/>
  <c r="GN363" i="1"/>
  <c r="GN403" i="1"/>
  <c r="GM530" i="1"/>
  <c r="S574" i="1"/>
  <c r="Q574" i="1"/>
  <c r="AD580" i="1" s="1"/>
  <c r="P574" i="1"/>
  <c r="S618" i="1"/>
  <c r="Q618" i="1"/>
  <c r="P618" i="1"/>
  <c r="S665" i="1"/>
  <c r="Q665" i="1"/>
  <c r="P665" i="1"/>
  <c r="CP665" i="1" s="1"/>
  <c r="O665" i="1" s="1"/>
  <c r="AQ359" i="1"/>
  <c r="F376" i="1"/>
  <c r="CZ493" i="1"/>
  <c r="Y493" i="1" s="1"/>
  <c r="CY493" i="1"/>
  <c r="X493" i="1" s="1"/>
  <c r="GN362" i="1"/>
  <c r="GM407" i="1"/>
  <c r="AQ611" i="1"/>
  <c r="F634" i="1"/>
  <c r="CZ492" i="1"/>
  <c r="Y492" i="1" s="1"/>
  <c r="CY492" i="1"/>
  <c r="X492" i="1" s="1"/>
  <c r="F506" i="1"/>
  <c r="AQ485" i="1"/>
  <c r="CZ534" i="1"/>
  <c r="Y534" i="1" s="1"/>
  <c r="CY534" i="1"/>
  <c r="X534" i="1" s="1"/>
  <c r="AU359" i="1"/>
  <c r="F385" i="1"/>
  <c r="GN487" i="1"/>
  <c r="GM487" i="1"/>
  <c r="AU527" i="1"/>
  <c r="F557" i="1"/>
  <c r="CI569" i="1"/>
  <c r="AZ580" i="1"/>
  <c r="AP611" i="1"/>
  <c r="F633" i="1"/>
  <c r="AT655" i="1"/>
  <c r="F687" i="1"/>
  <c r="S743" i="1"/>
  <c r="P743" i="1"/>
  <c r="Q743" i="1"/>
  <c r="AP527" i="1"/>
  <c r="F547" i="1"/>
  <c r="AT611" i="1"/>
  <c r="F642" i="1"/>
  <c r="F676" i="1"/>
  <c r="AX655" i="1"/>
  <c r="CG700" i="1"/>
  <c r="AX707" i="1"/>
  <c r="Q742" i="1"/>
  <c r="R742" i="1"/>
  <c r="GK742" i="1" s="1"/>
  <c r="S742" i="1"/>
  <c r="AC849" i="1"/>
  <c r="CP838" i="1"/>
  <c r="O838" i="1" s="1"/>
  <c r="F867" i="1"/>
  <c r="AT836" i="1"/>
  <c r="GM885" i="1"/>
  <c r="F631" i="1"/>
  <c r="AX611" i="1"/>
  <c r="AQ746" i="1"/>
  <c r="BZ738" i="1"/>
  <c r="AQ527" i="1"/>
  <c r="F548" i="1"/>
  <c r="F587" i="1"/>
  <c r="AX569" i="1"/>
  <c r="CI655" i="1"/>
  <c r="AZ669" i="1"/>
  <c r="CP971" i="1"/>
  <c r="O971" i="1" s="1"/>
  <c r="AC983" i="1"/>
  <c r="R1021" i="1"/>
  <c r="Q1021" i="1"/>
  <c r="AD1024" i="1" s="1"/>
  <c r="P1021" i="1"/>
  <c r="AJ836" i="1"/>
  <c r="AO1014" i="1"/>
  <c r="F1028" i="1"/>
  <c r="CG1169" i="1"/>
  <c r="AX1178" i="1"/>
  <c r="F1225" i="1"/>
  <c r="BB1247" i="1"/>
  <c r="F1267" i="1"/>
  <c r="F755" i="1"/>
  <c r="AP738" i="1"/>
  <c r="AH836" i="1"/>
  <c r="CI893" i="1"/>
  <c r="BY880" i="1"/>
  <c r="AP893" i="1"/>
  <c r="Q1062" i="1"/>
  <c r="AD1055" i="1"/>
  <c r="P1172" i="1"/>
  <c r="AC1178" i="1" s="1"/>
  <c r="R1172" i="1"/>
  <c r="GX1172" i="1"/>
  <c r="CJ1178" i="1" s="1"/>
  <c r="Q1172" i="1"/>
  <c r="AD1178" i="1" s="1"/>
  <c r="AD1209" i="1"/>
  <c r="CG880" i="1"/>
  <c r="AX893" i="1"/>
  <c r="CJ836" i="1"/>
  <c r="BA849" i="1"/>
  <c r="AO924" i="1"/>
  <c r="F942" i="1"/>
  <c r="AQ969" i="1"/>
  <c r="F993" i="1"/>
  <c r="AQ1014" i="1"/>
  <c r="F1034" i="1"/>
  <c r="CP1057" i="1"/>
  <c r="O1057" i="1" s="1"/>
  <c r="AC1062" i="1"/>
  <c r="AQ1055" i="1"/>
  <c r="F1072" i="1"/>
  <c r="F1114" i="1"/>
  <c r="BC1093" i="1"/>
  <c r="CZ1174" i="1"/>
  <c r="Y1174" i="1" s="1"/>
  <c r="CY1174" i="1"/>
  <c r="X1174" i="1" s="1"/>
  <c r="AQ1169" i="1"/>
  <c r="F1188" i="1"/>
  <c r="CP1211" i="1"/>
  <c r="O1211" i="1" s="1"/>
  <c r="AC1216" i="1"/>
  <c r="F764" i="1"/>
  <c r="AT738" i="1"/>
  <c r="CZ889" i="1"/>
  <c r="Y889" i="1" s="1"/>
  <c r="CY889" i="1"/>
  <c r="X889" i="1" s="1"/>
  <c r="Q1098" i="1"/>
  <c r="AD1093" i="1"/>
  <c r="W1216" i="1"/>
  <c r="AJ1209" i="1"/>
  <c r="CG1468" i="1"/>
  <c r="AX1475" i="1"/>
  <c r="AE1285" i="1"/>
  <c r="R1290" i="1"/>
  <c r="CG1358" i="1"/>
  <c r="AX1365" i="1"/>
  <c r="GN932" i="1"/>
  <c r="GM932" i="1"/>
  <c r="AG1055" i="1"/>
  <c r="T1062" i="1"/>
  <c r="F1107" i="1"/>
  <c r="AP1093" i="1"/>
  <c r="CI1129" i="1"/>
  <c r="AZ1138" i="1"/>
  <c r="CZ1323" i="1"/>
  <c r="Y1323" i="1" s="1"/>
  <c r="CY1323" i="1"/>
  <c r="X1323" i="1" s="1"/>
  <c r="AF1327" i="1"/>
  <c r="CZ1325" i="1"/>
  <c r="Y1325" i="1" s="1"/>
  <c r="CY1325" i="1"/>
  <c r="X1325" i="1" s="1"/>
  <c r="CZ1363" i="1"/>
  <c r="Y1363" i="1" s="1"/>
  <c r="CY1363" i="1"/>
  <c r="X1363" i="1" s="1"/>
  <c r="GN1133" i="1"/>
  <c r="GM1133" i="1"/>
  <c r="CI1327" i="1"/>
  <c r="BY1321" i="1"/>
  <c r="AP1327" i="1"/>
  <c r="AO1396" i="1"/>
  <c r="F1406" i="1"/>
  <c r="F1456" i="1"/>
  <c r="AU1433" i="1"/>
  <c r="AQ1468" i="1"/>
  <c r="F1485" i="1"/>
  <c r="AP924" i="1"/>
  <c r="F1071" i="1"/>
  <c r="AP1055" i="1"/>
  <c r="V1062" i="1"/>
  <c r="AI1055" i="1"/>
  <c r="AI1321" i="1"/>
  <c r="V1327" i="1"/>
  <c r="AQ880" i="1"/>
  <c r="F903" i="1"/>
  <c r="CI1014" i="1"/>
  <c r="AZ1024" i="1"/>
  <c r="F1187" i="1"/>
  <c r="AP1169" i="1"/>
  <c r="Q1327" i="1"/>
  <c r="F1343" i="1"/>
  <c r="BC1321" i="1"/>
  <c r="F1375" i="1"/>
  <c r="AQ1358" i="1"/>
  <c r="F1424" i="1"/>
  <c r="U1396" i="1"/>
  <c r="T1327" i="1"/>
  <c r="AG1321" i="1"/>
  <c r="AL1433" i="1"/>
  <c r="Y1437" i="1"/>
  <c r="BA1327" i="1"/>
  <c r="CJ1321" i="1"/>
  <c r="T1475" i="1"/>
  <c r="AG1468" i="1"/>
  <c r="AP1396" i="1"/>
  <c r="F1411" i="1"/>
  <c r="U32" i="1"/>
  <c r="AH38" i="1" s="1"/>
  <c r="AD79" i="1"/>
  <c r="V75" i="1"/>
  <c r="AI79" i="1" s="1"/>
  <c r="AD126" i="1"/>
  <c r="T32" i="1"/>
  <c r="GX36" i="1"/>
  <c r="U75" i="1"/>
  <c r="AH79" i="1" s="1"/>
  <c r="AE164" i="1"/>
  <c r="CP203" i="1"/>
  <c r="O203" i="1" s="1"/>
  <c r="CP280" i="1"/>
  <c r="O280" i="1" s="1"/>
  <c r="AE244" i="1"/>
  <c r="V406" i="1"/>
  <c r="AI412" i="1" s="1"/>
  <c r="U448" i="1"/>
  <c r="W452" i="1"/>
  <c r="GX490" i="1"/>
  <c r="CJ496" i="1" s="1"/>
  <c r="AD669" i="1"/>
  <c r="GX324" i="1"/>
  <c r="CJ328" i="1" s="1"/>
  <c r="T452" i="1"/>
  <c r="W490" i="1"/>
  <c r="AJ496" i="1" s="1"/>
  <c r="AD538" i="1"/>
  <c r="S406" i="1"/>
  <c r="GX410" i="1"/>
  <c r="U452" i="1"/>
  <c r="V490" i="1"/>
  <c r="AI496" i="1" s="1"/>
  <c r="U574" i="1"/>
  <c r="W578" i="1"/>
  <c r="V618" i="1"/>
  <c r="R661" i="1"/>
  <c r="T667" i="1"/>
  <c r="R743" i="1"/>
  <c r="GK743" i="1" s="1"/>
  <c r="U578" i="1"/>
  <c r="V574" i="1"/>
  <c r="GX667" i="1"/>
  <c r="CP786" i="1"/>
  <c r="O786" i="1" s="1"/>
  <c r="CP790" i="1"/>
  <c r="O790" i="1" s="1"/>
  <c r="CP798" i="1"/>
  <c r="O798" i="1" s="1"/>
  <c r="CP802" i="1"/>
  <c r="O802" i="1" s="1"/>
  <c r="GX536" i="1"/>
  <c r="CJ538" i="1" s="1"/>
  <c r="W574" i="1"/>
  <c r="AJ580" i="1" s="1"/>
  <c r="V665" i="1"/>
  <c r="CP703" i="1"/>
  <c r="O703" i="1" s="1"/>
  <c r="CP781" i="1"/>
  <c r="O781" i="1" s="1"/>
  <c r="T741" i="1"/>
  <c r="AG746" i="1" s="1"/>
  <c r="V742" i="1"/>
  <c r="AC893" i="1"/>
  <c r="W935" i="1"/>
  <c r="AJ938" i="1" s="1"/>
  <c r="W1021" i="1"/>
  <c r="AJ1024" i="1" s="1"/>
  <c r="AE1254" i="1"/>
  <c r="GX972" i="1"/>
  <c r="CJ983" i="1" s="1"/>
  <c r="U1136" i="1"/>
  <c r="AH1138" i="1" s="1"/>
  <c r="U1172" i="1"/>
  <c r="CP1288" i="1"/>
  <c r="O1288" i="1" s="1"/>
  <c r="V972" i="1"/>
  <c r="AI983" i="1" s="1"/>
  <c r="GX1021" i="1"/>
  <c r="V1176" i="1"/>
  <c r="T972" i="1"/>
  <c r="W1136" i="1"/>
  <c r="AJ1138" i="1" s="1"/>
  <c r="S1172" i="1"/>
  <c r="AF1178" i="1" s="1"/>
  <c r="W1176" i="1"/>
  <c r="AJ1178" i="1" s="1"/>
  <c r="CP1473" i="1"/>
  <c r="O1473" i="1" s="1"/>
  <c r="AE1475" i="1"/>
  <c r="T55" i="9" l="1"/>
  <c r="E329" i="8"/>
  <c r="H128" i="5"/>
  <c r="X95" i="5"/>
  <c r="H95" i="5"/>
  <c r="GM1135" i="1"/>
  <c r="T268" i="9"/>
  <c r="O268" i="9"/>
  <c r="F280" i="8" s="1"/>
  <c r="AH1178" i="1"/>
  <c r="AH1169" i="1" s="1"/>
  <c r="CP1250" i="1"/>
  <c r="O1250" i="1" s="1"/>
  <c r="AJ1365" i="1"/>
  <c r="AJ1358" i="1" s="1"/>
  <c r="F1235" i="1"/>
  <c r="GN1214" i="1"/>
  <c r="AF893" i="1"/>
  <c r="AG983" i="1"/>
  <c r="GM399" i="1"/>
  <c r="GN530" i="1"/>
  <c r="AG412" i="1"/>
  <c r="GN928" i="1"/>
  <c r="GN1058" i="1"/>
  <c r="GN533" i="1"/>
  <c r="GM936" i="1"/>
  <c r="AF983" i="1"/>
  <c r="GN795" i="1"/>
  <c r="GM615" i="1"/>
  <c r="GM662" i="1"/>
  <c r="GM619" i="1"/>
  <c r="T237" i="9"/>
  <c r="O237" i="9"/>
  <c r="F255" i="8" s="1"/>
  <c r="F237" i="8"/>
  <c r="R212" i="9"/>
  <c r="M212" i="9"/>
  <c r="R125" i="9"/>
  <c r="M125" i="9"/>
  <c r="T96" i="9"/>
  <c r="T83" i="9"/>
  <c r="O96" i="9"/>
  <c r="F117" i="8" s="1"/>
  <c r="T179" i="9"/>
  <c r="M179" i="9"/>
  <c r="O130" i="9"/>
  <c r="F146" i="8" s="1"/>
  <c r="T86" i="9"/>
  <c r="D81" i="8"/>
  <c r="GN573" i="1"/>
  <c r="GN571" i="1"/>
  <c r="GM449" i="1"/>
  <c r="GN1020" i="1"/>
  <c r="GM795" i="1"/>
  <c r="GN846" i="1"/>
  <c r="GN577" i="1"/>
  <c r="O95" i="5"/>
  <c r="O55" i="9"/>
  <c r="F65" i="8" s="1"/>
  <c r="E69" i="8" s="1"/>
  <c r="R55" i="9"/>
  <c r="AG328" i="1"/>
  <c r="T328" i="1" s="1"/>
  <c r="R53" i="9"/>
  <c r="F338" i="1"/>
  <c r="V164" i="1"/>
  <c r="AI157" i="1"/>
  <c r="O43" i="9"/>
  <c r="F51" i="8" s="1"/>
  <c r="GN31" i="1"/>
  <c r="GM76" i="1"/>
  <c r="H147" i="5"/>
  <c r="K144" i="5"/>
  <c r="I21" i="5"/>
  <c r="GN1399" i="1"/>
  <c r="AI1365" i="1"/>
  <c r="V1365" i="1" s="1"/>
  <c r="U1285" i="1"/>
  <c r="F1312" i="1"/>
  <c r="T285" i="9"/>
  <c r="M285" i="9"/>
  <c r="AD1254" i="1"/>
  <c r="AZ1254" i="1"/>
  <c r="CI1247" i="1"/>
  <c r="GN1173" i="1"/>
  <c r="T281" i="9"/>
  <c r="O281" i="9"/>
  <c r="F289" i="8" s="1"/>
  <c r="R281" i="9"/>
  <c r="M281" i="9"/>
  <c r="AE1093" i="1"/>
  <c r="R1098" i="1"/>
  <c r="CJ1024" i="1"/>
  <c r="CJ1014" i="1" s="1"/>
  <c r="CP972" i="1"/>
  <c r="O972" i="1" s="1"/>
  <c r="GM975" i="1"/>
  <c r="GN976" i="1"/>
  <c r="O212" i="9"/>
  <c r="F223" i="8" s="1"/>
  <c r="GN934" i="1"/>
  <c r="GM933" i="1"/>
  <c r="F217" i="8"/>
  <c r="R190" i="9"/>
  <c r="AJ893" i="1"/>
  <c r="AJ880" i="1" s="1"/>
  <c r="T189" i="9"/>
  <c r="M190" i="9"/>
  <c r="GN842" i="1"/>
  <c r="E196" i="8"/>
  <c r="GN803" i="1"/>
  <c r="F176" i="8"/>
  <c r="E180" i="8" s="1"/>
  <c r="AH805" i="1"/>
  <c r="AH777" i="1" s="1"/>
  <c r="GN744" i="1"/>
  <c r="R131" i="9"/>
  <c r="M131" i="9"/>
  <c r="T131" i="9"/>
  <c r="O131" i="9"/>
  <c r="F144" i="8" s="1"/>
  <c r="GN616" i="1"/>
  <c r="AD624" i="1"/>
  <c r="AD611" i="1" s="1"/>
  <c r="R107" i="9"/>
  <c r="CP620" i="1"/>
  <c r="O620" i="1" s="1"/>
  <c r="AH580" i="1"/>
  <c r="AI580" i="1"/>
  <c r="V580" i="1" s="1"/>
  <c r="O94" i="9"/>
  <c r="F106" i="8" s="1"/>
  <c r="M83" i="9"/>
  <c r="R78" i="9"/>
  <c r="M78" i="9"/>
  <c r="T72" i="9"/>
  <c r="R76" i="9"/>
  <c r="GM447" i="1"/>
  <c r="T76" i="9"/>
  <c r="GN407" i="1"/>
  <c r="CP410" i="1"/>
  <c r="O410" i="1" s="1"/>
  <c r="AJ412" i="1"/>
  <c r="W412" i="1" s="1"/>
  <c r="M69" i="9"/>
  <c r="O66" i="9"/>
  <c r="F81" i="8" s="1"/>
  <c r="E83" i="8" s="1"/>
  <c r="R69" i="9"/>
  <c r="AK285" i="1"/>
  <c r="X285" i="1" s="1"/>
  <c r="GM282" i="1"/>
  <c r="AD244" i="1"/>
  <c r="E54" i="8"/>
  <c r="GN199" i="1"/>
  <c r="R39" i="9"/>
  <c r="M39" i="9"/>
  <c r="E46" i="8"/>
  <c r="AI206" i="1"/>
  <c r="E33" i="8"/>
  <c r="GM116" i="1"/>
  <c r="GN120" i="1"/>
  <c r="GN124" i="1"/>
  <c r="GM74" i="1"/>
  <c r="GM72" i="1"/>
  <c r="R18" i="9"/>
  <c r="M18" i="9"/>
  <c r="AG38" i="1"/>
  <c r="AI38" i="1"/>
  <c r="V38" i="1" s="1"/>
  <c r="GN33" i="1"/>
  <c r="O15" i="9"/>
  <c r="R12" i="9"/>
  <c r="M12" i="9"/>
  <c r="AH880" i="1"/>
  <c r="U893" i="1"/>
  <c r="Q1475" i="1"/>
  <c r="AD1468" i="1"/>
  <c r="AI1358" i="1"/>
  <c r="AI1247" i="1"/>
  <c r="V1254" i="1"/>
  <c r="CJ880" i="1"/>
  <c r="BA893" i="1"/>
  <c r="F913" i="1" s="1"/>
  <c r="W893" i="1"/>
  <c r="O69" i="5"/>
  <c r="H69" i="5"/>
  <c r="X69" i="5"/>
  <c r="Q1254" i="1"/>
  <c r="AD1247" i="1"/>
  <c r="U805" i="1"/>
  <c r="F827" i="1" s="1"/>
  <c r="GN34" i="1"/>
  <c r="GM34" i="1"/>
  <c r="BA1365" i="1"/>
  <c r="F1385" i="1" s="1"/>
  <c r="CJ1358" i="1"/>
  <c r="AD1358" i="1"/>
  <c r="Q1365" i="1"/>
  <c r="F1377" i="1" s="1"/>
  <c r="T1254" i="1"/>
  <c r="AG1247" i="1"/>
  <c r="GM1134" i="1"/>
  <c r="GN1134" i="1"/>
  <c r="AG195" i="1"/>
  <c r="T206" i="1"/>
  <c r="H82" i="5"/>
  <c r="X82" i="5"/>
  <c r="O82" i="5"/>
  <c r="W1365" i="1"/>
  <c r="T805" i="1"/>
  <c r="F826" i="1" s="1"/>
  <c r="AG777" i="1"/>
  <c r="AD237" i="1"/>
  <c r="Q244" i="1"/>
  <c r="GN408" i="1"/>
  <c r="GM408" i="1"/>
  <c r="GM1174" i="1"/>
  <c r="AL1327" i="1"/>
  <c r="AL1321" i="1" s="1"/>
  <c r="CP1021" i="1"/>
  <c r="O1021" i="1" s="1"/>
  <c r="GM77" i="1"/>
  <c r="AH538" i="1"/>
  <c r="AH527" i="1" s="1"/>
  <c r="GN531" i="1"/>
  <c r="AJ624" i="1"/>
  <c r="W624" i="1" s="1"/>
  <c r="CP324" i="1"/>
  <c r="O324" i="1" s="1"/>
  <c r="K77" i="5" s="1"/>
  <c r="AE79" i="1"/>
  <c r="R79" i="1" s="1"/>
  <c r="K143" i="5"/>
  <c r="AK1098" i="1"/>
  <c r="X1098" i="1" s="1"/>
  <c r="CP1176" i="1"/>
  <c r="O1176" i="1" s="1"/>
  <c r="CP32" i="1"/>
  <c r="O32" i="1" s="1"/>
  <c r="CZ1471" i="1"/>
  <c r="Y1471" i="1" s="1"/>
  <c r="CY1471" i="1"/>
  <c r="X1471" i="1" s="1"/>
  <c r="AF1475" i="1"/>
  <c r="R300" i="9"/>
  <c r="M300" i="9"/>
  <c r="E312" i="8"/>
  <c r="R287" i="9"/>
  <c r="E232" i="8"/>
  <c r="GM927" i="1"/>
  <c r="GN927" i="1"/>
  <c r="M287" i="9"/>
  <c r="CJ1254" i="1"/>
  <c r="CY1250" i="1"/>
  <c r="X1250" i="1" s="1"/>
  <c r="CZ1250" i="1"/>
  <c r="Y1250" i="1" s="1"/>
  <c r="R276" i="9"/>
  <c r="M276" i="9"/>
  <c r="D279" i="8"/>
  <c r="F258" i="8"/>
  <c r="GN979" i="1"/>
  <c r="GM979" i="1"/>
  <c r="CY887" i="1"/>
  <c r="X887" i="1" s="1"/>
  <c r="CZ887" i="1"/>
  <c r="Y887" i="1" s="1"/>
  <c r="M189" i="9"/>
  <c r="GM666" i="1"/>
  <c r="GN666" i="1"/>
  <c r="GM663" i="1"/>
  <c r="GN663" i="1"/>
  <c r="E96" i="8"/>
  <c r="AT700" i="1"/>
  <c r="F725" i="1"/>
  <c r="AT485" i="1"/>
  <c r="F514" i="1"/>
  <c r="CZ322" i="1"/>
  <c r="Y322" i="1" s="1"/>
  <c r="T64" i="5" s="1"/>
  <c r="K66" i="5" s="1"/>
  <c r="CY322" i="1"/>
  <c r="X322" i="1" s="1"/>
  <c r="R64" i="5" s="1"/>
  <c r="K65" i="5" s="1"/>
  <c r="J56" i="5"/>
  <c r="P56" i="5"/>
  <c r="CZ202" i="1"/>
  <c r="Y202" i="1" s="1"/>
  <c r="CY202" i="1"/>
  <c r="X202" i="1" s="1"/>
  <c r="R15" i="9"/>
  <c r="AL1062" i="1"/>
  <c r="GN1212" i="1"/>
  <c r="Q1290" i="1"/>
  <c r="AD1285" i="1"/>
  <c r="T300" i="9"/>
  <c r="O300" i="9"/>
  <c r="F316" i="8" s="1"/>
  <c r="R285" i="9"/>
  <c r="E268" i="8"/>
  <c r="CP1018" i="1"/>
  <c r="O1018" i="1" s="1"/>
  <c r="AB1024" i="1" s="1"/>
  <c r="CY1017" i="1"/>
  <c r="X1017" i="1" s="1"/>
  <c r="CZ1017" i="1"/>
  <c r="Y1017" i="1" s="1"/>
  <c r="T212" i="9"/>
  <c r="T190" i="9"/>
  <c r="AI893" i="1"/>
  <c r="T263" i="9"/>
  <c r="T223" i="9"/>
  <c r="O223" i="9"/>
  <c r="F241" i="8" s="1"/>
  <c r="O190" i="9"/>
  <c r="F199" i="8" s="1"/>
  <c r="O189" i="9"/>
  <c r="F204" i="8" s="1"/>
  <c r="CY800" i="1"/>
  <c r="X800" i="1" s="1"/>
  <c r="CZ800" i="1"/>
  <c r="Y800" i="1" s="1"/>
  <c r="CJ244" i="1"/>
  <c r="T129" i="9"/>
  <c r="T125" i="9"/>
  <c r="T119" i="9"/>
  <c r="T94" i="9"/>
  <c r="F107" i="8"/>
  <c r="E110" i="8" s="1"/>
  <c r="O83" i="9"/>
  <c r="F101" i="8" s="1"/>
  <c r="E102" i="8" s="1"/>
  <c r="T74" i="9"/>
  <c r="P40" i="5"/>
  <c r="J40" i="5"/>
  <c r="T45" i="9"/>
  <c r="M153" i="9"/>
  <c r="M94" i="9"/>
  <c r="AL285" i="1"/>
  <c r="CP242" i="1"/>
  <c r="O242" i="1" s="1"/>
  <c r="AJ244" i="1"/>
  <c r="CZ204" i="1"/>
  <c r="Y204" i="1" s="1"/>
  <c r="CP204" i="1"/>
  <c r="O204" i="1" s="1"/>
  <c r="CY204" i="1"/>
  <c r="X204" i="1" s="1"/>
  <c r="M37" i="9"/>
  <c r="CZ200" i="1"/>
  <c r="Y200" i="1" s="1"/>
  <c r="CY200" i="1"/>
  <c r="X200" i="1" s="1"/>
  <c r="AF206" i="1"/>
  <c r="T15" i="9"/>
  <c r="D15" i="8"/>
  <c r="AK1402" i="1"/>
  <c r="AL1216" i="1"/>
  <c r="GN576" i="1"/>
  <c r="D107" i="8"/>
  <c r="D88" i="8"/>
  <c r="D288" i="8"/>
  <c r="AG496" i="1"/>
  <c r="AK126" i="1"/>
  <c r="O128" i="5"/>
  <c r="H131" i="5" s="1"/>
  <c r="X147" i="5"/>
  <c r="GN889" i="1"/>
  <c r="GN492" i="1"/>
  <c r="GM493" i="1"/>
  <c r="AC412" i="1"/>
  <c r="CH412" i="1" s="1"/>
  <c r="CB366" i="1"/>
  <c r="AS366" i="1" s="1"/>
  <c r="CJ746" i="1"/>
  <c r="CJ738" i="1" s="1"/>
  <c r="AD746" i="1"/>
  <c r="GN73" i="1"/>
  <c r="AG538" i="1"/>
  <c r="GN890" i="1"/>
  <c r="GM1175" i="1"/>
  <c r="AP1504" i="1"/>
  <c r="F1513" i="1" s="1"/>
  <c r="G16" i="2" s="1"/>
  <c r="G18" i="2" s="1"/>
  <c r="AL1098" i="1"/>
  <c r="Y1098" i="1" s="1"/>
  <c r="CJ1468" i="1"/>
  <c r="BA1475" i="1"/>
  <c r="Q1437" i="1"/>
  <c r="AD1433" i="1"/>
  <c r="U1365" i="1"/>
  <c r="AH1358" i="1"/>
  <c r="CP1252" i="1"/>
  <c r="O1252" i="1" s="1"/>
  <c r="AB1254" i="1" s="1"/>
  <c r="CY1252" i="1"/>
  <c r="X1252" i="1" s="1"/>
  <c r="CZ1252" i="1"/>
  <c r="Y1252" i="1" s="1"/>
  <c r="CY886" i="1"/>
  <c r="X886" i="1" s="1"/>
  <c r="CZ886" i="1"/>
  <c r="Y886" i="1" s="1"/>
  <c r="E61" i="8"/>
  <c r="CZ450" i="1"/>
  <c r="Y450" i="1" s="1"/>
  <c r="CY450" i="1"/>
  <c r="X450" i="1" s="1"/>
  <c r="CZ242" i="1"/>
  <c r="Y242" i="1" s="1"/>
  <c r="CY242" i="1"/>
  <c r="X242" i="1" s="1"/>
  <c r="AF110" i="1"/>
  <c r="S126" i="1"/>
  <c r="AL1402" i="1"/>
  <c r="CP886" i="1"/>
  <c r="O886" i="1" s="1"/>
  <c r="AB893" i="1" s="1"/>
  <c r="AL126" i="1"/>
  <c r="AH1433" i="1"/>
  <c r="U1437" i="1"/>
  <c r="T299" i="9"/>
  <c r="O299" i="9"/>
  <c r="F315" i="8" s="1"/>
  <c r="E319" i="8" s="1"/>
  <c r="T287" i="9"/>
  <c r="S1216" i="1"/>
  <c r="AF1209" i="1"/>
  <c r="F279" i="8"/>
  <c r="E283" i="8" s="1"/>
  <c r="F256" i="8"/>
  <c r="R237" i="9"/>
  <c r="M237" i="9"/>
  <c r="CZ980" i="1"/>
  <c r="Y980" i="1" s="1"/>
  <c r="CY980" i="1"/>
  <c r="X980" i="1" s="1"/>
  <c r="GN980" i="1" s="1"/>
  <c r="R189" i="9"/>
  <c r="CY794" i="1"/>
  <c r="X794" i="1" s="1"/>
  <c r="AF805" i="1"/>
  <c r="CZ794" i="1"/>
  <c r="Y794" i="1" s="1"/>
  <c r="O287" i="9"/>
  <c r="F297" i="8" s="1"/>
  <c r="AJ1254" i="1"/>
  <c r="O285" i="9"/>
  <c r="F296" i="8" s="1"/>
  <c r="E300" i="8" s="1"/>
  <c r="AF1254" i="1"/>
  <c r="T276" i="9"/>
  <c r="F288" i="8"/>
  <c r="R268" i="9"/>
  <c r="M268" i="9"/>
  <c r="CY1018" i="1"/>
  <c r="X1018" i="1" s="1"/>
  <c r="CZ1018" i="1"/>
  <c r="Y1018" i="1" s="1"/>
  <c r="T231" i="9"/>
  <c r="O231" i="9"/>
  <c r="F242" i="8" s="1"/>
  <c r="F236" i="8"/>
  <c r="CY847" i="1"/>
  <c r="X847" i="1" s="1"/>
  <c r="CZ847" i="1"/>
  <c r="Y847" i="1" s="1"/>
  <c r="AF849" i="1"/>
  <c r="AK849" i="1"/>
  <c r="O129" i="9"/>
  <c r="F142" i="8" s="1"/>
  <c r="E147" i="8" s="1"/>
  <c r="O125" i="9"/>
  <c r="F137" i="8" s="1"/>
  <c r="E138" i="8" s="1"/>
  <c r="M119" i="9"/>
  <c r="T107" i="9"/>
  <c r="R96" i="9"/>
  <c r="R83" i="9"/>
  <c r="F88" i="8"/>
  <c r="E90" i="8" s="1"/>
  <c r="T53" i="9"/>
  <c r="AI244" i="1"/>
  <c r="R37" i="9"/>
  <c r="E292" i="8"/>
  <c r="CY620" i="1"/>
  <c r="X620" i="1" s="1"/>
  <c r="CZ620" i="1"/>
  <c r="Y620" i="1" s="1"/>
  <c r="O107" i="9"/>
  <c r="F115" i="8" s="1"/>
  <c r="M96" i="9"/>
  <c r="CP450" i="1"/>
  <c r="O450" i="1" s="1"/>
  <c r="P95" i="5"/>
  <c r="J95" i="5"/>
  <c r="M53" i="9"/>
  <c r="J48" i="5"/>
  <c r="P48" i="5"/>
  <c r="M45" i="9"/>
  <c r="CZ240" i="1"/>
  <c r="Y240" i="1" s="1"/>
  <c r="AF244" i="1"/>
  <c r="CY240" i="1"/>
  <c r="X240" i="1" s="1"/>
  <c r="CP202" i="1"/>
  <c r="O202" i="1" s="1"/>
  <c r="AJ206" i="1"/>
  <c r="CY162" i="1"/>
  <c r="X162" i="1" s="1"/>
  <c r="CZ162" i="1"/>
  <c r="Y162" i="1" s="1"/>
  <c r="O14" i="9"/>
  <c r="CP1471" i="1"/>
  <c r="O1471" i="1" s="1"/>
  <c r="GM928" i="1"/>
  <c r="AK1062" i="1"/>
  <c r="AK1216" i="1"/>
  <c r="J108" i="5"/>
  <c r="P108" i="5"/>
  <c r="J131" i="5" s="1"/>
  <c r="AD206" i="1"/>
  <c r="CP887" i="1"/>
  <c r="O887" i="1" s="1"/>
  <c r="AK164" i="1"/>
  <c r="AF164" i="1"/>
  <c r="X128" i="5"/>
  <c r="O147" i="5"/>
  <c r="AJ1169" i="1"/>
  <c r="W1178" i="1"/>
  <c r="AG738" i="1"/>
  <c r="T746" i="1"/>
  <c r="AD485" i="1"/>
  <c r="Q496" i="1"/>
  <c r="U707" i="1"/>
  <c r="AH700" i="1"/>
  <c r="Q1024" i="1"/>
  <c r="AD1014" i="1"/>
  <c r="Q624" i="1"/>
  <c r="CB359" i="1"/>
  <c r="AD443" i="1"/>
  <c r="Q454" i="1"/>
  <c r="AB79" i="1"/>
  <c r="CJ569" i="1"/>
  <c r="BA580" i="1"/>
  <c r="AH397" i="1"/>
  <c r="U412" i="1"/>
  <c r="CJ527" i="1"/>
  <c r="BA538" i="1"/>
  <c r="AC1169" i="1"/>
  <c r="CH1178" i="1"/>
  <c r="P1178" i="1"/>
  <c r="CF1178" i="1"/>
  <c r="CE1178" i="1"/>
  <c r="Q580" i="1"/>
  <c r="AD569" i="1"/>
  <c r="U538" i="1"/>
  <c r="AF1169" i="1"/>
  <c r="S1178" i="1"/>
  <c r="AD738" i="1"/>
  <c r="Q746" i="1"/>
  <c r="T538" i="1"/>
  <c r="AG527" i="1"/>
  <c r="T707" i="1"/>
  <c r="AG700" i="1"/>
  <c r="AD924" i="1"/>
  <c r="Q938" i="1"/>
  <c r="BA1024" i="1"/>
  <c r="AJ569" i="1"/>
  <c r="W580" i="1"/>
  <c r="AI397" i="1"/>
  <c r="V412" i="1"/>
  <c r="Q126" i="1"/>
  <c r="AD110" i="1"/>
  <c r="T1468" i="1"/>
  <c r="F1496" i="1"/>
  <c r="Y1327" i="1"/>
  <c r="GN1211" i="1"/>
  <c r="AB1216" i="1"/>
  <c r="GM1211" i="1"/>
  <c r="CA1216" i="1" s="1"/>
  <c r="CJ1169" i="1"/>
  <c r="BA1178" i="1"/>
  <c r="F1185" i="1"/>
  <c r="AX1169" i="1"/>
  <c r="GK1021" i="1"/>
  <c r="AE1024" i="1"/>
  <c r="F756" i="1"/>
  <c r="AQ738" i="1"/>
  <c r="U1178" i="1"/>
  <c r="AJ1014" i="1"/>
  <c r="W1024" i="1"/>
  <c r="GN798" i="1"/>
  <c r="GM798" i="1"/>
  <c r="GN203" i="1"/>
  <c r="GM203" i="1"/>
  <c r="AG26" i="1"/>
  <c r="T38" i="1"/>
  <c r="U38" i="1"/>
  <c r="AH26" i="1"/>
  <c r="Y1433" i="1"/>
  <c r="F1463" i="1"/>
  <c r="AP1321" i="1"/>
  <c r="F1336" i="1"/>
  <c r="F1304" i="1"/>
  <c r="R1285" i="1"/>
  <c r="AC1209" i="1"/>
  <c r="CE1216" i="1"/>
  <c r="CH1216" i="1"/>
  <c r="P1216" i="1"/>
  <c r="CF1216" i="1"/>
  <c r="AX880" i="1"/>
  <c r="F900" i="1"/>
  <c r="Q1178" i="1"/>
  <c r="AD1169" i="1"/>
  <c r="AP880" i="1"/>
  <c r="F902" i="1"/>
  <c r="GN838" i="1"/>
  <c r="GM838" i="1"/>
  <c r="AB849" i="1"/>
  <c r="AZ569" i="1"/>
  <c r="F591" i="1"/>
  <c r="CZ490" i="1"/>
  <c r="Y490" i="1" s="1"/>
  <c r="CY490" i="1"/>
  <c r="X490" i="1" s="1"/>
  <c r="AF496" i="1"/>
  <c r="F305" i="1"/>
  <c r="BA275" i="1"/>
  <c r="F187" i="1"/>
  <c r="V157" i="1"/>
  <c r="GN159" i="1"/>
  <c r="AB164" i="1"/>
  <c r="GM159" i="1"/>
  <c r="V1138" i="1"/>
  <c r="AI1129" i="1"/>
  <c r="T938" i="1"/>
  <c r="AG924" i="1"/>
  <c r="GN782" i="1"/>
  <c r="GM782" i="1"/>
  <c r="GN841" i="1"/>
  <c r="GM841" i="1"/>
  <c r="GN785" i="1"/>
  <c r="GM785" i="1"/>
  <c r="GK614" i="1"/>
  <c r="AE624" i="1"/>
  <c r="AJ397" i="1"/>
  <c r="AG397" i="1"/>
  <c r="T412" i="1"/>
  <c r="GN198" i="1"/>
  <c r="GM198" i="1"/>
  <c r="F1499" i="1"/>
  <c r="W1468" i="1"/>
  <c r="T1396" i="1"/>
  <c r="F1423" i="1"/>
  <c r="AC1433" i="1"/>
  <c r="P1437" i="1"/>
  <c r="CF1437" i="1"/>
  <c r="CE1437" i="1"/>
  <c r="CH1437" i="1"/>
  <c r="CI1358" i="1"/>
  <c r="AZ1365" i="1"/>
  <c r="F1086" i="1"/>
  <c r="W1055" i="1"/>
  <c r="AY1290" i="1"/>
  <c r="CH1285" i="1"/>
  <c r="F994" i="1"/>
  <c r="AZ969" i="1"/>
  <c r="AX1321" i="1"/>
  <c r="F1334" i="1"/>
  <c r="S1055" i="1"/>
  <c r="F1077" i="1"/>
  <c r="R1433" i="1"/>
  <c r="F1451" i="1"/>
  <c r="V777" i="1"/>
  <c r="F828" i="1"/>
  <c r="AF700" i="1"/>
  <c r="S707" i="1"/>
  <c r="CZ494" i="1"/>
  <c r="Y494" i="1" s="1"/>
  <c r="CY494" i="1"/>
  <c r="X494" i="1" s="1"/>
  <c r="U110" i="1"/>
  <c r="F148" i="1"/>
  <c r="F149" i="1"/>
  <c r="V110" i="1"/>
  <c r="GM1363" i="1"/>
  <c r="GN1363" i="1"/>
  <c r="GM1287" i="1"/>
  <c r="AB1290" i="1"/>
  <c r="GN1287" i="1"/>
  <c r="AE700" i="1"/>
  <c r="R707" i="1"/>
  <c r="GN844" i="1"/>
  <c r="GM844" i="1"/>
  <c r="AH738" i="1"/>
  <c r="U746" i="1"/>
  <c r="AJ527" i="1"/>
  <c r="W538" i="1"/>
  <c r="GN278" i="1"/>
  <c r="GM278" i="1"/>
  <c r="F1121" i="1"/>
  <c r="V1093" i="1"/>
  <c r="V1209" i="1"/>
  <c r="F1239" i="1"/>
  <c r="R805" i="1"/>
  <c r="AE777" i="1"/>
  <c r="AZ611" i="1"/>
  <c r="F635" i="1"/>
  <c r="F378" i="1"/>
  <c r="Q359" i="1"/>
  <c r="CP532" i="1"/>
  <c r="O532" i="1" s="1"/>
  <c r="AC538" i="1"/>
  <c r="CZ324" i="1"/>
  <c r="Y324" i="1" s="1"/>
  <c r="CY324" i="1"/>
  <c r="X324" i="1" s="1"/>
  <c r="AF328" i="1"/>
  <c r="F266" i="1"/>
  <c r="U237" i="1"/>
  <c r="BA157" i="1"/>
  <c r="F184" i="1"/>
  <c r="GN197" i="1"/>
  <c r="AB206" i="1"/>
  <c r="GM197" i="1"/>
  <c r="AZ157" i="1"/>
  <c r="F175" i="1"/>
  <c r="CG69" i="1"/>
  <c r="AX79" i="1"/>
  <c r="AE69" i="1"/>
  <c r="AC69" i="1"/>
  <c r="CH79" i="1"/>
  <c r="P79" i="1"/>
  <c r="CF79" i="1"/>
  <c r="CE79" i="1"/>
  <c r="GM1470" i="1"/>
  <c r="GN1470" i="1"/>
  <c r="AB1475" i="1"/>
  <c r="CY1176" i="1"/>
  <c r="X1176" i="1" s="1"/>
  <c r="CZ1176" i="1"/>
  <c r="Y1176" i="1" s="1"/>
  <c r="AD836" i="1"/>
  <c r="Q849" i="1"/>
  <c r="GN488" i="1"/>
  <c r="GM488" i="1"/>
  <c r="GM322" i="1"/>
  <c r="GN160" i="1"/>
  <c r="GM160" i="1"/>
  <c r="GN114" i="1"/>
  <c r="GM114" i="1"/>
  <c r="AZ1468" i="1"/>
  <c r="F1486" i="1"/>
  <c r="BA1358" i="1"/>
  <c r="F1498" i="1"/>
  <c r="V1468" i="1"/>
  <c r="AZ1055" i="1"/>
  <c r="F1073" i="1"/>
  <c r="CE1468" i="1"/>
  <c r="AV1475" i="1"/>
  <c r="GM1323" i="1"/>
  <c r="GN1323" i="1"/>
  <c r="AB1327" i="1"/>
  <c r="T1358" i="1"/>
  <c r="F1386" i="1"/>
  <c r="S1290" i="1"/>
  <c r="AF1285" i="1"/>
  <c r="GN1249" i="1"/>
  <c r="GM1249" i="1"/>
  <c r="T777" i="1"/>
  <c r="F1145" i="1"/>
  <c r="AX1129" i="1"/>
  <c r="GN780" i="1"/>
  <c r="GM780" i="1"/>
  <c r="F392" i="1"/>
  <c r="Y359" i="1"/>
  <c r="CP661" i="1"/>
  <c r="O661" i="1" s="1"/>
  <c r="AC669" i="1"/>
  <c r="CZ578" i="1"/>
  <c r="Y578" i="1" s="1"/>
  <c r="CY578" i="1"/>
  <c r="X578" i="1" s="1"/>
  <c r="T359" i="1"/>
  <c r="F387" i="1"/>
  <c r="BA195" i="1"/>
  <c r="F226" i="1"/>
  <c r="AO22" i="1"/>
  <c r="F1508" i="1"/>
  <c r="AO1533" i="1"/>
  <c r="GN277" i="1"/>
  <c r="GM277" i="1"/>
  <c r="AB285" i="1"/>
  <c r="CY32" i="1"/>
  <c r="X32" i="1" s="1"/>
  <c r="CZ32" i="1"/>
  <c r="Y32" i="1" s="1"/>
  <c r="AF38" i="1"/>
  <c r="AZ738" i="1"/>
  <c r="F757" i="1"/>
  <c r="CF1358" i="1"/>
  <c r="AW1365" i="1"/>
  <c r="AV1365" i="1"/>
  <c r="CE1358" i="1"/>
  <c r="AH454" i="1"/>
  <c r="AK1327" i="1"/>
  <c r="CP618" i="1"/>
  <c r="O618" i="1" s="1"/>
  <c r="AG669" i="1"/>
  <c r="AJ669" i="1"/>
  <c r="AI669" i="1"/>
  <c r="CJ38" i="1"/>
  <c r="AK1365" i="1"/>
  <c r="AK893" i="1"/>
  <c r="CP741" i="1"/>
  <c r="O741" i="1" s="1"/>
  <c r="CP622" i="1"/>
  <c r="O622" i="1" s="1"/>
  <c r="AL1138" i="1"/>
  <c r="GN1175" i="1"/>
  <c r="CP1136" i="1"/>
  <c r="O1136" i="1" s="1"/>
  <c r="K142" i="5" s="1"/>
  <c r="GM531" i="1"/>
  <c r="AE412" i="1"/>
  <c r="AC328" i="1"/>
  <c r="GN888" i="1"/>
  <c r="CP935" i="1"/>
  <c r="O935" i="1" s="1"/>
  <c r="GM890" i="1"/>
  <c r="AC746" i="1"/>
  <c r="CP452" i="1"/>
  <c r="O452" i="1" s="1"/>
  <c r="AE746" i="1"/>
  <c r="GN493" i="1"/>
  <c r="CY1172" i="1"/>
  <c r="X1172" i="1" s="1"/>
  <c r="CZ1172" i="1"/>
  <c r="Y1172" i="1" s="1"/>
  <c r="U1138" i="1"/>
  <c r="AH1129" i="1"/>
  <c r="W496" i="1"/>
  <c r="AJ485" i="1"/>
  <c r="GN1473" i="1"/>
  <c r="GM1473" i="1"/>
  <c r="GM1288" i="1"/>
  <c r="GN1288" i="1"/>
  <c r="GM703" i="1"/>
  <c r="GN703" i="1"/>
  <c r="CJ316" i="1"/>
  <c r="BA328" i="1"/>
  <c r="GN280" i="1"/>
  <c r="GM280" i="1"/>
  <c r="T1321" i="1"/>
  <c r="F1348" i="1"/>
  <c r="AF1321" i="1"/>
  <c r="S1327" i="1"/>
  <c r="Q1093" i="1"/>
  <c r="F1110" i="1"/>
  <c r="AB1062" i="1"/>
  <c r="GN1057" i="1"/>
  <c r="CB1062" i="1" s="1"/>
  <c r="GM1057" i="1"/>
  <c r="CA1062" i="1" s="1"/>
  <c r="Q1055" i="1"/>
  <c r="F1074" i="1"/>
  <c r="U836" i="1"/>
  <c r="F871" i="1"/>
  <c r="GN971" i="1"/>
  <c r="GM971" i="1"/>
  <c r="CY743" i="1"/>
  <c r="X743" i="1" s="1"/>
  <c r="CZ743" i="1"/>
  <c r="Y743" i="1" s="1"/>
  <c r="CZ665" i="1"/>
  <c r="Y665" i="1" s="1"/>
  <c r="CY665" i="1"/>
  <c r="X665" i="1" s="1"/>
  <c r="CP574" i="1"/>
  <c r="O574" i="1" s="1"/>
  <c r="AC580" i="1"/>
  <c r="GM410" i="1"/>
  <c r="F309" i="1"/>
  <c r="W275" i="1"/>
  <c r="F265" i="1"/>
  <c r="T237" i="1"/>
  <c r="F300" i="1"/>
  <c r="S275" i="1"/>
  <c r="AE195" i="1"/>
  <c r="R206" i="1"/>
  <c r="AC157" i="1"/>
  <c r="CH164" i="1"/>
  <c r="P164" i="1"/>
  <c r="CF164" i="1"/>
  <c r="CE164" i="1"/>
  <c r="GM1324" i="1"/>
  <c r="GN1324" i="1"/>
  <c r="GN884" i="1"/>
  <c r="GM884" i="1"/>
  <c r="GN789" i="1"/>
  <c r="GM789" i="1"/>
  <c r="AJ700" i="1"/>
  <c r="W707" i="1"/>
  <c r="GN320" i="1"/>
  <c r="GM320" i="1"/>
  <c r="GN241" i="1"/>
  <c r="GM241" i="1"/>
  <c r="GN118" i="1"/>
  <c r="GM118" i="1"/>
  <c r="AJ26" i="1"/>
  <c r="W38" i="1"/>
  <c r="AF1358" i="1"/>
  <c r="S1365" i="1"/>
  <c r="AW1290" i="1"/>
  <c r="CF1285" i="1"/>
  <c r="Q1358" i="1"/>
  <c r="AX924" i="1"/>
  <c r="F945" i="1"/>
  <c r="AE983" i="1"/>
  <c r="GK972" i="1"/>
  <c r="GN972" i="1" s="1"/>
  <c r="BA777" i="1"/>
  <c r="F825" i="1"/>
  <c r="AZ777" i="1"/>
  <c r="F816" i="1"/>
  <c r="CI700" i="1"/>
  <c r="AZ707" i="1"/>
  <c r="CY536" i="1"/>
  <c r="X536" i="1" s="1"/>
  <c r="CZ536" i="1"/>
  <c r="Y536" i="1" s="1"/>
  <c r="AE527" i="1"/>
  <c r="R538" i="1"/>
  <c r="CP448" i="1"/>
  <c r="O448" i="1" s="1"/>
  <c r="AC454" i="1"/>
  <c r="AX443" i="1"/>
  <c r="F461" i="1"/>
  <c r="U275" i="1"/>
  <c r="F307" i="1"/>
  <c r="F185" i="1"/>
  <c r="T157" i="1"/>
  <c r="CJ924" i="1"/>
  <c r="BA938" i="1"/>
  <c r="GN883" i="1"/>
  <c r="GM883" i="1"/>
  <c r="GN792" i="1"/>
  <c r="GM792" i="1"/>
  <c r="AJ611" i="1"/>
  <c r="Q707" i="1"/>
  <c r="AD700" i="1"/>
  <c r="AK275" i="1"/>
  <c r="AZ1396" i="1"/>
  <c r="F1413" i="1"/>
  <c r="F1452" i="1"/>
  <c r="S1433" i="1"/>
  <c r="T1209" i="1"/>
  <c r="F1237" i="1"/>
  <c r="GK1136" i="1"/>
  <c r="AE1138" i="1"/>
  <c r="F829" i="1"/>
  <c r="W777" i="1"/>
  <c r="F911" i="1"/>
  <c r="AT880" i="1"/>
  <c r="T836" i="1"/>
  <c r="F870" i="1"/>
  <c r="CZ705" i="1"/>
  <c r="Y705" i="1" s="1"/>
  <c r="CY705" i="1"/>
  <c r="X705" i="1" s="1"/>
  <c r="AX738" i="1"/>
  <c r="F753" i="1"/>
  <c r="AX316" i="1"/>
  <c r="F335" i="1"/>
  <c r="CI485" i="1"/>
  <c r="AZ496" i="1"/>
  <c r="F388" i="1"/>
  <c r="U359" i="1"/>
  <c r="GN318" i="1"/>
  <c r="GM318" i="1"/>
  <c r="CH359" i="1"/>
  <c r="AY366" i="1"/>
  <c r="P359" i="1"/>
  <c r="F369" i="1"/>
  <c r="AQ69" i="1"/>
  <c r="F89" i="1"/>
  <c r="R1062" i="1"/>
  <c r="AE1055" i="1"/>
  <c r="AD1396" i="1"/>
  <c r="Q1402" i="1"/>
  <c r="AI924" i="1"/>
  <c r="V938" i="1"/>
  <c r="CZ935" i="1"/>
  <c r="Y935" i="1" s="1"/>
  <c r="CY935" i="1"/>
  <c r="X935" i="1" s="1"/>
  <c r="AE836" i="1"/>
  <c r="R849" i="1"/>
  <c r="GK574" i="1"/>
  <c r="AE580" i="1"/>
  <c r="GM535" i="1"/>
  <c r="GN535" i="1"/>
  <c r="AH485" i="1"/>
  <c r="U496" i="1"/>
  <c r="GN161" i="1"/>
  <c r="GM161" i="1"/>
  <c r="GN115" i="1"/>
  <c r="GM115" i="1"/>
  <c r="F1497" i="1"/>
  <c r="U1468" i="1"/>
  <c r="CH1468" i="1"/>
  <c r="AY1475" i="1"/>
  <c r="CE1327" i="1"/>
  <c r="P1327" i="1"/>
  <c r="CH1327" i="1"/>
  <c r="AC1321" i="1"/>
  <c r="CF1327" i="1"/>
  <c r="AZ1093" i="1"/>
  <c r="F1109" i="1"/>
  <c r="AC1247" i="1"/>
  <c r="CH1254" i="1"/>
  <c r="P1254" i="1"/>
  <c r="CF1254" i="1"/>
  <c r="CE1254" i="1"/>
  <c r="AF1093" i="1"/>
  <c r="S1098" i="1"/>
  <c r="GM1176" i="1"/>
  <c r="GN1131" i="1"/>
  <c r="AB1138" i="1"/>
  <c r="GM1131" i="1"/>
  <c r="CH805" i="1"/>
  <c r="AC777" i="1"/>
  <c r="P805" i="1"/>
  <c r="CF805" i="1"/>
  <c r="CE805" i="1"/>
  <c r="GM740" i="1"/>
  <c r="GN740" i="1"/>
  <c r="AZ527" i="1"/>
  <c r="F549" i="1"/>
  <c r="CZ667" i="1"/>
  <c r="Y667" i="1" s="1"/>
  <c r="CY667" i="1"/>
  <c r="X667" i="1" s="1"/>
  <c r="CP614" i="1"/>
  <c r="O614" i="1" s="1"/>
  <c r="AC624" i="1"/>
  <c r="CZ452" i="1"/>
  <c r="Y452" i="1" s="1"/>
  <c r="CY452" i="1"/>
  <c r="X452" i="1" s="1"/>
  <c r="T275" i="1"/>
  <c r="F306" i="1"/>
  <c r="AC275" i="1"/>
  <c r="P285" i="1"/>
  <c r="CF285" i="1"/>
  <c r="CE285" i="1"/>
  <c r="CH285" i="1"/>
  <c r="GK32" i="1"/>
  <c r="AE38" i="1"/>
  <c r="GN28" i="1"/>
  <c r="GM28" i="1"/>
  <c r="AF969" i="1"/>
  <c r="S983" i="1"/>
  <c r="W69" i="1"/>
  <c r="F103" i="1"/>
  <c r="CP1172" i="1"/>
  <c r="O1172" i="1" s="1"/>
  <c r="CJ454" i="1"/>
  <c r="AL938" i="1"/>
  <c r="AF538" i="1"/>
  <c r="AG1178" i="1"/>
  <c r="CP742" i="1"/>
  <c r="O742" i="1" s="1"/>
  <c r="AH669" i="1"/>
  <c r="AK1138" i="1"/>
  <c r="GM361" i="1"/>
  <c r="CA366" i="1" s="1"/>
  <c r="AJ746" i="1"/>
  <c r="AI746" i="1"/>
  <c r="CJ669" i="1"/>
  <c r="CJ412" i="1"/>
  <c r="AQ1504" i="1"/>
  <c r="AE454" i="1"/>
  <c r="GM71" i="1"/>
  <c r="GM73" i="1"/>
  <c r="GN784" i="1"/>
  <c r="GN790" i="1"/>
  <c r="GM790" i="1"/>
  <c r="AG969" i="1"/>
  <c r="T983" i="1"/>
  <c r="R1254" i="1"/>
  <c r="AE1247" i="1"/>
  <c r="GN802" i="1"/>
  <c r="GM802" i="1"/>
  <c r="AI485" i="1"/>
  <c r="V496" i="1"/>
  <c r="AD527" i="1"/>
  <c r="Q538" i="1"/>
  <c r="AD69" i="1"/>
  <c r="Q79" i="1"/>
  <c r="F1347" i="1"/>
  <c r="BA1321" i="1"/>
  <c r="Q1209" i="1"/>
  <c r="F1228" i="1"/>
  <c r="AE1468" i="1"/>
  <c r="R1475" i="1"/>
  <c r="AJ1129" i="1"/>
  <c r="W1138" i="1"/>
  <c r="AI969" i="1"/>
  <c r="V983" i="1"/>
  <c r="BA983" i="1"/>
  <c r="CJ969" i="1"/>
  <c r="CE893" i="1"/>
  <c r="AC880" i="1"/>
  <c r="P893" i="1"/>
  <c r="CH893" i="1"/>
  <c r="CF893" i="1"/>
  <c r="GN781" i="1"/>
  <c r="GM781" i="1"/>
  <c r="GN786" i="1"/>
  <c r="GM786" i="1"/>
  <c r="GK661" i="1"/>
  <c r="AE669" i="1"/>
  <c r="CZ406" i="1"/>
  <c r="Y406" i="1" s="1"/>
  <c r="CY406" i="1"/>
  <c r="X406" i="1" s="1"/>
  <c r="AF412" i="1"/>
  <c r="CJ485" i="1"/>
  <c r="BA496" i="1"/>
  <c r="R244" i="1"/>
  <c r="AE237" i="1"/>
  <c r="AH69" i="1"/>
  <c r="U79" i="1"/>
  <c r="AI69" i="1"/>
  <c r="V79" i="1"/>
  <c r="F1339" i="1"/>
  <c r="Q1321" i="1"/>
  <c r="AZ1014" i="1"/>
  <c r="F1035" i="1"/>
  <c r="V1321" i="1"/>
  <c r="F1350" i="1"/>
  <c r="AZ1327" i="1"/>
  <c r="CI1321" i="1"/>
  <c r="AZ1129" i="1"/>
  <c r="F1149" i="1"/>
  <c r="F1083" i="1"/>
  <c r="T1055" i="1"/>
  <c r="AX1358" i="1"/>
  <c r="F1372" i="1"/>
  <c r="F1482" i="1"/>
  <c r="AX1468" i="1"/>
  <c r="AC1055" i="1"/>
  <c r="CH1062" i="1"/>
  <c r="P1062" i="1"/>
  <c r="CF1062" i="1"/>
  <c r="CE1062" i="1"/>
  <c r="BA836" i="1"/>
  <c r="F869" i="1"/>
  <c r="GK1172" i="1"/>
  <c r="AE1178" i="1"/>
  <c r="CI880" i="1"/>
  <c r="AZ893" i="1"/>
  <c r="CH983" i="1"/>
  <c r="AC969" i="1"/>
  <c r="P983" i="1"/>
  <c r="CF983" i="1"/>
  <c r="CE983" i="1"/>
  <c r="AZ655" i="1"/>
  <c r="F680" i="1"/>
  <c r="CZ742" i="1"/>
  <c r="Y742" i="1" s="1"/>
  <c r="CY742" i="1"/>
  <c r="X742" i="1" s="1"/>
  <c r="CZ618" i="1"/>
  <c r="Y618" i="1" s="1"/>
  <c r="CY618" i="1"/>
  <c r="X618" i="1" s="1"/>
  <c r="AZ397" i="1"/>
  <c r="F423" i="1"/>
  <c r="GN404" i="1"/>
  <c r="GM404" i="1"/>
  <c r="AE359" i="1"/>
  <c r="R366" i="1"/>
  <c r="GN112" i="1"/>
  <c r="AB126" i="1"/>
  <c r="GM112" i="1"/>
  <c r="AT22" i="1"/>
  <c r="F1522" i="1"/>
  <c r="F16" i="2" s="1"/>
  <c r="F18" i="2" s="1"/>
  <c r="AT1533" i="1"/>
  <c r="GM1362" i="1"/>
  <c r="GN1362" i="1"/>
  <c r="R1216" i="1"/>
  <c r="AE1209" i="1"/>
  <c r="GM613" i="1"/>
  <c r="GN613" i="1"/>
  <c r="AB624" i="1"/>
  <c r="GN793" i="1"/>
  <c r="GM793" i="1"/>
  <c r="GM704" i="1"/>
  <c r="GN704" i="1"/>
  <c r="GM702" i="1"/>
  <c r="GN702" i="1"/>
  <c r="GM534" i="1"/>
  <c r="GN534" i="1"/>
  <c r="AJ316" i="1"/>
  <c r="W328" i="1"/>
  <c r="AD316" i="1"/>
  <c r="Q328" i="1"/>
  <c r="GN279" i="1"/>
  <c r="GM279" i="1"/>
  <c r="GN119" i="1"/>
  <c r="GM119" i="1"/>
  <c r="AI26" i="1"/>
  <c r="W1396" i="1"/>
  <c r="F1426" i="1"/>
  <c r="AP1358" i="1"/>
  <c r="F1374" i="1"/>
  <c r="U1055" i="1"/>
  <c r="F1084" i="1"/>
  <c r="AC1396" i="1"/>
  <c r="CE1402" i="1"/>
  <c r="CH1402" i="1"/>
  <c r="P1402" i="1"/>
  <c r="CF1402" i="1"/>
  <c r="AX1396" i="1"/>
  <c r="F1409" i="1"/>
  <c r="R1321" i="1"/>
  <c r="F1341" i="1"/>
  <c r="CE1285" i="1"/>
  <c r="AV1290" i="1"/>
  <c r="AF924" i="1"/>
  <c r="S938" i="1"/>
  <c r="AD969" i="1"/>
  <c r="Q983" i="1"/>
  <c r="CZ741" i="1"/>
  <c r="Y741" i="1" s="1"/>
  <c r="CY741" i="1"/>
  <c r="X741" i="1" s="1"/>
  <c r="AF746" i="1"/>
  <c r="S359" i="1"/>
  <c r="F381" i="1"/>
  <c r="CZ622" i="1"/>
  <c r="Y622" i="1" s="1"/>
  <c r="CY622" i="1"/>
  <c r="X622" i="1" s="1"/>
  <c r="CZ448" i="1"/>
  <c r="Y448" i="1" s="1"/>
  <c r="CY448" i="1"/>
  <c r="X448" i="1" s="1"/>
  <c r="AF454" i="1"/>
  <c r="U157" i="1"/>
  <c r="F186" i="1"/>
  <c r="GM1361" i="1"/>
  <c r="GN1361" i="1"/>
  <c r="GN1251" i="1"/>
  <c r="GM1251" i="1"/>
  <c r="GN796" i="1"/>
  <c r="GM796" i="1"/>
  <c r="T624" i="1"/>
  <c r="AG611" i="1"/>
  <c r="AE275" i="1"/>
  <c r="R285" i="1"/>
  <c r="F1448" i="1"/>
  <c r="AZ1433" i="1"/>
  <c r="T880" i="1"/>
  <c r="F914" i="1"/>
  <c r="CJ1129" i="1"/>
  <c r="BA1138" i="1"/>
  <c r="GN1095" i="1"/>
  <c r="CB1098" i="1" s="1"/>
  <c r="AB1098" i="1"/>
  <c r="GM1095" i="1"/>
  <c r="CA1098" i="1" s="1"/>
  <c r="X359" i="1"/>
  <c r="F391" i="1"/>
  <c r="AX397" i="1"/>
  <c r="F419" i="1"/>
  <c r="CF359" i="1"/>
  <c r="AW366" i="1"/>
  <c r="F373" i="1"/>
  <c r="AX359" i="1"/>
  <c r="BA110" i="1"/>
  <c r="F146" i="1"/>
  <c r="Q237" i="1"/>
  <c r="F256" i="1"/>
  <c r="W157" i="1"/>
  <c r="F188" i="1"/>
  <c r="CI69" i="1"/>
  <c r="AZ79" i="1"/>
  <c r="CZ75" i="1"/>
  <c r="Y75" i="1" s="1"/>
  <c r="CY75" i="1"/>
  <c r="X75" i="1" s="1"/>
  <c r="AF79" i="1"/>
  <c r="AZ26" i="1"/>
  <c r="F49" i="1"/>
  <c r="GN1472" i="1"/>
  <c r="GM1472" i="1"/>
  <c r="AJ969" i="1"/>
  <c r="W983" i="1"/>
  <c r="U1024" i="1"/>
  <c r="AH1014" i="1"/>
  <c r="CZ1021" i="1"/>
  <c r="Y1021" i="1" s="1"/>
  <c r="CY1021" i="1"/>
  <c r="X1021" i="1" s="1"/>
  <c r="AF1024" i="1"/>
  <c r="GN882" i="1"/>
  <c r="GM882" i="1"/>
  <c r="AD880" i="1"/>
  <c r="Q893" i="1"/>
  <c r="GN799" i="1"/>
  <c r="GM799" i="1"/>
  <c r="AG69" i="1"/>
  <c r="T79" i="1"/>
  <c r="GN122" i="1"/>
  <c r="GM122" i="1"/>
  <c r="CJ69" i="1"/>
  <c r="BA79" i="1"/>
  <c r="S1396" i="1"/>
  <c r="F1417" i="1"/>
  <c r="X1433" i="1"/>
  <c r="F1462" i="1"/>
  <c r="AZ1169" i="1"/>
  <c r="F1189" i="1"/>
  <c r="F1311" i="1"/>
  <c r="T1285" i="1"/>
  <c r="P1468" i="1"/>
  <c r="F1478" i="1"/>
  <c r="CI1285" i="1"/>
  <c r="AZ1290" i="1"/>
  <c r="F1487" i="1"/>
  <c r="Q1468" i="1"/>
  <c r="AL1093" i="1"/>
  <c r="Q1247" i="1"/>
  <c r="F1266" i="1"/>
  <c r="F872" i="1"/>
  <c r="V836" i="1"/>
  <c r="F1069" i="1"/>
  <c r="AX1055" i="1"/>
  <c r="GK935" i="1"/>
  <c r="AE938" i="1"/>
  <c r="CZ661" i="1"/>
  <c r="Y661" i="1" s="1"/>
  <c r="CY661" i="1"/>
  <c r="X661" i="1" s="1"/>
  <c r="AF669" i="1"/>
  <c r="F227" i="1"/>
  <c r="T195" i="1"/>
  <c r="AZ316" i="1"/>
  <c r="F339" i="1"/>
  <c r="GN239" i="1"/>
  <c r="AB244" i="1"/>
  <c r="GM239" i="1"/>
  <c r="F727" i="1"/>
  <c r="BA700" i="1"/>
  <c r="Q777" i="1"/>
  <c r="F817" i="1"/>
  <c r="P1358" i="1"/>
  <c r="F1368" i="1"/>
  <c r="F1045" i="1"/>
  <c r="T1014" i="1"/>
  <c r="CP743" i="1"/>
  <c r="O743" i="1" s="1"/>
  <c r="AK1178" i="1"/>
  <c r="GN1174" i="1"/>
  <c r="AL707" i="1"/>
  <c r="CP536" i="1"/>
  <c r="O536" i="1" s="1"/>
  <c r="AD412" i="1"/>
  <c r="CP36" i="1"/>
  <c r="O36" i="1" s="1"/>
  <c r="AB805" i="1"/>
  <c r="GM889" i="1"/>
  <c r="AH624" i="1"/>
  <c r="AG580" i="1"/>
  <c r="AI454" i="1"/>
  <c r="AK79" i="1"/>
  <c r="AL1290" i="1"/>
  <c r="AC1138" i="1"/>
  <c r="CP578" i="1"/>
  <c r="O578" i="1" s="1"/>
  <c r="GM492" i="1"/>
  <c r="AD38" i="1"/>
  <c r="AC38" i="1"/>
  <c r="GM529" i="1"/>
  <c r="GN77" i="1"/>
  <c r="AJ924" i="1"/>
  <c r="W938" i="1"/>
  <c r="U580" i="1"/>
  <c r="AH569" i="1"/>
  <c r="Q669" i="1"/>
  <c r="AD655" i="1"/>
  <c r="R164" i="1"/>
  <c r="AE157" i="1"/>
  <c r="F1085" i="1"/>
  <c r="V1055" i="1"/>
  <c r="W1209" i="1"/>
  <c r="F1240" i="1"/>
  <c r="W836" i="1"/>
  <c r="F873" i="1"/>
  <c r="AC836" i="1"/>
  <c r="P849" i="1"/>
  <c r="CF849" i="1"/>
  <c r="CE849" i="1"/>
  <c r="CH849" i="1"/>
  <c r="F714" i="1"/>
  <c r="AX700" i="1"/>
  <c r="GM665" i="1"/>
  <c r="CZ574" i="1"/>
  <c r="Y574" i="1" s="1"/>
  <c r="CY574" i="1"/>
  <c r="X574" i="1" s="1"/>
  <c r="AF580" i="1"/>
  <c r="CP490" i="1"/>
  <c r="O490" i="1" s="1"/>
  <c r="AC496" i="1"/>
  <c r="CE412" i="1"/>
  <c r="AC397" i="1"/>
  <c r="CF412" i="1"/>
  <c r="V275" i="1"/>
  <c r="F308" i="1"/>
  <c r="AE316" i="1"/>
  <c r="R328" i="1"/>
  <c r="F297" i="1"/>
  <c r="Q275" i="1"/>
  <c r="F147" i="1"/>
  <c r="T110" i="1"/>
  <c r="AC110" i="1"/>
  <c r="CH126" i="1"/>
  <c r="P126" i="1"/>
  <c r="CF126" i="1"/>
  <c r="CE126" i="1"/>
  <c r="AU22" i="1"/>
  <c r="F1523" i="1"/>
  <c r="AU1533" i="1"/>
  <c r="R1365" i="1"/>
  <c r="AE1358" i="1"/>
  <c r="AG1129" i="1"/>
  <c r="T1138" i="1"/>
  <c r="AH924" i="1"/>
  <c r="U938" i="1"/>
  <c r="GM926" i="1"/>
  <c r="GN926" i="1"/>
  <c r="BA746" i="1"/>
  <c r="GN801" i="1"/>
  <c r="GM801" i="1"/>
  <c r="AG316" i="1"/>
  <c r="GN283" i="1"/>
  <c r="GM283" i="1"/>
  <c r="R126" i="1"/>
  <c r="AE110" i="1"/>
  <c r="Q164" i="1"/>
  <c r="AD157" i="1"/>
  <c r="GN1435" i="1"/>
  <c r="CB1437" i="1" s="1"/>
  <c r="GM1435" i="1"/>
  <c r="CA1437" i="1" s="1"/>
  <c r="AB1437" i="1"/>
  <c r="GN1398" i="1"/>
  <c r="CB1402" i="1" s="1"/>
  <c r="AB1402" i="1"/>
  <c r="GM1398" i="1"/>
  <c r="CA1402" i="1" s="1"/>
  <c r="AZ924" i="1"/>
  <c r="F949" i="1"/>
  <c r="R1402" i="1"/>
  <c r="AE1396" i="1"/>
  <c r="P1285" i="1"/>
  <c r="F1293" i="1"/>
  <c r="U1093" i="1"/>
  <c r="F1120" i="1"/>
  <c r="V1247" i="1"/>
  <c r="F1277" i="1"/>
  <c r="S893" i="1"/>
  <c r="AF880" i="1"/>
  <c r="F1031" i="1"/>
  <c r="AX1014" i="1"/>
  <c r="GM972" i="1"/>
  <c r="AP700" i="1"/>
  <c r="F716" i="1"/>
  <c r="F150" i="1"/>
  <c r="W110" i="1"/>
  <c r="BC22" i="1"/>
  <c r="BC1533" i="1"/>
  <c r="F1520" i="1"/>
  <c r="CY36" i="1"/>
  <c r="X36" i="1" s="1"/>
  <c r="CZ36" i="1"/>
  <c r="Y36" i="1" s="1"/>
  <c r="BB22" i="1"/>
  <c r="F1517" i="1"/>
  <c r="BB1533" i="1"/>
  <c r="GM1325" i="1"/>
  <c r="GN1325" i="1"/>
  <c r="GM891" i="1"/>
  <c r="GN891" i="1"/>
  <c r="GN783" i="1"/>
  <c r="GM783" i="1"/>
  <c r="GN840" i="1"/>
  <c r="GM840" i="1"/>
  <c r="AH316" i="1"/>
  <c r="U328" i="1"/>
  <c r="GN201" i="1"/>
  <c r="GM201" i="1"/>
  <c r="F1422" i="1"/>
  <c r="BA1396" i="1"/>
  <c r="AX1285" i="1"/>
  <c r="F1297" i="1"/>
  <c r="BA1209" i="1"/>
  <c r="F1236" i="1"/>
  <c r="AX1433" i="1"/>
  <c r="F1444" i="1"/>
  <c r="U1247" i="1"/>
  <c r="F1276" i="1"/>
  <c r="AF1129" i="1"/>
  <c r="S1138" i="1"/>
  <c r="Q1138" i="1"/>
  <c r="AD1129" i="1"/>
  <c r="AC1093" i="1"/>
  <c r="CH1098" i="1"/>
  <c r="P1098" i="1"/>
  <c r="CF1098" i="1"/>
  <c r="CE1098" i="1"/>
  <c r="F1105" i="1"/>
  <c r="AX1093" i="1"/>
  <c r="CP705" i="1"/>
  <c r="O705" i="1" s="1"/>
  <c r="AC707" i="1"/>
  <c r="AB359" i="1"/>
  <c r="O366" i="1"/>
  <c r="CZ532" i="1"/>
  <c r="Y532" i="1" s="1"/>
  <c r="CY532" i="1"/>
  <c r="X532" i="1" s="1"/>
  <c r="AP485" i="1"/>
  <c r="F505" i="1"/>
  <c r="GM324" i="1"/>
  <c r="U195" i="1"/>
  <c r="F228" i="1"/>
  <c r="CE359" i="1"/>
  <c r="AV366" i="1"/>
  <c r="AC195" i="1"/>
  <c r="CE206" i="1"/>
  <c r="CH206" i="1"/>
  <c r="P206" i="1"/>
  <c r="CF206" i="1"/>
  <c r="GM1360" i="1"/>
  <c r="GN1360" i="1"/>
  <c r="AB1365" i="1"/>
  <c r="P938" i="1"/>
  <c r="CF938" i="1"/>
  <c r="CE938" i="1"/>
  <c r="CH938" i="1"/>
  <c r="AC924" i="1"/>
  <c r="V1024" i="1"/>
  <c r="AI1014" i="1"/>
  <c r="AH969" i="1"/>
  <c r="U983" i="1"/>
  <c r="GN839" i="1"/>
  <c r="GM839" i="1"/>
  <c r="GK490" i="1"/>
  <c r="AE496" i="1"/>
  <c r="GN123" i="1"/>
  <c r="GM123" i="1"/>
  <c r="GN113" i="1"/>
  <c r="GM113" i="1"/>
  <c r="CF1468" i="1"/>
  <c r="AW1475" i="1"/>
  <c r="F1389" i="1"/>
  <c r="W1358" i="1"/>
  <c r="AP1285" i="1"/>
  <c r="F1299" i="1"/>
  <c r="U1209" i="1"/>
  <c r="F1238" i="1"/>
  <c r="BA880" i="1"/>
  <c r="BA1055" i="1"/>
  <c r="F1082" i="1"/>
  <c r="AK1093" i="1"/>
  <c r="GN1171" i="1"/>
  <c r="GM1171" i="1"/>
  <c r="AX969" i="1"/>
  <c r="F990" i="1"/>
  <c r="AX527" i="1"/>
  <c r="F545" i="1"/>
  <c r="AE880" i="1"/>
  <c r="R893" i="1"/>
  <c r="AX485" i="1"/>
  <c r="F503" i="1"/>
  <c r="F389" i="1"/>
  <c r="V359" i="1"/>
  <c r="CZ614" i="1"/>
  <c r="Y614" i="1" s="1"/>
  <c r="CY614" i="1"/>
  <c r="X614" i="1" s="1"/>
  <c r="AF624" i="1"/>
  <c r="AZ443" i="1"/>
  <c r="F465" i="1"/>
  <c r="CE244" i="1"/>
  <c r="AC237" i="1"/>
  <c r="CH244" i="1"/>
  <c r="P244" i="1"/>
  <c r="CF244" i="1"/>
  <c r="AZ195" i="1"/>
  <c r="F217" i="1"/>
  <c r="AU69" i="1"/>
  <c r="F98" i="1"/>
  <c r="GN32" i="1"/>
  <c r="V527" i="1"/>
  <c r="F561" i="1"/>
  <c r="CH1358" i="1"/>
  <c r="AY1365" i="1"/>
  <c r="F730" i="1"/>
  <c r="V700" i="1"/>
  <c r="W880" i="1"/>
  <c r="F917" i="1"/>
  <c r="V316" i="1"/>
  <c r="F351" i="1"/>
  <c r="AG454" i="1"/>
  <c r="AL1365" i="1"/>
  <c r="AL538" i="1"/>
  <c r="CP406" i="1"/>
  <c r="O406" i="1" s="1"/>
  <c r="AI624" i="1"/>
  <c r="AI1178" i="1"/>
  <c r="AC1024" i="1"/>
  <c r="CJ624" i="1"/>
  <c r="AJ454" i="1"/>
  <c r="AK1290" i="1"/>
  <c r="GM888" i="1"/>
  <c r="CP667" i="1"/>
  <c r="O667" i="1" s="1"/>
  <c r="GN529" i="1"/>
  <c r="E120" i="8" l="1"/>
  <c r="CB1365" i="1"/>
  <c r="CB1216" i="1"/>
  <c r="CB1209" i="1" s="1"/>
  <c r="AK707" i="1"/>
  <c r="AB938" i="1"/>
  <c r="GN665" i="1"/>
  <c r="GN1017" i="1"/>
  <c r="GM494" i="1"/>
  <c r="AB983" i="1"/>
  <c r="GM847" i="1"/>
  <c r="U777" i="1"/>
  <c r="AI569" i="1"/>
  <c r="GN324" i="1"/>
  <c r="AB328" i="1"/>
  <c r="O328" i="1" s="1"/>
  <c r="GN322" i="1"/>
  <c r="H149" i="5"/>
  <c r="CA1365" i="1"/>
  <c r="AR1365" i="1" s="1"/>
  <c r="F1265" i="1"/>
  <c r="AZ1247" i="1"/>
  <c r="AB1178" i="1"/>
  <c r="AL1178" i="1"/>
  <c r="Y1178" i="1" s="1"/>
  <c r="GN1176" i="1"/>
  <c r="F1112" i="1"/>
  <c r="R1093" i="1"/>
  <c r="GM1017" i="1"/>
  <c r="E259" i="8"/>
  <c r="E251" i="8"/>
  <c r="AK938" i="1"/>
  <c r="GN847" i="1"/>
  <c r="AP1533" i="1"/>
  <c r="F1542" i="1" s="1"/>
  <c r="GN794" i="1"/>
  <c r="GN494" i="1"/>
  <c r="P412" i="1"/>
  <c r="GN410" i="1"/>
  <c r="AI195" i="1"/>
  <c r="V206" i="1"/>
  <c r="AP22" i="1"/>
  <c r="AL206" i="1"/>
  <c r="GM32" i="1"/>
  <c r="F15" i="8"/>
  <c r="E16" i="8" s="1"/>
  <c r="AL624" i="1"/>
  <c r="AL611" i="1" s="1"/>
  <c r="AL580" i="1"/>
  <c r="AL569" i="1" s="1"/>
  <c r="AL669" i="1"/>
  <c r="AL1024" i="1"/>
  <c r="Y1024" i="1" s="1"/>
  <c r="GN75" i="1"/>
  <c r="CB79" i="1" s="1"/>
  <c r="CB69" i="1" s="1"/>
  <c r="AZ1504" i="1"/>
  <c r="AZ22" i="1" s="1"/>
  <c r="AK454" i="1"/>
  <c r="AK443" i="1" s="1"/>
  <c r="AL746" i="1"/>
  <c r="AL738" i="1" s="1"/>
  <c r="AK412" i="1"/>
  <c r="AL328" i="1"/>
  <c r="Y328" i="1" s="1"/>
  <c r="T77" i="5"/>
  <c r="K79" i="5" s="1"/>
  <c r="AK157" i="1"/>
  <c r="X164" i="1"/>
  <c r="AK1209" i="1"/>
  <c r="X1216" i="1"/>
  <c r="GM202" i="1"/>
  <c r="GN202" i="1"/>
  <c r="S244" i="1"/>
  <c r="AF237" i="1"/>
  <c r="GM450" i="1"/>
  <c r="GN450" i="1"/>
  <c r="V244" i="1"/>
  <c r="AI237" i="1"/>
  <c r="AF777" i="1"/>
  <c r="S805" i="1"/>
  <c r="AL983" i="1"/>
  <c r="S1209" i="1"/>
  <c r="F1231" i="1"/>
  <c r="F1459" i="1"/>
  <c r="U1433" i="1"/>
  <c r="GM886" i="1"/>
  <c r="GN886" i="1"/>
  <c r="S110" i="1"/>
  <c r="F141" i="1"/>
  <c r="AL164" i="1"/>
  <c r="AL195" i="1"/>
  <c r="Y206" i="1"/>
  <c r="GN620" i="1"/>
  <c r="U1358" i="1"/>
  <c r="F1387" i="1"/>
  <c r="Q1433" i="1"/>
  <c r="F1449" i="1"/>
  <c r="AG485" i="1"/>
  <c r="T496" i="1"/>
  <c r="AL849" i="1"/>
  <c r="AK206" i="1"/>
  <c r="GM200" i="1"/>
  <c r="GN200" i="1"/>
  <c r="GN204" i="1"/>
  <c r="GM204" i="1"/>
  <c r="GM242" i="1"/>
  <c r="GN242" i="1"/>
  <c r="Y1062" i="1"/>
  <c r="AL1055" i="1"/>
  <c r="GM1250" i="1"/>
  <c r="AK1254" i="1"/>
  <c r="GN1250" i="1"/>
  <c r="AK1475" i="1"/>
  <c r="P147" i="5"/>
  <c r="J149" i="5" s="1"/>
  <c r="J147" i="5"/>
  <c r="GN162" i="1"/>
  <c r="GM800" i="1"/>
  <c r="F1388" i="1"/>
  <c r="V1358" i="1"/>
  <c r="U880" i="1"/>
  <c r="F915" i="1"/>
  <c r="AB412" i="1"/>
  <c r="AK624" i="1"/>
  <c r="AK538" i="1"/>
  <c r="AK580" i="1"/>
  <c r="AK569" i="1" s="1"/>
  <c r="AK669" i="1"/>
  <c r="AK1024" i="1"/>
  <c r="X1024" i="1" s="1"/>
  <c r="AL79" i="1"/>
  <c r="AL69" i="1" s="1"/>
  <c r="AL454" i="1"/>
  <c r="AK746" i="1"/>
  <c r="AK738" i="1" s="1"/>
  <c r="AL412" i="1"/>
  <c r="AK328" i="1"/>
  <c r="AK316" i="1" s="1"/>
  <c r="R77" i="5"/>
  <c r="K78" i="5" s="1"/>
  <c r="S164" i="1"/>
  <c r="AF157" i="1"/>
  <c r="GN887" i="1"/>
  <c r="GM887" i="1"/>
  <c r="Q206" i="1"/>
  <c r="AD195" i="1"/>
  <c r="AK1055" i="1"/>
  <c r="X1062" i="1"/>
  <c r="GM1471" i="1"/>
  <c r="GN1471" i="1"/>
  <c r="W206" i="1"/>
  <c r="AJ195" i="1"/>
  <c r="GN240" i="1"/>
  <c r="CB244" i="1" s="1"/>
  <c r="AK244" i="1"/>
  <c r="GM240" i="1"/>
  <c r="CA244" i="1" s="1"/>
  <c r="AK836" i="1"/>
  <c r="X849" i="1"/>
  <c r="S849" i="1"/>
  <c r="AF836" i="1"/>
  <c r="AF1247" i="1"/>
  <c r="S1254" i="1"/>
  <c r="W1254" i="1"/>
  <c r="W1504" i="1" s="1"/>
  <c r="AJ1247" i="1"/>
  <c r="AL805" i="1"/>
  <c r="AK805" i="1"/>
  <c r="AK983" i="1"/>
  <c r="Y126" i="1"/>
  <c r="AL110" i="1"/>
  <c r="AL1396" i="1"/>
  <c r="Y1402" i="1"/>
  <c r="GM620" i="1"/>
  <c r="AL893" i="1"/>
  <c r="GN1252" i="1"/>
  <c r="CB1254" i="1" s="1"/>
  <c r="GM1252" i="1"/>
  <c r="CA1254" i="1" s="1"/>
  <c r="BA1468" i="1"/>
  <c r="F1495" i="1"/>
  <c r="AK110" i="1"/>
  <c r="X126" i="1"/>
  <c r="AL1209" i="1"/>
  <c r="Y1216" i="1"/>
  <c r="AK1396" i="1"/>
  <c r="X1402" i="1"/>
  <c r="AF195" i="1"/>
  <c r="S206" i="1"/>
  <c r="AL244" i="1"/>
  <c r="W244" i="1"/>
  <c r="AJ237" i="1"/>
  <c r="Y285" i="1"/>
  <c r="AL275" i="1"/>
  <c r="CJ237" i="1"/>
  <c r="BA244" i="1"/>
  <c r="E213" i="8"/>
  <c r="V893" i="1"/>
  <c r="AI880" i="1"/>
  <c r="GM1018" i="1"/>
  <c r="GN1018" i="1"/>
  <c r="Q1285" i="1"/>
  <c r="F1302" i="1"/>
  <c r="J69" i="5"/>
  <c r="P69" i="5"/>
  <c r="AL1254" i="1"/>
  <c r="BA1254" i="1"/>
  <c r="CJ1247" i="1"/>
  <c r="AF1468" i="1"/>
  <c r="S1475" i="1"/>
  <c r="AL1475" i="1"/>
  <c r="GM162" i="1"/>
  <c r="T1247" i="1"/>
  <c r="F1275" i="1"/>
  <c r="GN800" i="1"/>
  <c r="CB805" i="1" s="1"/>
  <c r="GM794" i="1"/>
  <c r="H97" i="5"/>
  <c r="GM980" i="1"/>
  <c r="X538" i="1"/>
  <c r="AK527" i="1"/>
  <c r="Y79" i="1"/>
  <c r="AS79" i="1"/>
  <c r="AB397" i="1"/>
  <c r="O412" i="1"/>
  <c r="CJ611" i="1"/>
  <c r="BA624" i="1"/>
  <c r="AI611" i="1"/>
  <c r="V624" i="1"/>
  <c r="X938" i="1"/>
  <c r="AK924" i="1"/>
  <c r="CF237" i="1"/>
  <c r="AW244" i="1"/>
  <c r="CE237" i="1"/>
  <c r="AV244" i="1"/>
  <c r="X624" i="1"/>
  <c r="AK611" i="1"/>
  <c r="F1047" i="1"/>
  <c r="V1014" i="1"/>
  <c r="CF924" i="1"/>
  <c r="AW938" i="1"/>
  <c r="CA1358" i="1"/>
  <c r="CE195" i="1"/>
  <c r="AV206" i="1"/>
  <c r="O359" i="1"/>
  <c r="F368" i="1"/>
  <c r="P1093" i="1"/>
  <c r="F1101" i="1"/>
  <c r="Q1129" i="1"/>
  <c r="F1150" i="1"/>
  <c r="S880" i="1"/>
  <c r="F908" i="1"/>
  <c r="R1396" i="1"/>
  <c r="F1416" i="1"/>
  <c r="AB1396" i="1"/>
  <c r="O1402" i="1"/>
  <c r="AS1437" i="1"/>
  <c r="CB1433" i="1"/>
  <c r="R110" i="1"/>
  <c r="F140" i="1"/>
  <c r="U924" i="1"/>
  <c r="F960" i="1"/>
  <c r="CH110" i="1"/>
  <c r="AY126" i="1"/>
  <c r="GM490" i="1"/>
  <c r="CA496" i="1" s="1"/>
  <c r="GN490" i="1"/>
  <c r="CB496" i="1" s="1"/>
  <c r="AB496" i="1"/>
  <c r="AY849" i="1"/>
  <c r="CH836" i="1"/>
  <c r="R157" i="1"/>
  <c r="F178" i="1"/>
  <c r="F602" i="1"/>
  <c r="U569" i="1"/>
  <c r="AK69" i="1"/>
  <c r="X79" i="1"/>
  <c r="AD397" i="1"/>
  <c r="Q412" i="1"/>
  <c r="AK1169" i="1"/>
  <c r="X1178" i="1"/>
  <c r="O244" i="1"/>
  <c r="AB237" i="1"/>
  <c r="Y669" i="1"/>
  <c r="AL655" i="1"/>
  <c r="AL1014" i="1"/>
  <c r="AB1093" i="1"/>
  <c r="O1098" i="1"/>
  <c r="R275" i="1"/>
  <c r="F299" i="1"/>
  <c r="AL443" i="1"/>
  <c r="Y454" i="1"/>
  <c r="F995" i="1"/>
  <c r="Q969" i="1"/>
  <c r="CF1396" i="1"/>
  <c r="AW1402" i="1"/>
  <c r="AB611" i="1"/>
  <c r="O624" i="1"/>
  <c r="F1230" i="1"/>
  <c r="R1209" i="1"/>
  <c r="R1178" i="1"/>
  <c r="AE1169" i="1"/>
  <c r="P1055" i="1"/>
  <c r="F1065" i="1"/>
  <c r="AZ1321" i="1"/>
  <c r="F1338" i="1"/>
  <c r="AE655" i="1"/>
  <c r="R669" i="1"/>
  <c r="P880" i="1"/>
  <c r="F896" i="1"/>
  <c r="F1003" i="1"/>
  <c r="BA969" i="1"/>
  <c r="R1247" i="1"/>
  <c r="F1268" i="1"/>
  <c r="AQ22" i="1"/>
  <c r="F1514" i="1"/>
  <c r="AQ1533" i="1"/>
  <c r="AJ738" i="1"/>
  <c r="W746" i="1"/>
  <c r="GM742" i="1"/>
  <c r="GN742" i="1"/>
  <c r="AL924" i="1"/>
  <c r="Y938" i="1"/>
  <c r="GN1172" i="1"/>
  <c r="GM1172" i="1"/>
  <c r="R38" i="1"/>
  <c r="AE26" i="1"/>
  <c r="CH275" i="1"/>
  <c r="AY285" i="1"/>
  <c r="P777" i="1"/>
  <c r="F808" i="1"/>
  <c r="AB1129" i="1"/>
  <c r="O1138" i="1"/>
  <c r="S1093" i="1"/>
  <c r="F1113" i="1"/>
  <c r="P1247" i="1"/>
  <c r="F1257" i="1"/>
  <c r="P1321" i="1"/>
  <c r="F1330" i="1"/>
  <c r="F863" i="1"/>
  <c r="R836" i="1"/>
  <c r="V924" i="1"/>
  <c r="F961" i="1"/>
  <c r="F374" i="1"/>
  <c r="AY359" i="1"/>
  <c r="AE969" i="1"/>
  <c r="R983" i="1"/>
  <c r="CF157" i="1"/>
  <c r="AW164" i="1"/>
  <c r="P580" i="1"/>
  <c r="CF580" i="1"/>
  <c r="CE580" i="1"/>
  <c r="AC569" i="1"/>
  <c r="CH580" i="1"/>
  <c r="AB969" i="1"/>
  <c r="O983" i="1"/>
  <c r="CB1055" i="1"/>
  <c r="AS1062" i="1"/>
  <c r="F1342" i="1"/>
  <c r="S1321" i="1"/>
  <c r="CE746" i="1"/>
  <c r="CH746" i="1"/>
  <c r="P746" i="1"/>
  <c r="AC738" i="1"/>
  <c r="CF746" i="1"/>
  <c r="AC316" i="1"/>
  <c r="P328" i="1"/>
  <c r="CF328" i="1"/>
  <c r="CE328" i="1"/>
  <c r="CH328" i="1"/>
  <c r="GN1136" i="1"/>
  <c r="GM1136" i="1"/>
  <c r="AJ655" i="1"/>
  <c r="W669" i="1"/>
  <c r="AH443" i="1"/>
  <c r="U454" i="1"/>
  <c r="AV1358" i="1"/>
  <c r="F1370" i="1"/>
  <c r="AB275" i="1"/>
  <c r="O285" i="1"/>
  <c r="P669" i="1"/>
  <c r="CF669" i="1"/>
  <c r="CE669" i="1"/>
  <c r="AC655" i="1"/>
  <c r="CH669" i="1"/>
  <c r="AV1468" i="1"/>
  <c r="F1480" i="1"/>
  <c r="Q836" i="1"/>
  <c r="F861" i="1"/>
  <c r="CH69" i="1"/>
  <c r="AY79" i="1"/>
  <c r="AX69" i="1"/>
  <c r="F86" i="1"/>
  <c r="AX1504" i="1"/>
  <c r="W527" i="1"/>
  <c r="F562" i="1"/>
  <c r="AY1285" i="1"/>
  <c r="F1298" i="1"/>
  <c r="F1440" i="1"/>
  <c r="P1433" i="1"/>
  <c r="T397" i="1"/>
  <c r="F433" i="1"/>
  <c r="AE611" i="1"/>
  <c r="R624" i="1"/>
  <c r="AB836" i="1"/>
  <c r="O849" i="1"/>
  <c r="Q1169" i="1"/>
  <c r="F1190" i="1"/>
  <c r="CE1209" i="1"/>
  <c r="AV1216" i="1"/>
  <c r="F59" i="1"/>
  <c r="T26" i="1"/>
  <c r="F603" i="1"/>
  <c r="V569" i="1"/>
  <c r="F1048" i="1"/>
  <c r="W1014" i="1"/>
  <c r="CA1209" i="1"/>
  <c r="AR1216" i="1"/>
  <c r="Q110" i="1"/>
  <c r="F138" i="1"/>
  <c r="CF1169" i="1"/>
  <c r="AW1178" i="1"/>
  <c r="F558" i="1"/>
  <c r="BA527" i="1"/>
  <c r="Q1014" i="1"/>
  <c r="F1036" i="1"/>
  <c r="CA1178" i="1"/>
  <c r="CA126" i="1"/>
  <c r="AB746" i="1"/>
  <c r="CB328" i="1"/>
  <c r="CA1475" i="1"/>
  <c r="CB206" i="1"/>
  <c r="CA1290" i="1"/>
  <c r="CA164" i="1"/>
  <c r="AK496" i="1"/>
  <c r="GM75" i="1"/>
  <c r="CA79" i="1" s="1"/>
  <c r="GN667" i="1"/>
  <c r="GM667" i="1"/>
  <c r="W454" i="1"/>
  <c r="AJ443" i="1"/>
  <c r="X707" i="1"/>
  <c r="AK700" i="1"/>
  <c r="AF611" i="1"/>
  <c r="S624" i="1"/>
  <c r="F1123" i="1"/>
  <c r="X1093" i="1"/>
  <c r="AV938" i="1"/>
  <c r="CE924" i="1"/>
  <c r="CB1358" i="1"/>
  <c r="AS1365" i="1"/>
  <c r="AY206" i="1"/>
  <c r="CH195" i="1"/>
  <c r="GN705" i="1"/>
  <c r="GM705" i="1"/>
  <c r="CF1093" i="1"/>
  <c r="AW1098" i="1"/>
  <c r="U316" i="1"/>
  <c r="F350" i="1"/>
  <c r="BC18" i="1"/>
  <c r="F1549" i="1"/>
  <c r="CA1396" i="1"/>
  <c r="AR1402" i="1"/>
  <c r="AR1437" i="1"/>
  <c r="CA1433" i="1"/>
  <c r="T316" i="1"/>
  <c r="F349" i="1"/>
  <c r="F766" i="1"/>
  <c r="BA738" i="1"/>
  <c r="P110" i="1"/>
  <c r="F129" i="1"/>
  <c r="P397" i="1"/>
  <c r="F415" i="1"/>
  <c r="CE496" i="1"/>
  <c r="AC485" i="1"/>
  <c r="P496" i="1"/>
  <c r="CF496" i="1"/>
  <c r="CH496" i="1"/>
  <c r="Y580" i="1"/>
  <c r="F852" i="1"/>
  <c r="P836" i="1"/>
  <c r="Q38" i="1"/>
  <c r="AD26" i="1"/>
  <c r="Y1290" i="1"/>
  <c r="AL1285" i="1"/>
  <c r="U624" i="1"/>
  <c r="AH611" i="1"/>
  <c r="GN36" i="1"/>
  <c r="CB38" i="1" s="1"/>
  <c r="GM36" i="1"/>
  <c r="GN743" i="1"/>
  <c r="GM743" i="1"/>
  <c r="X669" i="1"/>
  <c r="AK655" i="1"/>
  <c r="O893" i="1"/>
  <c r="AB880" i="1"/>
  <c r="AK1014" i="1"/>
  <c r="W969" i="1"/>
  <c r="F1007" i="1"/>
  <c r="F372" i="1"/>
  <c r="AW359" i="1"/>
  <c r="CA1093" i="1"/>
  <c r="AR1098" i="1"/>
  <c r="T611" i="1"/>
  <c r="F645" i="1"/>
  <c r="X454" i="1"/>
  <c r="Y746" i="1"/>
  <c r="CE1396" i="1"/>
  <c r="AV1402" i="1"/>
  <c r="Q316" i="1"/>
  <c r="F340" i="1"/>
  <c r="F986" i="1"/>
  <c r="P969" i="1"/>
  <c r="CF1055" i="1"/>
  <c r="AW1062" i="1"/>
  <c r="U69" i="1"/>
  <c r="F101" i="1"/>
  <c r="BA485" i="1"/>
  <c r="F516" i="1"/>
  <c r="AL397" i="1"/>
  <c r="Y412" i="1"/>
  <c r="AY893" i="1"/>
  <c r="CH880" i="1"/>
  <c r="F1162" i="1"/>
  <c r="W1129" i="1"/>
  <c r="Q69" i="1"/>
  <c r="F91" i="1"/>
  <c r="V485" i="1"/>
  <c r="F519" i="1"/>
  <c r="AI738" i="1"/>
  <c r="V746" i="1"/>
  <c r="U669" i="1"/>
  <c r="AH655" i="1"/>
  <c r="AF527" i="1"/>
  <c r="S538" i="1"/>
  <c r="CJ443" i="1"/>
  <c r="BA454" i="1"/>
  <c r="S969" i="1"/>
  <c r="F998" i="1"/>
  <c r="F288" i="1"/>
  <c r="P275" i="1"/>
  <c r="AW805" i="1"/>
  <c r="CF777" i="1"/>
  <c r="CF1247" i="1"/>
  <c r="AW1254" i="1"/>
  <c r="CH1321" i="1"/>
  <c r="AY1327" i="1"/>
  <c r="R1138" i="1"/>
  <c r="AE1129" i="1"/>
  <c r="X275" i="1"/>
  <c r="F310" i="1"/>
  <c r="F648" i="1"/>
  <c r="W611" i="1"/>
  <c r="BA924" i="1"/>
  <c r="F958" i="1"/>
  <c r="R527" i="1"/>
  <c r="F552" i="1"/>
  <c r="F1380" i="1"/>
  <c r="S1358" i="1"/>
  <c r="CE157" i="1"/>
  <c r="AV164" i="1"/>
  <c r="CA1055" i="1"/>
  <c r="AR1062" i="1"/>
  <c r="F520" i="1"/>
  <c r="W485" i="1"/>
  <c r="GM452" i="1"/>
  <c r="GN452" i="1"/>
  <c r="Y1138" i="1"/>
  <c r="AL1129" i="1"/>
  <c r="AK880" i="1"/>
  <c r="X893" i="1"/>
  <c r="AI655" i="1"/>
  <c r="V669" i="1"/>
  <c r="X1327" i="1"/>
  <c r="AK1321" i="1"/>
  <c r="AO18" i="1"/>
  <c r="F1537" i="1"/>
  <c r="AB1247" i="1"/>
  <c r="O1254" i="1"/>
  <c r="P69" i="1"/>
  <c r="F82" i="1"/>
  <c r="O206" i="1"/>
  <c r="AB195" i="1"/>
  <c r="AF316" i="1"/>
  <c r="S328" i="1"/>
  <c r="GM532" i="1"/>
  <c r="GN532" i="1"/>
  <c r="AB538" i="1"/>
  <c r="O1290" i="1"/>
  <c r="AB1285" i="1"/>
  <c r="S700" i="1"/>
  <c r="F722" i="1"/>
  <c r="AZ1358" i="1"/>
  <c r="F1376" i="1"/>
  <c r="AW1437" i="1"/>
  <c r="CF1433" i="1"/>
  <c r="F1161" i="1"/>
  <c r="V1129" i="1"/>
  <c r="S496" i="1"/>
  <c r="AF485" i="1"/>
  <c r="AY1216" i="1"/>
  <c r="CH1209" i="1"/>
  <c r="U26" i="1"/>
  <c r="F60" i="1"/>
  <c r="U1169" i="1"/>
  <c r="F1200" i="1"/>
  <c r="F1353" i="1"/>
  <c r="Y1321" i="1"/>
  <c r="F604" i="1"/>
  <c r="W569" i="1"/>
  <c r="Q924" i="1"/>
  <c r="F950" i="1"/>
  <c r="Q738" i="1"/>
  <c r="F758" i="1"/>
  <c r="U527" i="1"/>
  <c r="F560" i="1"/>
  <c r="CE1169" i="1"/>
  <c r="AV1178" i="1"/>
  <c r="AB69" i="1"/>
  <c r="O79" i="1"/>
  <c r="AS359" i="1"/>
  <c r="F383" i="1"/>
  <c r="Q485" i="1"/>
  <c r="F508" i="1"/>
  <c r="F1202" i="1"/>
  <c r="W1169" i="1"/>
  <c r="CA707" i="1"/>
  <c r="CA1138" i="1"/>
  <c r="CA328" i="1"/>
  <c r="CB983" i="1"/>
  <c r="AK38" i="1"/>
  <c r="CA1327" i="1"/>
  <c r="CB1475" i="1"/>
  <c r="AK1285" i="1"/>
  <c r="X1290" i="1"/>
  <c r="V1178" i="1"/>
  <c r="AI1169" i="1"/>
  <c r="AL527" i="1"/>
  <c r="Y538" i="1"/>
  <c r="AG443" i="1"/>
  <c r="T454" i="1"/>
  <c r="F1373" i="1"/>
  <c r="AY1358" i="1"/>
  <c r="CH237" i="1"/>
  <c r="AY244" i="1"/>
  <c r="F907" i="1"/>
  <c r="R880" i="1"/>
  <c r="CH924" i="1"/>
  <c r="AY938" i="1"/>
  <c r="AB1358" i="1"/>
  <c r="O1365" i="1"/>
  <c r="P195" i="1"/>
  <c r="F209" i="1"/>
  <c r="AV359" i="1"/>
  <c r="F371" i="1"/>
  <c r="P707" i="1"/>
  <c r="CF707" i="1"/>
  <c r="CE707" i="1"/>
  <c r="AC700" i="1"/>
  <c r="CH707" i="1"/>
  <c r="CE1093" i="1"/>
  <c r="AV1098" i="1"/>
  <c r="AB1433" i="1"/>
  <c r="O1437" i="1"/>
  <c r="Q157" i="1"/>
  <c r="F176" i="1"/>
  <c r="F1159" i="1"/>
  <c r="T1129" i="1"/>
  <c r="AU18" i="1"/>
  <c r="F1552" i="1"/>
  <c r="CF110" i="1"/>
  <c r="AW126" i="1"/>
  <c r="R316" i="1"/>
  <c r="F342" i="1"/>
  <c r="CF397" i="1"/>
  <c r="AW412" i="1"/>
  <c r="CE397" i="1"/>
  <c r="AV412" i="1"/>
  <c r="X580" i="1"/>
  <c r="CF836" i="1"/>
  <c r="AW849" i="1"/>
  <c r="F681" i="1"/>
  <c r="Q655" i="1"/>
  <c r="AC26" i="1"/>
  <c r="CH38" i="1"/>
  <c r="P38" i="1"/>
  <c r="CF38" i="1"/>
  <c r="CE38" i="1"/>
  <c r="AC1129" i="1"/>
  <c r="CH1138" i="1"/>
  <c r="P1138" i="1"/>
  <c r="CF1138" i="1"/>
  <c r="CE1138" i="1"/>
  <c r="T580" i="1"/>
  <c r="AG569" i="1"/>
  <c r="AB777" i="1"/>
  <c r="O805" i="1"/>
  <c r="Y707" i="1"/>
  <c r="AL700" i="1"/>
  <c r="AF655" i="1"/>
  <c r="S669" i="1"/>
  <c r="Y1093" i="1"/>
  <c r="F1124" i="1"/>
  <c r="AF1014" i="1"/>
  <c r="S1024" i="1"/>
  <c r="U1014" i="1"/>
  <c r="F1046" i="1"/>
  <c r="AF69" i="1"/>
  <c r="S79" i="1"/>
  <c r="BA1129" i="1"/>
  <c r="F1158" i="1"/>
  <c r="S454" i="1"/>
  <c r="AF443" i="1"/>
  <c r="X746" i="1"/>
  <c r="F953" i="1"/>
  <c r="S924" i="1"/>
  <c r="F1295" i="1"/>
  <c r="AV1285" i="1"/>
  <c r="CH1396" i="1"/>
  <c r="AY1402" i="1"/>
  <c r="F61" i="1"/>
  <c r="V26" i="1"/>
  <c r="AW983" i="1"/>
  <c r="CF969" i="1"/>
  <c r="AZ880" i="1"/>
  <c r="F904" i="1"/>
  <c r="CE1055" i="1"/>
  <c r="AV1062" i="1"/>
  <c r="R237" i="1"/>
  <c r="F258" i="1"/>
  <c r="AK397" i="1"/>
  <c r="X412" i="1"/>
  <c r="AW893" i="1"/>
  <c r="CF880" i="1"/>
  <c r="CE880" i="1"/>
  <c r="AV893" i="1"/>
  <c r="R454" i="1"/>
  <c r="AE443" i="1"/>
  <c r="CJ655" i="1"/>
  <c r="BA669" i="1"/>
  <c r="AK1129" i="1"/>
  <c r="X1138" i="1"/>
  <c r="AB1014" i="1"/>
  <c r="O1024" i="1"/>
  <c r="AW285" i="1"/>
  <c r="CF275" i="1"/>
  <c r="GN614" i="1"/>
  <c r="GM614" i="1"/>
  <c r="AV805" i="1"/>
  <c r="CE777" i="1"/>
  <c r="CH777" i="1"/>
  <c r="AY805" i="1"/>
  <c r="CE1247" i="1"/>
  <c r="AV1254" i="1"/>
  <c r="F1483" i="1"/>
  <c r="AY1468" i="1"/>
  <c r="F518" i="1"/>
  <c r="U485" i="1"/>
  <c r="AE569" i="1"/>
  <c r="R580" i="1"/>
  <c r="F1414" i="1"/>
  <c r="Q1396" i="1"/>
  <c r="AB316" i="1"/>
  <c r="F719" i="1"/>
  <c r="Q700" i="1"/>
  <c r="GM448" i="1"/>
  <c r="GN448" i="1"/>
  <c r="AB454" i="1"/>
  <c r="AW1285" i="1"/>
  <c r="F1296" i="1"/>
  <c r="CH157" i="1"/>
  <c r="AY164" i="1"/>
  <c r="R195" i="1"/>
  <c r="F220" i="1"/>
  <c r="BA316" i="1"/>
  <c r="F348" i="1"/>
  <c r="AE738" i="1"/>
  <c r="R746" i="1"/>
  <c r="GN935" i="1"/>
  <c r="CB938" i="1" s="1"/>
  <c r="GM935" i="1"/>
  <c r="CA938" i="1" s="1"/>
  <c r="GN741" i="1"/>
  <c r="CB746" i="1" s="1"/>
  <c r="GM741" i="1"/>
  <c r="CJ26" i="1"/>
  <c r="BA38" i="1"/>
  <c r="GN618" i="1"/>
  <c r="GM618" i="1"/>
  <c r="S1285" i="1"/>
  <c r="F1305" i="1"/>
  <c r="AB1468" i="1"/>
  <c r="O1475" i="1"/>
  <c r="CF69" i="1"/>
  <c r="AW79" i="1"/>
  <c r="R69" i="1"/>
  <c r="F93" i="1"/>
  <c r="P538" i="1"/>
  <c r="CF538" i="1"/>
  <c r="CE538" i="1"/>
  <c r="AC527" i="1"/>
  <c r="CH538" i="1"/>
  <c r="F768" i="1"/>
  <c r="U738" i="1"/>
  <c r="R700" i="1"/>
  <c r="F721" i="1"/>
  <c r="AV1437" i="1"/>
  <c r="CE1433" i="1"/>
  <c r="W397" i="1"/>
  <c r="F436" i="1"/>
  <c r="P1209" i="1"/>
  <c r="F1219" i="1"/>
  <c r="R1024" i="1"/>
  <c r="AE1014" i="1"/>
  <c r="BA1169" i="1"/>
  <c r="F1198" i="1"/>
  <c r="AS1216" i="1"/>
  <c r="T700" i="1"/>
  <c r="F728" i="1"/>
  <c r="T527" i="1"/>
  <c r="F559" i="1"/>
  <c r="F592" i="1"/>
  <c r="Q569" i="1"/>
  <c r="CH1169" i="1"/>
  <c r="AY1178" i="1"/>
  <c r="F434" i="1"/>
  <c r="U397" i="1"/>
  <c r="F636" i="1"/>
  <c r="Q611" i="1"/>
  <c r="F729" i="1"/>
  <c r="U700" i="1"/>
  <c r="CB1178" i="1"/>
  <c r="AB707" i="1"/>
  <c r="CB126" i="1"/>
  <c r="AB38" i="1"/>
  <c r="CA983" i="1"/>
  <c r="GN1021" i="1"/>
  <c r="CB1024" i="1" s="1"/>
  <c r="AL38" i="1"/>
  <c r="CB285" i="1"/>
  <c r="CB1327" i="1"/>
  <c r="CA206" i="1"/>
  <c r="CB1290" i="1"/>
  <c r="CB164" i="1"/>
  <c r="CB849" i="1"/>
  <c r="AC1014" i="1"/>
  <c r="CH1024" i="1"/>
  <c r="P1024" i="1"/>
  <c r="CF1024" i="1"/>
  <c r="CE1024" i="1"/>
  <c r="GM406" i="1"/>
  <c r="CA412" i="1" s="1"/>
  <c r="GN406" i="1"/>
  <c r="CB412" i="1" s="1"/>
  <c r="Y1365" i="1"/>
  <c r="AL1358" i="1"/>
  <c r="P237" i="1"/>
  <c r="F247" i="1"/>
  <c r="Y624" i="1"/>
  <c r="AB1169" i="1"/>
  <c r="O1178" i="1"/>
  <c r="F1481" i="1"/>
  <c r="AW1468" i="1"/>
  <c r="AE485" i="1"/>
  <c r="R496" i="1"/>
  <c r="U969" i="1"/>
  <c r="F1005" i="1"/>
  <c r="P924" i="1"/>
  <c r="F941" i="1"/>
  <c r="AW206" i="1"/>
  <c r="CF195" i="1"/>
  <c r="CH1093" i="1"/>
  <c r="AY1098" i="1"/>
  <c r="S1129" i="1"/>
  <c r="F1153" i="1"/>
  <c r="BB18" i="1"/>
  <c r="F1546" i="1"/>
  <c r="CB1396" i="1"/>
  <c r="AS1402" i="1"/>
  <c r="AB924" i="1"/>
  <c r="O938" i="1"/>
  <c r="R1358" i="1"/>
  <c r="F1379" i="1"/>
  <c r="CE110" i="1"/>
  <c r="AV126" i="1"/>
  <c r="AY412" i="1"/>
  <c r="CH397" i="1"/>
  <c r="AF569" i="1"/>
  <c r="S580" i="1"/>
  <c r="AV849" i="1"/>
  <c r="CE836" i="1"/>
  <c r="W924" i="1"/>
  <c r="F962" i="1"/>
  <c r="GN578" i="1"/>
  <c r="GM578" i="1"/>
  <c r="V454" i="1"/>
  <c r="AI443" i="1"/>
  <c r="GN536" i="1"/>
  <c r="CB538" i="1" s="1"/>
  <c r="GM536" i="1"/>
  <c r="AE924" i="1"/>
  <c r="R938" i="1"/>
  <c r="AZ1285" i="1"/>
  <c r="F1301" i="1"/>
  <c r="BA69" i="1"/>
  <c r="F99" i="1"/>
  <c r="T69" i="1"/>
  <c r="F100" i="1"/>
  <c r="Q880" i="1"/>
  <c r="F905" i="1"/>
  <c r="AZ69" i="1"/>
  <c r="F90" i="1"/>
  <c r="CB1093" i="1"/>
  <c r="AS1098" i="1"/>
  <c r="AF738" i="1"/>
  <c r="S746" i="1"/>
  <c r="P1396" i="1"/>
  <c r="F1405" i="1"/>
  <c r="W316" i="1"/>
  <c r="F352" i="1"/>
  <c r="AT18" i="1"/>
  <c r="F1551" i="1"/>
  <c r="AB110" i="1"/>
  <c r="O126" i="1"/>
  <c r="R359" i="1"/>
  <c r="F380" i="1"/>
  <c r="CE969" i="1"/>
  <c r="AV983" i="1"/>
  <c r="CH969" i="1"/>
  <c r="AY983" i="1"/>
  <c r="CH1055" i="1"/>
  <c r="AY1062" i="1"/>
  <c r="V69" i="1"/>
  <c r="F102" i="1"/>
  <c r="AF397" i="1"/>
  <c r="S412" i="1"/>
  <c r="V969" i="1"/>
  <c r="F1006" i="1"/>
  <c r="R1468" i="1"/>
  <c r="F1489" i="1"/>
  <c r="Q527" i="1"/>
  <c r="F550" i="1"/>
  <c r="F1004" i="1"/>
  <c r="T969" i="1"/>
  <c r="CJ397" i="1"/>
  <c r="BA412" i="1"/>
  <c r="CA359" i="1"/>
  <c r="AR366" i="1"/>
  <c r="AG1169" i="1"/>
  <c r="T1178" i="1"/>
  <c r="AL1169" i="1"/>
  <c r="AV285" i="1"/>
  <c r="CE275" i="1"/>
  <c r="P624" i="1"/>
  <c r="CF624" i="1"/>
  <c r="CE624" i="1"/>
  <c r="AC611" i="1"/>
  <c r="CH624" i="1"/>
  <c r="CH1247" i="1"/>
  <c r="AY1254" i="1"/>
  <c r="AW1327" i="1"/>
  <c r="CF1321" i="1"/>
  <c r="AV1327" i="1"/>
  <c r="CE1321" i="1"/>
  <c r="R1055" i="1"/>
  <c r="F1076" i="1"/>
  <c r="AZ485" i="1"/>
  <c r="F507" i="1"/>
  <c r="CE454" i="1"/>
  <c r="AC443" i="1"/>
  <c r="CH454" i="1"/>
  <c r="P454" i="1"/>
  <c r="CF454" i="1"/>
  <c r="AZ700" i="1"/>
  <c r="F718" i="1"/>
  <c r="F62" i="1"/>
  <c r="W26" i="1"/>
  <c r="F731" i="1"/>
  <c r="W700" i="1"/>
  <c r="P157" i="1"/>
  <c r="F167" i="1"/>
  <c r="GN574" i="1"/>
  <c r="GM574" i="1"/>
  <c r="CA580" i="1" s="1"/>
  <c r="AB580" i="1"/>
  <c r="AB1055" i="1"/>
  <c r="O1062" i="1"/>
  <c r="U1129" i="1"/>
  <c r="F1160" i="1"/>
  <c r="AE397" i="1"/>
  <c r="R412" i="1"/>
  <c r="GN622" i="1"/>
  <c r="GM622" i="1"/>
  <c r="AK1358" i="1"/>
  <c r="X1365" i="1"/>
  <c r="T669" i="1"/>
  <c r="AG655" i="1"/>
  <c r="F1371" i="1"/>
  <c r="AW1358" i="1"/>
  <c r="AF26" i="1"/>
  <c r="S38" i="1"/>
  <c r="GN661" i="1"/>
  <c r="CB669" i="1" s="1"/>
  <c r="GM661" i="1"/>
  <c r="CA669" i="1" s="1"/>
  <c r="AB669" i="1"/>
  <c r="AB1321" i="1"/>
  <c r="O1327" i="1"/>
  <c r="CE69" i="1"/>
  <c r="AV79" i="1"/>
  <c r="R777" i="1"/>
  <c r="F819" i="1"/>
  <c r="CH1433" i="1"/>
  <c r="AY1437" i="1"/>
  <c r="T924" i="1"/>
  <c r="F959" i="1"/>
  <c r="AB157" i="1"/>
  <c r="O164" i="1"/>
  <c r="CF1209" i="1"/>
  <c r="AW1216" i="1"/>
  <c r="O1216" i="1"/>
  <c r="AB1209" i="1"/>
  <c r="V397" i="1"/>
  <c r="F435" i="1"/>
  <c r="BA1014" i="1"/>
  <c r="F1044" i="1"/>
  <c r="S1169" i="1"/>
  <c r="F1193" i="1"/>
  <c r="P1169" i="1"/>
  <c r="F1181" i="1"/>
  <c r="F600" i="1"/>
  <c r="BA569" i="1"/>
  <c r="Q443" i="1"/>
  <c r="F466" i="1"/>
  <c r="T738" i="1"/>
  <c r="F767" i="1"/>
  <c r="CB893" i="1"/>
  <c r="CB707" i="1"/>
  <c r="CA38" i="1"/>
  <c r="CA746" i="1"/>
  <c r="CB1138" i="1"/>
  <c r="GM1021" i="1"/>
  <c r="CA285" i="1"/>
  <c r="AL496" i="1"/>
  <c r="CA849" i="1"/>
  <c r="CB624" i="1" l="1"/>
  <c r="CA893" i="1"/>
  <c r="AL316" i="1"/>
  <c r="X328" i="1"/>
  <c r="F353" i="1" s="1"/>
  <c r="CA1024" i="1"/>
  <c r="AR1024" i="1" s="1"/>
  <c r="AP18" i="1"/>
  <c r="CA805" i="1"/>
  <c r="CA777" i="1" s="1"/>
  <c r="CA624" i="1"/>
  <c r="CA611" i="1" s="1"/>
  <c r="CB454" i="1"/>
  <c r="CB443" i="1" s="1"/>
  <c r="I19" i="5"/>
  <c r="F229" i="1"/>
  <c r="V195" i="1"/>
  <c r="F1515" i="1"/>
  <c r="AZ1533" i="1"/>
  <c r="F1544" i="1" s="1"/>
  <c r="AR805" i="1"/>
  <c r="CB237" i="1"/>
  <c r="AS244" i="1"/>
  <c r="AS805" i="1"/>
  <c r="CB777" i="1"/>
  <c r="AR244" i="1"/>
  <c r="CA237" i="1"/>
  <c r="T1504" i="1"/>
  <c r="T1533" i="1" s="1"/>
  <c r="CA538" i="1"/>
  <c r="U1504" i="1"/>
  <c r="U22" i="1" s="1"/>
  <c r="AL1247" i="1"/>
  <c r="Y1254" i="1"/>
  <c r="V880" i="1"/>
  <c r="F916" i="1"/>
  <c r="F264" i="1"/>
  <c r="BA237" i="1"/>
  <c r="F311" i="1"/>
  <c r="Y275" i="1"/>
  <c r="F268" i="1"/>
  <c r="W237" i="1"/>
  <c r="F221" i="1"/>
  <c r="S195" i="1"/>
  <c r="X110" i="1"/>
  <c r="F151" i="1"/>
  <c r="Y893" i="1"/>
  <c r="AL880" i="1"/>
  <c r="Y110" i="1"/>
  <c r="F152" i="1"/>
  <c r="W1247" i="1"/>
  <c r="F1278" i="1"/>
  <c r="F864" i="1"/>
  <c r="S836" i="1"/>
  <c r="Q195" i="1"/>
  <c r="F218" i="1"/>
  <c r="J82" i="5"/>
  <c r="P82" i="5"/>
  <c r="J97" i="5" s="1"/>
  <c r="AK1468" i="1"/>
  <c r="X1475" i="1"/>
  <c r="F1088" i="1"/>
  <c r="Y1055" i="1"/>
  <c r="Y983" i="1"/>
  <c r="AL969" i="1"/>
  <c r="F820" i="1"/>
  <c r="S777" i="1"/>
  <c r="X1209" i="1"/>
  <c r="F1241" i="1"/>
  <c r="Y1475" i="1"/>
  <c r="AL1468" i="1"/>
  <c r="S1468" i="1"/>
  <c r="F1490" i="1"/>
  <c r="F1274" i="1"/>
  <c r="BA1247" i="1"/>
  <c r="AL237" i="1"/>
  <c r="Y244" i="1"/>
  <c r="F1427" i="1"/>
  <c r="X1396" i="1"/>
  <c r="Y1209" i="1"/>
  <c r="F1242" i="1"/>
  <c r="F1428" i="1"/>
  <c r="Y1396" i="1"/>
  <c r="X983" i="1"/>
  <c r="AK969" i="1"/>
  <c r="X805" i="1"/>
  <c r="AK777" i="1"/>
  <c r="Y805" i="1"/>
  <c r="AL777" i="1"/>
  <c r="F1269" i="1"/>
  <c r="S1247" i="1"/>
  <c r="X836" i="1"/>
  <c r="F874" i="1"/>
  <c r="AK237" i="1"/>
  <c r="X244" i="1"/>
  <c r="F230" i="1"/>
  <c r="W195" i="1"/>
  <c r="F1087" i="1"/>
  <c r="X1055" i="1"/>
  <c r="S157" i="1"/>
  <c r="F179" i="1"/>
  <c r="I18" i="5"/>
  <c r="H153" i="5"/>
  <c r="X1254" i="1"/>
  <c r="AK1247" i="1"/>
  <c r="X206" i="1"/>
  <c r="AK195" i="1"/>
  <c r="AL836" i="1"/>
  <c r="Y849" i="1"/>
  <c r="F517" i="1"/>
  <c r="T485" i="1"/>
  <c r="Y195" i="1"/>
  <c r="F232" i="1"/>
  <c r="Y164" i="1"/>
  <c r="AL157" i="1"/>
  <c r="F267" i="1"/>
  <c r="V237" i="1"/>
  <c r="S237" i="1"/>
  <c r="F259" i="1"/>
  <c r="X157" i="1"/>
  <c r="F189" i="1"/>
  <c r="CB397" i="1"/>
  <c r="AS412" i="1"/>
  <c r="CA527" i="1"/>
  <c r="AR538" i="1"/>
  <c r="CB527" i="1"/>
  <c r="AS538" i="1"/>
  <c r="CB1014" i="1"/>
  <c r="AS1024" i="1"/>
  <c r="CB26" i="1"/>
  <c r="AS38" i="1"/>
  <c r="CB738" i="1"/>
  <c r="AS746" i="1"/>
  <c r="AR849" i="1"/>
  <c r="CA836" i="1"/>
  <c r="CB611" i="1"/>
  <c r="AS624" i="1"/>
  <c r="AW1209" i="1"/>
  <c r="F1222" i="1"/>
  <c r="AV69" i="1"/>
  <c r="F84" i="1"/>
  <c r="CA569" i="1"/>
  <c r="AR580" i="1"/>
  <c r="W22" i="1"/>
  <c r="W1533" i="1"/>
  <c r="F1528" i="1"/>
  <c r="CE611" i="1"/>
  <c r="AV624" i="1"/>
  <c r="AV275" i="1"/>
  <c r="F290" i="1"/>
  <c r="V443" i="1"/>
  <c r="F477" i="1"/>
  <c r="CH1014" i="1"/>
  <c r="AY1024" i="1"/>
  <c r="CA1014" i="1"/>
  <c r="CA69" i="1"/>
  <c r="AR79" i="1"/>
  <c r="F1218" i="1"/>
  <c r="O1209" i="1"/>
  <c r="S26" i="1"/>
  <c r="F53" i="1"/>
  <c r="S1504" i="1"/>
  <c r="AB569" i="1"/>
  <c r="O580" i="1"/>
  <c r="CH443" i="1"/>
  <c r="AY454" i="1"/>
  <c r="F1333" i="1"/>
  <c r="AW1321" i="1"/>
  <c r="F1199" i="1"/>
  <c r="T1169" i="1"/>
  <c r="F432" i="1"/>
  <c r="BA397" i="1"/>
  <c r="S397" i="1"/>
  <c r="F427" i="1"/>
  <c r="F1070" i="1"/>
  <c r="AY1055" i="1"/>
  <c r="F988" i="1"/>
  <c r="AV969" i="1"/>
  <c r="O110" i="1"/>
  <c r="F128" i="1"/>
  <c r="S738" i="1"/>
  <c r="F761" i="1"/>
  <c r="AS237" i="1"/>
  <c r="F261" i="1"/>
  <c r="S569" i="1"/>
  <c r="F595" i="1"/>
  <c r="F131" i="1"/>
  <c r="AV110" i="1"/>
  <c r="F940" i="1"/>
  <c r="O924" i="1"/>
  <c r="F1106" i="1"/>
  <c r="AY1093" i="1"/>
  <c r="R485" i="1"/>
  <c r="F510" i="1"/>
  <c r="O1169" i="1"/>
  <c r="F1180" i="1"/>
  <c r="P1014" i="1"/>
  <c r="F1027" i="1"/>
  <c r="CB157" i="1"/>
  <c r="AS164" i="1"/>
  <c r="CA1247" i="1"/>
  <c r="AR1254" i="1"/>
  <c r="CA969" i="1"/>
  <c r="AR983" i="1"/>
  <c r="AB700" i="1"/>
  <c r="O707" i="1"/>
  <c r="R1014" i="1"/>
  <c r="F1038" i="1"/>
  <c r="O1468" i="1"/>
  <c r="F1477" i="1"/>
  <c r="F760" i="1"/>
  <c r="R738" i="1"/>
  <c r="AW969" i="1"/>
  <c r="F989" i="1"/>
  <c r="AY1396" i="1"/>
  <c r="F1410" i="1"/>
  <c r="S69" i="1"/>
  <c r="F94" i="1"/>
  <c r="S1014" i="1"/>
  <c r="F1039" i="1"/>
  <c r="S655" i="1"/>
  <c r="F684" i="1"/>
  <c r="O777" i="1"/>
  <c r="F807" i="1"/>
  <c r="CE1129" i="1"/>
  <c r="AV1138" i="1"/>
  <c r="CH26" i="1"/>
  <c r="AY38" i="1"/>
  <c r="AW836" i="1"/>
  <c r="F855" i="1"/>
  <c r="AV397" i="1"/>
  <c r="F417" i="1"/>
  <c r="F1103" i="1"/>
  <c r="AV1093" i="1"/>
  <c r="CE700" i="1"/>
  <c r="AV707" i="1"/>
  <c r="AS983" i="1"/>
  <c r="CB969" i="1"/>
  <c r="F1183" i="1"/>
  <c r="AV1169" i="1"/>
  <c r="S485" i="1"/>
  <c r="F511" i="1"/>
  <c r="AW1433" i="1"/>
  <c r="F1443" i="1"/>
  <c r="O1247" i="1"/>
  <c r="F1256" i="1"/>
  <c r="X880" i="1"/>
  <c r="F918" i="1"/>
  <c r="AR1055" i="1"/>
  <c r="F1089" i="1"/>
  <c r="F1335" i="1"/>
  <c r="AY1321" i="1"/>
  <c r="S527" i="1"/>
  <c r="F553" i="1"/>
  <c r="V738" i="1"/>
  <c r="F769" i="1"/>
  <c r="AW1055" i="1"/>
  <c r="F1068" i="1"/>
  <c r="F772" i="1"/>
  <c r="Y738" i="1"/>
  <c r="F1049" i="1"/>
  <c r="X1014" i="1"/>
  <c r="P485" i="1"/>
  <c r="F499" i="1"/>
  <c r="F1464" i="1"/>
  <c r="AR1433" i="1"/>
  <c r="AY195" i="1"/>
  <c r="F214" i="1"/>
  <c r="AV924" i="1"/>
  <c r="F943" i="1"/>
  <c r="X700" i="1"/>
  <c r="F732" i="1"/>
  <c r="F478" i="1"/>
  <c r="W443" i="1"/>
  <c r="AK485" i="1"/>
  <c r="X496" i="1"/>
  <c r="CA1468" i="1"/>
  <c r="AR1475" i="1"/>
  <c r="CA110" i="1"/>
  <c r="AR126" i="1"/>
  <c r="AW1169" i="1"/>
  <c r="F1184" i="1"/>
  <c r="AR1209" i="1"/>
  <c r="F1243" i="1"/>
  <c r="CH655" i="1"/>
  <c r="AY669" i="1"/>
  <c r="P655" i="1"/>
  <c r="F672" i="1"/>
  <c r="CE316" i="1"/>
  <c r="AV328" i="1"/>
  <c r="CF738" i="1"/>
  <c r="AW746" i="1"/>
  <c r="CE738" i="1"/>
  <c r="AV746" i="1"/>
  <c r="AW157" i="1"/>
  <c r="F170" i="1"/>
  <c r="O1129" i="1"/>
  <c r="F1140" i="1"/>
  <c r="F293" i="1"/>
  <c r="AY275" i="1"/>
  <c r="AQ18" i="1"/>
  <c r="F1543" i="1"/>
  <c r="R1169" i="1"/>
  <c r="F1192" i="1"/>
  <c r="F695" i="1"/>
  <c r="Y655" i="1"/>
  <c r="CB485" i="1"/>
  <c r="AS496" i="1"/>
  <c r="AR1358" i="1"/>
  <c r="F1392" i="1"/>
  <c r="F249" i="1"/>
  <c r="AV237" i="1"/>
  <c r="F644" i="1"/>
  <c r="BA611" i="1"/>
  <c r="X527" i="1"/>
  <c r="F563" i="1"/>
  <c r="CA454" i="1"/>
  <c r="CA26" i="1"/>
  <c r="AR38" i="1"/>
  <c r="O157" i="1"/>
  <c r="F166" i="1"/>
  <c r="F1445" i="1"/>
  <c r="AY1433" i="1"/>
  <c r="Y316" i="1"/>
  <c r="F354" i="1"/>
  <c r="F1329" i="1"/>
  <c r="O1321" i="1"/>
  <c r="P611" i="1"/>
  <c r="F627" i="1"/>
  <c r="AV836" i="1"/>
  <c r="F854" i="1"/>
  <c r="AW195" i="1"/>
  <c r="F212" i="1"/>
  <c r="CB836" i="1"/>
  <c r="AS849" i="1"/>
  <c r="AS1327" i="1"/>
  <c r="CB1321" i="1"/>
  <c r="AR624" i="1"/>
  <c r="F1186" i="1"/>
  <c r="AY1169" i="1"/>
  <c r="AS1209" i="1"/>
  <c r="F1233" i="1"/>
  <c r="CH527" i="1"/>
  <c r="AY538" i="1"/>
  <c r="P527" i="1"/>
  <c r="F541" i="1"/>
  <c r="AS454" i="1"/>
  <c r="O316" i="1"/>
  <c r="F330" i="1"/>
  <c r="R569" i="1"/>
  <c r="F594" i="1"/>
  <c r="F813" i="1"/>
  <c r="AY777" i="1"/>
  <c r="O1014" i="1"/>
  <c r="F1026" i="1"/>
  <c r="F689" i="1"/>
  <c r="BA655" i="1"/>
  <c r="AV880" i="1"/>
  <c r="F898" i="1"/>
  <c r="X397" i="1"/>
  <c r="F437" i="1"/>
  <c r="F1067" i="1"/>
  <c r="AV1055" i="1"/>
  <c r="F733" i="1"/>
  <c r="Y700" i="1"/>
  <c r="T569" i="1"/>
  <c r="F601" i="1"/>
  <c r="CH1129" i="1"/>
  <c r="AY1138" i="1"/>
  <c r="P26" i="1"/>
  <c r="F41" i="1"/>
  <c r="P1504" i="1"/>
  <c r="X569" i="1"/>
  <c r="F605" i="1"/>
  <c r="F1367" i="1"/>
  <c r="O1358" i="1"/>
  <c r="Y527" i="1"/>
  <c r="F564" i="1"/>
  <c r="X1285" i="1"/>
  <c r="F1315" i="1"/>
  <c r="AK26" i="1"/>
  <c r="X38" i="1"/>
  <c r="AR938" i="1"/>
  <c r="CA924" i="1"/>
  <c r="AB527" i="1"/>
  <c r="O538" i="1"/>
  <c r="Y1129" i="1"/>
  <c r="F1164" i="1"/>
  <c r="R1129" i="1"/>
  <c r="F1152" i="1"/>
  <c r="F691" i="1"/>
  <c r="U655" i="1"/>
  <c r="O880" i="1"/>
  <c r="F895" i="1"/>
  <c r="Y1285" i="1"/>
  <c r="F1316" i="1"/>
  <c r="CF485" i="1"/>
  <c r="AW496" i="1"/>
  <c r="AW1093" i="1"/>
  <c r="F1104" i="1"/>
  <c r="CB195" i="1"/>
  <c r="AS206" i="1"/>
  <c r="AB738" i="1"/>
  <c r="O746" i="1"/>
  <c r="CA1169" i="1"/>
  <c r="AR1178" i="1"/>
  <c r="R611" i="1"/>
  <c r="F638" i="1"/>
  <c r="AX22" i="1"/>
  <c r="F1511" i="1"/>
  <c r="AX1533" i="1"/>
  <c r="CF655" i="1"/>
  <c r="AW669" i="1"/>
  <c r="F693" i="1"/>
  <c r="W655" i="1"/>
  <c r="CH316" i="1"/>
  <c r="AY328" i="1"/>
  <c r="AY746" i="1"/>
  <c r="CH738" i="1"/>
  <c r="AS1055" i="1"/>
  <c r="F1079" i="1"/>
  <c r="CH569" i="1"/>
  <c r="AY580" i="1"/>
  <c r="P569" i="1"/>
  <c r="F583" i="1"/>
  <c r="R26" i="1"/>
  <c r="F52" i="1"/>
  <c r="R1504" i="1"/>
  <c r="F1408" i="1"/>
  <c r="AW1396" i="1"/>
  <c r="F480" i="1"/>
  <c r="Y443" i="1"/>
  <c r="O1093" i="1"/>
  <c r="F1100" i="1"/>
  <c r="F1203" i="1"/>
  <c r="X1169" i="1"/>
  <c r="X69" i="1"/>
  <c r="F104" i="1"/>
  <c r="O496" i="1"/>
  <c r="AB485" i="1"/>
  <c r="X611" i="1"/>
  <c r="F649" i="1"/>
  <c r="AS69" i="1"/>
  <c r="F96" i="1"/>
  <c r="AS893" i="1"/>
  <c r="CB880" i="1"/>
  <c r="CB655" i="1"/>
  <c r="AS669" i="1"/>
  <c r="P443" i="1"/>
  <c r="F457" i="1"/>
  <c r="CH611" i="1"/>
  <c r="AY624" i="1"/>
  <c r="Y1169" i="1"/>
  <c r="F1204" i="1"/>
  <c r="AY397" i="1"/>
  <c r="F420" i="1"/>
  <c r="F650" i="1"/>
  <c r="Y611" i="1"/>
  <c r="F1391" i="1"/>
  <c r="Y1358" i="1"/>
  <c r="CF1014" i="1"/>
  <c r="AW1024" i="1"/>
  <c r="AL485" i="1"/>
  <c r="Y496" i="1"/>
  <c r="CA738" i="1"/>
  <c r="AR746" i="1"/>
  <c r="CB700" i="1"/>
  <c r="AS707" i="1"/>
  <c r="CA655" i="1"/>
  <c r="AR669" i="1"/>
  <c r="X1358" i="1"/>
  <c r="F1390" i="1"/>
  <c r="F426" i="1"/>
  <c r="R397" i="1"/>
  <c r="O1055" i="1"/>
  <c r="F1064" i="1"/>
  <c r="CF443" i="1"/>
  <c r="AW454" i="1"/>
  <c r="CE443" i="1"/>
  <c r="AV454" i="1"/>
  <c r="AV1321" i="1"/>
  <c r="F1332" i="1"/>
  <c r="CF611" i="1"/>
  <c r="AW624" i="1"/>
  <c r="AR359" i="1"/>
  <c r="F393" i="1"/>
  <c r="AY969" i="1"/>
  <c r="F991" i="1"/>
  <c r="AS1093" i="1"/>
  <c r="F1115" i="1"/>
  <c r="R924" i="1"/>
  <c r="F952" i="1"/>
  <c r="F1419" i="1"/>
  <c r="AS1396" i="1"/>
  <c r="CE1014" i="1"/>
  <c r="AV1024" i="1"/>
  <c r="CA195" i="1"/>
  <c r="AR206" i="1"/>
  <c r="Y38" i="1"/>
  <c r="AL26" i="1"/>
  <c r="CB110" i="1"/>
  <c r="AS126" i="1"/>
  <c r="CB1169" i="1"/>
  <c r="AS1178" i="1"/>
  <c r="AV1433" i="1"/>
  <c r="F1442" i="1"/>
  <c r="CF527" i="1"/>
  <c r="AW538" i="1"/>
  <c r="AW69" i="1"/>
  <c r="F85" i="1"/>
  <c r="BA26" i="1"/>
  <c r="F58" i="1"/>
  <c r="BA1504" i="1"/>
  <c r="F172" i="1"/>
  <c r="AY157" i="1"/>
  <c r="O454" i="1"/>
  <c r="AB443" i="1"/>
  <c r="F810" i="1"/>
  <c r="AV777" i="1"/>
  <c r="AW275" i="1"/>
  <c r="F291" i="1"/>
  <c r="R443" i="1"/>
  <c r="F468" i="1"/>
  <c r="F899" i="1"/>
  <c r="AW880" i="1"/>
  <c r="X738" i="1"/>
  <c r="F771" i="1"/>
  <c r="P1129" i="1"/>
  <c r="F1141" i="1"/>
  <c r="CF26" i="1"/>
  <c r="AW38" i="1"/>
  <c r="F418" i="1"/>
  <c r="AW397" i="1"/>
  <c r="AW110" i="1"/>
  <c r="F132" i="1"/>
  <c r="F1439" i="1"/>
  <c r="O1433" i="1"/>
  <c r="CH700" i="1"/>
  <c r="AY707" i="1"/>
  <c r="P700" i="1"/>
  <c r="F710" i="1"/>
  <c r="F1201" i="1"/>
  <c r="V1169" i="1"/>
  <c r="AR1327" i="1"/>
  <c r="CA1321" i="1"/>
  <c r="CA1129" i="1"/>
  <c r="AR1138" i="1"/>
  <c r="O69" i="1"/>
  <c r="F81" i="1"/>
  <c r="AY1209" i="1"/>
  <c r="F1224" i="1"/>
  <c r="F1292" i="1"/>
  <c r="O1285" i="1"/>
  <c r="S316" i="1"/>
  <c r="F343" i="1"/>
  <c r="F692" i="1"/>
  <c r="V655" i="1"/>
  <c r="F169" i="1"/>
  <c r="AV157" i="1"/>
  <c r="AW1247" i="1"/>
  <c r="F1260" i="1"/>
  <c r="BA443" i="1"/>
  <c r="F474" i="1"/>
  <c r="F438" i="1"/>
  <c r="Y397" i="1"/>
  <c r="AV1396" i="1"/>
  <c r="F1407" i="1"/>
  <c r="F479" i="1"/>
  <c r="X443" i="1"/>
  <c r="AR1093" i="1"/>
  <c r="F1125" i="1"/>
  <c r="AR237" i="1"/>
  <c r="F271" i="1"/>
  <c r="CH485" i="1"/>
  <c r="AY496" i="1"/>
  <c r="CE485" i="1"/>
  <c r="AV496" i="1"/>
  <c r="F822" i="1"/>
  <c r="AS777" i="1"/>
  <c r="CA1285" i="1"/>
  <c r="AR1290" i="1"/>
  <c r="CB316" i="1"/>
  <c r="AS328" i="1"/>
  <c r="AY69" i="1"/>
  <c r="F87" i="1"/>
  <c r="CE655" i="1"/>
  <c r="AV669" i="1"/>
  <c r="P316" i="1"/>
  <c r="F331" i="1"/>
  <c r="P738" i="1"/>
  <c r="F749" i="1"/>
  <c r="CF569" i="1"/>
  <c r="AW580" i="1"/>
  <c r="R969" i="1"/>
  <c r="F997" i="1"/>
  <c r="F964" i="1"/>
  <c r="Y924" i="1"/>
  <c r="W738" i="1"/>
  <c r="F770" i="1"/>
  <c r="Y1014" i="1"/>
  <c r="F1050" i="1"/>
  <c r="F246" i="1"/>
  <c r="O237" i="1"/>
  <c r="AY836" i="1"/>
  <c r="F857" i="1"/>
  <c r="F134" i="1"/>
  <c r="AY110" i="1"/>
  <c r="O1396" i="1"/>
  <c r="F1404" i="1"/>
  <c r="AV195" i="1"/>
  <c r="F211" i="1"/>
  <c r="AW924" i="1"/>
  <c r="F944" i="1"/>
  <c r="F250" i="1"/>
  <c r="AW237" i="1"/>
  <c r="F647" i="1"/>
  <c r="V611" i="1"/>
  <c r="F414" i="1"/>
  <c r="O397" i="1"/>
  <c r="AR777" i="1"/>
  <c r="F832" i="1"/>
  <c r="CB580" i="1"/>
  <c r="AR285" i="1"/>
  <c r="CA275" i="1"/>
  <c r="CB1129" i="1"/>
  <c r="AS1138" i="1"/>
  <c r="AB655" i="1"/>
  <c r="O669" i="1"/>
  <c r="T655" i="1"/>
  <c r="F690" i="1"/>
  <c r="F1262" i="1"/>
  <c r="AY1247" i="1"/>
  <c r="CA397" i="1"/>
  <c r="AR412" i="1"/>
  <c r="AS1290" i="1"/>
  <c r="CB1285" i="1"/>
  <c r="AS285" i="1"/>
  <c r="CB275" i="1"/>
  <c r="AB26" i="1"/>
  <c r="O38" i="1"/>
  <c r="CB924" i="1"/>
  <c r="AS938" i="1"/>
  <c r="CE527" i="1"/>
  <c r="AV538" i="1"/>
  <c r="F1259" i="1"/>
  <c r="AV1247" i="1"/>
  <c r="F1163" i="1"/>
  <c r="X1129" i="1"/>
  <c r="S443" i="1"/>
  <c r="F469" i="1"/>
  <c r="CF1129" i="1"/>
  <c r="AW1138" i="1"/>
  <c r="CE26" i="1"/>
  <c r="AV38" i="1"/>
  <c r="CF700" i="1"/>
  <c r="AW707" i="1"/>
  <c r="AY924" i="1"/>
  <c r="F946" i="1"/>
  <c r="F252" i="1"/>
  <c r="AY237" i="1"/>
  <c r="F475" i="1"/>
  <c r="T443" i="1"/>
  <c r="CB1468" i="1"/>
  <c r="AS1475" i="1"/>
  <c r="CA316" i="1"/>
  <c r="AR328" i="1"/>
  <c r="CA700" i="1"/>
  <c r="AR707" i="1"/>
  <c r="O195" i="1"/>
  <c r="F208" i="1"/>
  <c r="X1321" i="1"/>
  <c r="F1352" i="1"/>
  <c r="AW777" i="1"/>
  <c r="F811" i="1"/>
  <c r="AY880" i="1"/>
  <c r="F901" i="1"/>
  <c r="X655" i="1"/>
  <c r="F694" i="1"/>
  <c r="F646" i="1"/>
  <c r="U611" i="1"/>
  <c r="Q26" i="1"/>
  <c r="F50" i="1"/>
  <c r="Q1504" i="1"/>
  <c r="F606" i="1"/>
  <c r="Y569" i="1"/>
  <c r="AR1396" i="1"/>
  <c r="F1429" i="1"/>
  <c r="AS1358" i="1"/>
  <c r="F1382" i="1"/>
  <c r="S611" i="1"/>
  <c r="F639" i="1"/>
  <c r="CA157" i="1"/>
  <c r="AR164" i="1"/>
  <c r="CB1247" i="1"/>
  <c r="AS1254" i="1"/>
  <c r="CA880" i="1"/>
  <c r="AR893" i="1"/>
  <c r="AV1209" i="1"/>
  <c r="F1221" i="1"/>
  <c r="F851" i="1"/>
  <c r="O836" i="1"/>
  <c r="X316" i="1"/>
  <c r="F287" i="1"/>
  <c r="O275" i="1"/>
  <c r="F476" i="1"/>
  <c r="U443" i="1"/>
  <c r="CF316" i="1"/>
  <c r="AW328" i="1"/>
  <c r="O969" i="1"/>
  <c r="F985" i="1"/>
  <c r="CE569" i="1"/>
  <c r="AV580" i="1"/>
  <c r="R655" i="1"/>
  <c r="F683" i="1"/>
  <c r="O611" i="1"/>
  <c r="F626" i="1"/>
  <c r="F424" i="1"/>
  <c r="Q397" i="1"/>
  <c r="CA485" i="1"/>
  <c r="AR496" i="1"/>
  <c r="AS1433" i="1"/>
  <c r="F1454" i="1"/>
  <c r="X924" i="1"/>
  <c r="F963" i="1"/>
  <c r="Y69" i="1"/>
  <c r="F105" i="1"/>
  <c r="V1504" i="1"/>
  <c r="T22" i="1" l="1"/>
  <c r="AZ18" i="1"/>
  <c r="U1533" i="1"/>
  <c r="F1555" i="1" s="1"/>
  <c r="F1525" i="1"/>
  <c r="F1526" i="1"/>
  <c r="Y836" i="1"/>
  <c r="F875" i="1"/>
  <c r="F269" i="1"/>
  <c r="X237" i="1"/>
  <c r="Y237" i="1"/>
  <c r="F270" i="1"/>
  <c r="F1009" i="1"/>
  <c r="Y969" i="1"/>
  <c r="F919" i="1"/>
  <c r="Y880" i="1"/>
  <c r="J153" i="5"/>
  <c r="Y157" i="1"/>
  <c r="F190" i="1"/>
  <c r="X195" i="1"/>
  <c r="F231" i="1"/>
  <c r="X1247" i="1"/>
  <c r="F1279" i="1"/>
  <c r="F831" i="1"/>
  <c r="Y777" i="1"/>
  <c r="F830" i="1"/>
  <c r="X777" i="1"/>
  <c r="X969" i="1"/>
  <c r="F1008" i="1"/>
  <c r="F1501" i="1"/>
  <c r="Y1468" i="1"/>
  <c r="X1468" i="1"/>
  <c r="F1500" i="1"/>
  <c r="Y1247" i="1"/>
  <c r="F1280" i="1"/>
  <c r="CB569" i="1"/>
  <c r="AS580" i="1"/>
  <c r="AS1504" i="1" s="1"/>
  <c r="AR195" i="1"/>
  <c r="F233" i="1"/>
  <c r="AR738" i="1"/>
  <c r="F773" i="1"/>
  <c r="R22" i="1"/>
  <c r="F1518" i="1"/>
  <c r="R1533" i="1"/>
  <c r="F748" i="1"/>
  <c r="O738" i="1"/>
  <c r="AV316" i="1"/>
  <c r="F333" i="1"/>
  <c r="AS1247" i="1"/>
  <c r="F1271" i="1"/>
  <c r="Q22" i="1"/>
  <c r="Q1533" i="1"/>
  <c r="F1516" i="1"/>
  <c r="AS1285" i="1"/>
  <c r="F1307" i="1"/>
  <c r="F312" i="1"/>
  <c r="AR275" i="1"/>
  <c r="AV655" i="1"/>
  <c r="F674" i="1"/>
  <c r="AS316" i="1"/>
  <c r="F345" i="1"/>
  <c r="F504" i="1"/>
  <c r="AY485" i="1"/>
  <c r="AR1129" i="1"/>
  <c r="F1165" i="1"/>
  <c r="F715" i="1"/>
  <c r="AY700" i="1"/>
  <c r="AW26" i="1"/>
  <c r="F44" i="1"/>
  <c r="AW1504" i="1"/>
  <c r="Y26" i="1"/>
  <c r="F64" i="1"/>
  <c r="Y1504" i="1"/>
  <c r="AY316" i="1"/>
  <c r="F336" i="1"/>
  <c r="F675" i="1"/>
  <c r="AW655" i="1"/>
  <c r="F1146" i="1"/>
  <c r="AY1129" i="1"/>
  <c r="AR611" i="1"/>
  <c r="F651" i="1"/>
  <c r="AS836" i="1"/>
  <c r="F866" i="1"/>
  <c r="AR26" i="1"/>
  <c r="F65" i="1"/>
  <c r="AR1014" i="1"/>
  <c r="F1051" i="1"/>
  <c r="AV611" i="1"/>
  <c r="F629" i="1"/>
  <c r="AS26" i="1"/>
  <c r="F55" i="1"/>
  <c r="AS527" i="1"/>
  <c r="F555" i="1"/>
  <c r="AS1468" i="1"/>
  <c r="F1492" i="1"/>
  <c r="F713" i="1"/>
  <c r="AW700" i="1"/>
  <c r="AV527" i="1"/>
  <c r="F543" i="1"/>
  <c r="AR1321" i="1"/>
  <c r="F1354" i="1"/>
  <c r="F456" i="1"/>
  <c r="O443" i="1"/>
  <c r="AW527" i="1"/>
  <c r="F544" i="1"/>
  <c r="F630" i="1"/>
  <c r="AW611" i="1"/>
  <c r="AS700" i="1"/>
  <c r="F724" i="1"/>
  <c r="F632" i="1"/>
  <c r="AY611" i="1"/>
  <c r="AY738" i="1"/>
  <c r="F754" i="1"/>
  <c r="AS195" i="1"/>
  <c r="F223" i="1"/>
  <c r="F63" i="1"/>
  <c r="X26" i="1"/>
  <c r="X1504" i="1"/>
  <c r="AS1321" i="1"/>
  <c r="F1344" i="1"/>
  <c r="F752" i="1"/>
  <c r="AW738" i="1"/>
  <c r="AR110" i="1"/>
  <c r="F153" i="1"/>
  <c r="X485" i="1"/>
  <c r="F521" i="1"/>
  <c r="AV700" i="1"/>
  <c r="F712" i="1"/>
  <c r="F46" i="1"/>
  <c r="AY26" i="1"/>
  <c r="AY1504" i="1"/>
  <c r="F1010" i="1"/>
  <c r="AR969" i="1"/>
  <c r="AS157" i="1"/>
  <c r="F181" i="1"/>
  <c r="O569" i="1"/>
  <c r="F582" i="1"/>
  <c r="W18" i="1"/>
  <c r="F1557" i="1"/>
  <c r="AS611" i="1"/>
  <c r="F641" i="1"/>
  <c r="F763" i="1"/>
  <c r="AS738" i="1"/>
  <c r="F429" i="1"/>
  <c r="AS397" i="1"/>
  <c r="V22" i="1"/>
  <c r="F1527" i="1"/>
  <c r="V1533" i="1"/>
  <c r="AR700" i="1"/>
  <c r="F734" i="1"/>
  <c r="AW1129" i="1"/>
  <c r="F1144" i="1"/>
  <c r="O26" i="1"/>
  <c r="F40" i="1"/>
  <c r="O1504" i="1"/>
  <c r="O655" i="1"/>
  <c r="F671" i="1"/>
  <c r="AS1169" i="1"/>
  <c r="F1195" i="1"/>
  <c r="F1029" i="1"/>
  <c r="AV1014" i="1"/>
  <c r="F459" i="1"/>
  <c r="AV443" i="1"/>
  <c r="F522" i="1"/>
  <c r="Y485" i="1"/>
  <c r="AS655" i="1"/>
  <c r="F686" i="1"/>
  <c r="AR1169" i="1"/>
  <c r="F1205" i="1"/>
  <c r="F502" i="1"/>
  <c r="AW485" i="1"/>
  <c r="O527" i="1"/>
  <c r="F540" i="1"/>
  <c r="AS485" i="1"/>
  <c r="F513" i="1"/>
  <c r="AR485" i="1"/>
  <c r="F523" i="1"/>
  <c r="AV569" i="1"/>
  <c r="F585" i="1"/>
  <c r="AW316" i="1"/>
  <c r="F334" i="1"/>
  <c r="AR880" i="1"/>
  <c r="F920" i="1"/>
  <c r="AR157" i="1"/>
  <c r="F191" i="1"/>
  <c r="AS275" i="1"/>
  <c r="F302" i="1"/>
  <c r="F586" i="1"/>
  <c r="AW569" i="1"/>
  <c r="AR1285" i="1"/>
  <c r="F1317" i="1"/>
  <c r="AV485" i="1"/>
  <c r="F501" i="1"/>
  <c r="BA22" i="1"/>
  <c r="F1524" i="1"/>
  <c r="H16" i="2" s="1"/>
  <c r="H18" i="2" s="1"/>
  <c r="BA1533" i="1"/>
  <c r="AS880" i="1"/>
  <c r="F910" i="1"/>
  <c r="F498" i="1"/>
  <c r="O485" i="1"/>
  <c r="F588" i="1"/>
  <c r="AY569" i="1"/>
  <c r="AX18" i="1"/>
  <c r="F1540" i="1"/>
  <c r="AR924" i="1"/>
  <c r="F965" i="1"/>
  <c r="AS443" i="1"/>
  <c r="F471" i="1"/>
  <c r="AY527" i="1"/>
  <c r="F546" i="1"/>
  <c r="CA443" i="1"/>
  <c r="AR454" i="1"/>
  <c r="F1000" i="1"/>
  <c r="AS969" i="1"/>
  <c r="AR69" i="1"/>
  <c r="F106" i="1"/>
  <c r="F1032" i="1"/>
  <c r="AY1014" i="1"/>
  <c r="F876" i="1"/>
  <c r="AR836" i="1"/>
  <c r="AS1014" i="1"/>
  <c r="F1041" i="1"/>
  <c r="AR527" i="1"/>
  <c r="F565" i="1"/>
  <c r="AR316" i="1"/>
  <c r="F355" i="1"/>
  <c r="F43" i="1"/>
  <c r="AV26" i="1"/>
  <c r="AV1504" i="1"/>
  <c r="AS924" i="1"/>
  <c r="F955" i="1"/>
  <c r="AR397" i="1"/>
  <c r="F439" i="1"/>
  <c r="AS1129" i="1"/>
  <c r="F1155" i="1"/>
  <c r="AS110" i="1"/>
  <c r="F143" i="1"/>
  <c r="F460" i="1"/>
  <c r="AW443" i="1"/>
  <c r="AR655" i="1"/>
  <c r="F696" i="1"/>
  <c r="AW1014" i="1"/>
  <c r="F1030" i="1"/>
  <c r="P22" i="1"/>
  <c r="F1507" i="1"/>
  <c r="P1533" i="1"/>
  <c r="AV738" i="1"/>
  <c r="F751" i="1"/>
  <c r="F677" i="1"/>
  <c r="AY655" i="1"/>
  <c r="AR1468" i="1"/>
  <c r="F1502" i="1"/>
  <c r="F1143" i="1"/>
  <c r="AV1129" i="1"/>
  <c r="O700" i="1"/>
  <c r="F709" i="1"/>
  <c r="AR1247" i="1"/>
  <c r="F1281" i="1"/>
  <c r="F462" i="1"/>
  <c r="AY443" i="1"/>
  <c r="S22" i="1"/>
  <c r="F1519" i="1"/>
  <c r="J16" i="2" s="1"/>
  <c r="J18" i="2" s="1"/>
  <c r="S1533" i="1"/>
  <c r="AR569" i="1"/>
  <c r="F607" i="1"/>
  <c r="T18" i="1"/>
  <c r="F1554" i="1"/>
  <c r="U18" i="1" l="1"/>
  <c r="S18" i="1"/>
  <c r="F1548" i="1"/>
  <c r="X22" i="1"/>
  <c r="X1533" i="1"/>
  <c r="F1529" i="1"/>
  <c r="Q18" i="1"/>
  <c r="F1545" i="1"/>
  <c r="R18" i="1"/>
  <c r="F1547" i="1"/>
  <c r="AS22" i="1"/>
  <c r="F1521" i="1"/>
  <c r="E16" i="2" s="1"/>
  <c r="AS1533" i="1"/>
  <c r="O22" i="1"/>
  <c r="F1506" i="1"/>
  <c r="O1533" i="1"/>
  <c r="AY22" i="1"/>
  <c r="F1512" i="1"/>
  <c r="AY1533" i="1"/>
  <c r="Y22" i="1"/>
  <c r="Y1533" i="1"/>
  <c r="F1530" i="1"/>
  <c r="AS569" i="1"/>
  <c r="F597" i="1"/>
  <c r="P18" i="1"/>
  <c r="F1536" i="1"/>
  <c r="AR443" i="1"/>
  <c r="F481" i="1"/>
  <c r="BA18" i="1"/>
  <c r="F1553" i="1"/>
  <c r="V18" i="1"/>
  <c r="F1556" i="1"/>
  <c r="AW22" i="1"/>
  <c r="F1510" i="1"/>
  <c r="AW1533" i="1"/>
  <c r="AR1504" i="1"/>
  <c r="AV22" i="1"/>
  <c r="AV1533" i="1"/>
  <c r="F1509" i="1"/>
  <c r="J20" i="5" l="1"/>
  <c r="AY18" i="1"/>
  <c r="F1541" i="1"/>
  <c r="Y18" i="1"/>
  <c r="F1559" i="1"/>
  <c r="AS18" i="1"/>
  <c r="F1550" i="1"/>
  <c r="J19" i="5" s="1"/>
  <c r="X18" i="1"/>
  <c r="F1558" i="1"/>
  <c r="AV18" i="1"/>
  <c r="F1538" i="1"/>
  <c r="AW18" i="1"/>
  <c r="F1539" i="1"/>
  <c r="AR22" i="1"/>
  <c r="F1531" i="1"/>
  <c r="AR1533" i="1"/>
  <c r="O18" i="1"/>
  <c r="F1535" i="1"/>
  <c r="I16" i="2"/>
  <c r="I18" i="2" s="1"/>
  <c r="E18" i="2"/>
  <c r="AR18" i="1" l="1"/>
  <c r="F1560" i="1"/>
  <c r="F1561" i="1" l="1"/>
  <c r="J158" i="5" s="1"/>
  <c r="J18" i="5"/>
  <c r="F1562" i="1" l="1"/>
  <c r="F1563" i="1" l="1"/>
  <c r="J160" i="5" s="1"/>
</calcChain>
</file>

<file path=xl/sharedStrings.xml><?xml version="1.0" encoding="utf-8"?>
<sst xmlns="http://schemas.openxmlformats.org/spreadsheetml/2006/main" count="22425" uniqueCount="1431">
  <si>
    <t>Smeta.RU  (495) 974-1589</t>
  </si>
  <si>
    <t>_PS_</t>
  </si>
  <si>
    <t>Smeta.RU</t>
  </si>
  <si>
    <t/>
  </si>
  <si>
    <t>1</t>
  </si>
  <si>
    <t>1 этап Общестрой</t>
  </si>
  <si>
    <t>Сметные нормы списания</t>
  </si>
  <si>
    <t>Коды ОКП для ТСН-2001 МГЭ</t>
  </si>
  <si>
    <t>ТСН-2001 (МГЭ) - Новое строительство</t>
  </si>
  <si>
    <t>Типовой расчет для ТСН-2001 МГЭ, Новая методика с выпуска доп. 43 (Строительство), Доп 58</t>
  </si>
  <si>
    <t>Территориальные сметные нормативы для Москвы ТСН-2001 (МГЭ)</t>
  </si>
  <si>
    <t>Поправки для ТСН-2001 от 27.01.2020 г.</t>
  </si>
  <si>
    <t>Новая локальная смета</t>
  </si>
  <si>
    <t>Новый раздел</t>
  </si>
  <si>
    <t>п.1.1   Ремонт АБП на проезжей части (тип АБП - мелкозернистый) - 18531,5м2</t>
  </si>
  <si>
    <t>6.68-84-1</t>
  </si>
  <si>
    <t>Срезка поверхностного слоя асфальтобетонных покрытий методом холодного фрезерования при ширине барабана фрезы 2000 (2100) мм толщиной 6 см, без препятствий / 95% от площади ремонта (18531,5м2-1112м2=17419,5м2*0,95=16548,525м2)</t>
  </si>
  <si>
    <t>100 м2</t>
  </si>
  <si>
    <t>ТСН-2001.6. Доп. 1-42. Сб. 68, т. 84, поз. 1</t>
  </si>
  <si>
    <t>Ремонтно-строительные работы</t>
  </si>
  <si>
    <t>ТСН-2001.6-68. 68-84…68-88 (доп. 30)</t>
  </si>
  <si>
    <t>ТСН-2001.6-68-37</t>
  </si>
  <si>
    <t>2</t>
  </si>
  <si>
    <t>6.68-85-1</t>
  </si>
  <si>
    <t>Разборка асфальтобетона вдоль бортового камня при срезке методом холодного фрезерования / 5560м2*0,2м=1112м2</t>
  </si>
  <si>
    <t>100 м бортового камня</t>
  </si>
  <si>
    <t>ТСН-2001.6. Доп. 1-42. Сб. 68, т. 85, поз. 1</t>
  </si>
  <si>
    <t>3</t>
  </si>
  <si>
    <t>6.68-51-4</t>
  </si>
  <si>
    <t>Разборка покрытий и оснований асфальтобетонных / 5% от площади ремонта ( 18531,5м2-1112м2=17419,5м2*0,05=870,975м2*0,06м=52,258м3)</t>
  </si>
  <si>
    <t>100 м3 конструкций</t>
  </si>
  <si>
    <t>ТСН-2001.6. Доп. 1-42. Сб. 68, т. 51, поз. 4</t>
  </si>
  <si>
    <t>ТСН-2001.6-68. 68-51...68-53</t>
  </si>
  <si>
    <t>ТСН-2001.6-68-21</t>
  </si>
  <si>
    <t>4</t>
  </si>
  <si>
    <t>6.68-27-1</t>
  </si>
  <si>
    <t>Исправление профиля щебеночных оснований с добавлением нового материала</t>
  </si>
  <si>
    <t>1000 м2 площади основания</t>
  </si>
  <si>
    <t>ТСН-2001.6 Доп. 56, Сб. 68, т. 27, поз. 1</t>
  </si>
  <si>
    <t>ТСН-2001.6-68. 68-26, 68-27</t>
  </si>
  <si>
    <t>ТСН-2001.6-68-10</t>
  </si>
  <si>
    <t>4,1</t>
  </si>
  <si>
    <t>1.1-1-1550</t>
  </si>
  <si>
    <t>Щебень из естественного камня для дорожных работ, марка 600 - 400, фракция 20-40 мм</t>
  </si>
  <si>
    <t>м3</t>
  </si>
  <si>
    <t>ТСН-2001.1. Доп. 1-42. Р. 1, о. 1, поз. 1550</t>
  </si>
  <si>
    <t>5</t>
  </si>
  <si>
    <t>3.27-42-1</t>
  </si>
  <si>
    <t>Устройство покрытий из горячих асфальтобетонных смесей толщиной 4 см комплектом машин</t>
  </si>
  <si>
    <t>100 м2 покрытия</t>
  </si>
  <si>
    <t>ТСН-2001.3 Доп. 56, Сб. 27, т. 42, поз. 1</t>
  </si>
  <si>
    <t>Строительные работы</t>
  </si>
  <si>
    <t>ТСН-2001.3-27. 27-42...27-46</t>
  </si>
  <si>
    <t>ТСН-2001.3-27-13</t>
  </si>
  <si>
    <t>5,1</t>
  </si>
  <si>
    <t>1.3-3-8</t>
  </si>
  <si>
    <t>Смеси асфальтобетонные дорожные горячие мелкозернистые, марка I, тип Б</t>
  </si>
  <si>
    <t>т</t>
  </si>
  <si>
    <t>ТСН-2001.1. Доп. 1-42. Р. 3, о. 3, поз. 8</t>
  </si>
  <si>
    <t>6</t>
  </si>
  <si>
    <t>3.27-43-1</t>
  </si>
  <si>
    <t>Добавляется на каждый 1 см изменения толщины слоя сверх 4 см к позиции 3.27-42-1 / до 6 см</t>
  </si>
  <si>
    <t>ТСН-2001.3. Доп. 1-42. Сб. 27, т. 43, поз. 1</t>
  </si>
  <si>
    <t>*2</t>
  </si>
  <si>
    <t>6,1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</si>
  <si>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</si>
  <si>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</si>
  <si>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</si>
  <si>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</si>
  <si>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</si>
  <si>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</si>
  <si>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</si>
  <si>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</si>
  <si>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</si>
  <si>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</si>
  <si>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</si>
  <si>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</si>
  <si>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</si>
  <si>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</si>
  <si>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</si>
  <si>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</si>
  <si>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</si>
  <si>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</si>
  <si>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</si>
  <si>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</si>
  <si>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</si>
  <si>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</si>
  <si>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</si>
  <si>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</si>
  <si>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</si>
  <si>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</si>
  <si>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</si>
  <si>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</si>
  <si>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</si>
  <si>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</si>
  <si>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</si>
  <si>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</si>
  <si>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</si>
  <si>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</si>
  <si>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</si>
  <si>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</si>
  <si>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</si>
  <si>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</si>
  <si>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</si>
  <si>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</si>
  <si>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</si>
  <si>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</si>
  <si>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</si>
  <si>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</si>
  <si>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</si>
  <si>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</si>
  <si>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</si>
  <si>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</si>
  <si>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</si>
  <si>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</si>
  <si>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</si>
  <si>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</si>
  <si>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п.3   Ремонт АБП тротуаров (тип АБП - песчаный) - 2100м2</t>
  </si>
  <si>
    <t>7</t>
  </si>
  <si>
    <t>Разборка покрытий и оснований асфальтобетонных</t>
  </si>
  <si>
    <t>8</t>
  </si>
  <si>
    <t>6.68-51-2</t>
  </si>
  <si>
    <t>Разборка покрытий и оснований щебеночных</t>
  </si>
  <si>
    <t>ТСН-2001.6. Доп. 1-42. Сб. 68, т. 51, поз. 2</t>
  </si>
  <si>
    <t>9</t>
  </si>
  <si>
    <t>6.68-13-1</t>
  </si>
  <si>
    <t>Механизированная погрузка строительного мусора в автомобили-самосвалы</t>
  </si>
  <si>
    <t>1 Т</t>
  </si>
  <si>
    <t>ТСН-2001.6. Доп. 1-42. Сб. 68, т. 13, поз. 1</t>
  </si>
  <si>
    <t>ТСН-2001.6-68. 68-13</t>
  </si>
  <si>
    <t>ТСН-2001.6-68-5</t>
  </si>
  <si>
    <t>10</t>
  </si>
  <si>
    <t>3.27-12-2</t>
  </si>
  <si>
    <t>Устройство подстилающих и выравнивающих слоев оснований из щебня</t>
  </si>
  <si>
    <t>100 м3 материала основания (в плотном теле)</t>
  </si>
  <si>
    <t>ТСН-2001.3 Доп. 55, Сб. 27, т. 12, поз. 2</t>
  </si>
  <si>
    <t>ТСН-2001.3-27. 27-1...27-21</t>
  </si>
  <si>
    <t>ТСН-2001.3-27-1</t>
  </si>
  <si>
    <t>10,1</t>
  </si>
  <si>
    <t>11</t>
  </si>
  <si>
    <t>3.27-47-4</t>
  </si>
  <si>
    <t>Устройство асфальтобетонных покрытий дорожек и тротуаров двухслойных верхний слой из песчаной асфальтобетонной смеси толщиной 7 см</t>
  </si>
  <si>
    <t>ТСН-2001.3 Доп. 55, Сб. 27, т. 47, поз. 4</t>
  </si>
  <si>
    <t>ТСН-2001.3-27. 27-47</t>
  </si>
  <si>
    <t>ТСН-2001.3-27-14</t>
  </si>
  <si>
    <t>11,1</t>
  </si>
  <si>
    <t>1.3-3-51</t>
  </si>
  <si>
    <t>Смеси асфальтобетонные дорожные горячие песчаные, тип Д, марка II</t>
  </si>
  <si>
    <t>ТСН-2001.1. Доп. 1-42. Р. 3, о. 3, поз. 51</t>
  </si>
  <si>
    <t>п.4   Устройство нового АБП тротуаров (тип АБП - песчаный) - 2122,5м2</t>
  </si>
  <si>
    <t>12</t>
  </si>
  <si>
    <t>3.1-6-10</t>
  </si>
  <si>
    <t>Разработка грунта с погрузкой на автомобили-самосвалы экскаваторами с ковшом вместимостью 0,5 м3 группа грунтов 1-3</t>
  </si>
  <si>
    <t>100 м3 грунта</t>
  </si>
  <si>
    <t>ТСН-2001.3. Доп. 1-42. Сб. 1, т. 6, поз. 10</t>
  </si>
  <si>
    <t>ТСН-2001.3-1. 1-1...1-7</t>
  </si>
  <si>
    <t>ТСН-2001.3-1-1</t>
  </si>
  <si>
    <t>13</t>
  </si>
  <si>
    <t>3.1-51-1</t>
  </si>
  <si>
    <t>Разработка грунта вручную в траншеях глубиной до 2 м без креплений с откосами группа грунтов 1-3</t>
  </si>
  <si>
    <t>ТСН-2001.3. Доп. 1-42. Сб. 1, т. 51, поз. 1</t>
  </si>
  <si>
    <t>ТСН-2001.3-1. 1-49...1-55</t>
  </si>
  <si>
    <t>ТСН-2001.3-1-15</t>
  </si>
  <si>
    <t>14</t>
  </si>
  <si>
    <t>6.51-6-1</t>
  </si>
  <si>
    <t>Погрузка грунта вручную в автомобили-самосвалы с выгрузкой</t>
  </si>
  <si>
    <t>ТСН-2001.6. Доп. 1-42. Сб. 51, т. 6, поз. 1</t>
  </si>
  <si>
    <t>ТСН-2001.6-51. 51-6</t>
  </si>
  <si>
    <t>ТСН-2001.6-51-4</t>
  </si>
  <si>
    <t>15</t>
  </si>
  <si>
    <t>3.27-12-1</t>
  </si>
  <si>
    <t>Устройство подстилающих и выравнивающих слоев оснований из песка</t>
  </si>
  <si>
    <t>ТСН-2001.3 Доп. 55, Сб. 27, т. 12, поз. 1</t>
  </si>
  <si>
    <t>15,1</t>
  </si>
  <si>
    <t>1.1-1-766</t>
  </si>
  <si>
    <t>Песок для строительных работ, рядовой</t>
  </si>
  <si>
    <t>ТСН-2001.1. Доп. 1-42. Р. 1, о. 1, поз. 766</t>
  </si>
  <si>
    <t>16</t>
  </si>
  <si>
    <t>3.27-48-1</t>
  </si>
  <si>
    <t>Устройство оснований под тротуары из щебня толщиной 12 см</t>
  </si>
  <si>
    <t>100 м2 дорожек и тротуаров</t>
  </si>
  <si>
    <t>ТСН-2001.3 Доп. 55, Сб. 27, т. 48, поз. 1</t>
  </si>
  <si>
    <t>ТСН-2001.3-27. 27-48</t>
  </si>
  <si>
    <t>ТСН-2001.3-27-15</t>
  </si>
  <si>
    <t>16,1</t>
  </si>
  <si>
    <t>17</t>
  </si>
  <si>
    <t>3.27-48-2</t>
  </si>
  <si>
    <t>Устройство оснований под тротуары из щебня, добавлять или исключать при изменении толщины на 1 см</t>
  </si>
  <si>
    <t>ТСН-2001.3. Доп. 1-42. Сб. 27, т. 48, поз. 2</t>
  </si>
  <si>
    <t>*3</t>
  </si>
  <si>
    <t>17,1</t>
  </si>
  <si>
    <t>18</t>
  </si>
  <si>
    <t>3.27-47-3</t>
  </si>
  <si>
    <t>Устройство асфальтобетонных покрытий дорожек и тротуаров двухслойных нижний слой из крупнозернистой асфальтобетонной смеси толщиной 4,5 см</t>
  </si>
  <si>
    <t>ТСН-2001.3 Доп. 55, Сб. 27, т. 47, поз. 3</t>
  </si>
  <si>
    <t>18,1</t>
  </si>
  <si>
    <t>1.3-3-3</t>
  </si>
  <si>
    <t>Смеси асфальтобетонные дорожные горячие крупнозернистые, тип I</t>
  </si>
  <si>
    <t>ТСН-2001.1. Доп. 1-42. Р. 3, о. 3, поз. 3</t>
  </si>
  <si>
    <t>19</t>
  </si>
  <si>
    <t>Устройство асфальтобетонных покрытий дорожек и тротуаров двухслойных верхний слой из песчаной асфальтобетонной смеси толщиной 4 см</t>
  </si>
  <si>
    <t>19,1</t>
  </si>
  <si>
    <t>п.5.1   Замена\ устройство Бортового камня дорожного (для проезжей части и тротуаров) - 3234м/п</t>
  </si>
  <si>
    <t>20</t>
  </si>
  <si>
    <t>6.68-53-1</t>
  </si>
  <si>
    <t>Разборка бортовых камней на бетонном основании</t>
  </si>
  <si>
    <t>100 м</t>
  </si>
  <si>
    <t>ТСН-2001.6. Доп. 1-42. Сб. 68, т. 53, поз. 1</t>
  </si>
  <si>
    <t>21</t>
  </si>
  <si>
    <t>22</t>
  </si>
  <si>
    <t>3.27-26-2</t>
  </si>
  <si>
    <t>Установка бортовых камней бетонных при других видах покрытий</t>
  </si>
  <si>
    <t>ТСН-2001.3 Доп. 53, Сб. 27, т. 26, поз. 2</t>
  </si>
  <si>
    <t>ТСН-2001.3-27. 27-26-2</t>
  </si>
  <si>
    <t>ТСН-2001.3-27-4</t>
  </si>
  <si>
    <t>22,1</t>
  </si>
  <si>
    <t>5898320000</t>
  </si>
  <si>
    <t>Камни бортовые</t>
  </si>
  <si>
    <t>п.6   Замена\ устройство Бортового камня магистрального (для проезжей части и тротуаров) - 106м/п</t>
  </si>
  <si>
    <t>23</t>
  </si>
  <si>
    <t>24</t>
  </si>
  <si>
    <t>25</t>
  </si>
  <si>
    <t>25,1</t>
  </si>
  <si>
    <t>1.3-1-38</t>
  </si>
  <si>
    <t>Смеси бетонные, БСГ, тяжелого бетона на гранитном щебне, класс прочности В15 (М200); П3, фракция 5-20, F50-100, W0-2</t>
  </si>
  <si>
    <t>ТСН-2001.1. Доп. 1-42. Р. 3, о. 1, поз. 38</t>
  </si>
  <si>
    <t>25,2</t>
  </si>
  <si>
    <t>1.3-2-5</t>
  </si>
  <si>
    <t>Растворы цементные, марка 100</t>
  </si>
  <si>
    <t>ТСН-2001.1. Доп. 1-42. Р. 3, о. 2, поз. 5</t>
  </si>
  <si>
    <t>25,3</t>
  </si>
  <si>
    <t>25,4</t>
  </si>
  <si>
    <t>25,5</t>
  </si>
  <si>
    <t>цена поставщика</t>
  </si>
  <si>
    <t>Камни бетонные бортовые, марка БР 1000х450х180, ООО "Готика"</t>
  </si>
  <si>
    <t>м/п</t>
  </si>
  <si>
    <t>[500 / 1,2 /  5,65] +  2% Заг.скл</t>
  </si>
  <si>
    <t>п.8.1   Устройство водоотводных лотков с разборкой - 15м/п</t>
  </si>
  <si>
    <t>26</t>
  </si>
  <si>
    <t>3.27-115-2</t>
  </si>
  <si>
    <t>Устройство водоотводных лотков из сборного железобетона на тротуарах при асфальтобетонных покрытиях</t>
  </si>
  <si>
    <t>100 м лотков</t>
  </si>
  <si>
    <t>ТСН-2001.3 Доп. 53, Сб. 27, т. 115, поз. 2</t>
  </si>
  <si>
    <t>ТСН-2001.3-27. 27-115 (доп. 30)</t>
  </si>
  <si>
    <t>ТСН-2001.3-27-41</t>
  </si>
  <si>
    <t>26,1</t>
  </si>
  <si>
    <t>26,2</t>
  </si>
  <si>
    <t>Лоток дождевой ЛБ-100-14-13</t>
  </si>
  <si>
    <t>[350 / 1,2 /  5,65] +  2% Заг.скл</t>
  </si>
  <si>
    <t>26,3</t>
  </si>
  <si>
    <t>Решетка ячеистая стальная РСС 100х14 (нагрузка 12,5т)</t>
  </si>
  <si>
    <t>[950 / 1,2 /  5,65] +  0,75% Заг.скл</t>
  </si>
  <si>
    <t>п.9.1   Ремонт оснований площадок (детские, спортивные, воркаут) АБП - 1287м2</t>
  </si>
  <si>
    <t>27</t>
  </si>
  <si>
    <t>28</t>
  </si>
  <si>
    <t>29</t>
  </si>
  <si>
    <t>30</t>
  </si>
  <si>
    <t>30,1</t>
  </si>
  <si>
    <t>31</t>
  </si>
  <si>
    <t>Устройство асфальтобетонных покрытий дорожек и тротуаров двухслойных верхний слой из песчаной асфальтобетонной смеси толщиной 5 см</t>
  </si>
  <si>
    <t>31,1</t>
  </si>
  <si>
    <t>32</t>
  </si>
  <si>
    <t>33</t>
  </si>
  <si>
    <t>34</t>
  </si>
  <si>
    <t>35</t>
  </si>
  <si>
    <t>35,1</t>
  </si>
  <si>
    <t>36</t>
  </si>
  <si>
    <t>36,1</t>
  </si>
  <si>
    <t>37</t>
  </si>
  <si>
    <t>37,1</t>
  </si>
  <si>
    <t>38</t>
  </si>
  <si>
    <t>39</t>
  </si>
  <si>
    <t>40</t>
  </si>
  <si>
    <t>3.27-26-6</t>
  </si>
  <si>
    <t>Установка бортовых камней бетонных газонных и садовых при других видах покрытий</t>
  </si>
  <si>
    <t>ТСН-2001.3 Доп. 53, Сб. 27, т. 26, поз. 6</t>
  </si>
  <si>
    <t>ТСН-2001.3-27. 27-26-5, 27-26-6 (доп. 29)</t>
  </si>
  <si>
    <t>ТСН-2001.3-27-40</t>
  </si>
  <si>
    <t>40,1</t>
  </si>
  <si>
    <t>1.5-3-332</t>
  </si>
  <si>
    <t>Камни бетонные бортовые, марка БР60.20.8</t>
  </si>
  <si>
    <t>ТСН-2001.1. Доп. 1-42. Р. 5, о. 3, поз. 332</t>
  </si>
  <si>
    <t>п.20.2   Ремонт газонов (посевной) 10см - 16800м2</t>
  </si>
  <si>
    <t>41</t>
  </si>
  <si>
    <t>42</t>
  </si>
  <si>
    <t>3.47-23-1</t>
  </si>
  <si>
    <t>Устройство корыта под газоны и цветники с планировкой дна в грунтах 1 и 2 группы</t>
  </si>
  <si>
    <t>1 м3</t>
  </si>
  <si>
    <t>ТСН-2001.3. Доп. 1-42. Сб. 47, т. 23, поз. 1</t>
  </si>
  <si>
    <t>ТСН-2001.3-47. 47-23...47-33</t>
  </si>
  <si>
    <t>ТСН-2001.3-47-4</t>
  </si>
  <si>
    <t>43</t>
  </si>
  <si>
    <t>44</t>
  </si>
  <si>
    <t>45</t>
  </si>
  <si>
    <t>3.47-26-3</t>
  </si>
  <si>
    <t>Подготовка почвы для устройства партерного и обыкновенного газонов с внесением растительной земли слоем 15 см механизированным способом</t>
  </si>
  <si>
    <t>ТСН-2001.3. Доп. 1-42. Сб. 47, т. 26, поз. 3</t>
  </si>
  <si>
    <t>45,1</t>
  </si>
  <si>
    <t>1.4-6-1</t>
  </si>
  <si>
    <t>Земля растительная</t>
  </si>
  <si>
    <t>ТСН-2001.1. Доп. 1-42. Р. 4, о. 6, поз. 1</t>
  </si>
  <si>
    <t>46</t>
  </si>
  <si>
    <t>3.47-26-4</t>
  </si>
  <si>
    <t>Подготовка почвы для устройства партерного и обыкновенного газонов с внесением растительной земли слоем 15 см вручную</t>
  </si>
  <si>
    <t>ТСН-2001.3. Доп. 1-42. Сб. 47, т. 26, поз. 4</t>
  </si>
  <si>
    <t>46,1</t>
  </si>
  <si>
    <t>47</t>
  </si>
  <si>
    <t>3.47-26-5</t>
  </si>
  <si>
    <t>Подготовка почвы для устройства партерного и обыкновенного газонов на каждые 5 см изменения толщины слоя добавлять или исключать</t>
  </si>
  <si>
    <t>ТСН-2001.3. Доп. 1-42. Сб. 47, т. 26, поз. 5</t>
  </si>
  <si>
    <t>47,1</t>
  </si>
  <si>
    <t>48</t>
  </si>
  <si>
    <t>3.47-26-6</t>
  </si>
  <si>
    <t>Посев газонов партерных, мавританских, и обыкновенных вручную</t>
  </si>
  <si>
    <t>ТСН-2001.3. Доп. 1-42. Сб. 47, т. 26, поз. 6</t>
  </si>
  <si>
    <t>48,1</t>
  </si>
  <si>
    <t>1.4-6-6</t>
  </si>
  <si>
    <t>Семена (смесь универсальная) газонных трав</t>
  </si>
  <si>
    <t>кг</t>
  </si>
  <si>
    <t>ТСН-2001.1. Доп. 1-42. Р. 4, о. 6, поз. 6</t>
  </si>
  <si>
    <t>п.21.1   Посадка кустарников (h=0,7м) - 400шт.</t>
  </si>
  <si>
    <t>49</t>
  </si>
  <si>
    <t>50</t>
  </si>
  <si>
    <t>51</t>
  </si>
  <si>
    <t>3.47-2-10</t>
  </si>
  <si>
    <t>Подготовка стандартных посадочных мест для деревьев и кустарников механизированным способом, с круглым комом земли размером 0,3х0,3 м с добавлением растительной земли до 100%</t>
  </si>
  <si>
    <t>10 ям</t>
  </si>
  <si>
    <t>ТСН-2001.3. Доп. 1-42. Сб. 47, т. 2, поз. 10</t>
  </si>
  <si>
    <t>ТСН-2001.3-47. 47-1...47-8</t>
  </si>
  <si>
    <t>ТСН-2001.3-47-1</t>
  </si>
  <si>
    <t>51,1</t>
  </si>
  <si>
    <t>52</t>
  </si>
  <si>
    <t>3.47-4-10</t>
  </si>
  <si>
    <t>Подготовка стандартных посадочных мест вручную, с круглым комом земли размером 0,3х0,3 м с добавлением растительной земли до 100%</t>
  </si>
  <si>
    <t>ТСН-2001.3. Доп. 1-42. Сб. 47, т. 4, поз. 10</t>
  </si>
  <si>
    <t>52,1</t>
  </si>
  <si>
    <t>53</t>
  </si>
  <si>
    <t>3.47-7-2</t>
  </si>
  <si>
    <t>Посадка деревьев и кустарников с комом земли, диаметром 0,3 м и высотой 0,3 м</t>
  </si>
  <si>
    <t>10 деревьев или кустарников</t>
  </si>
  <si>
    <t>ТСН-2001.3. Доп. 1-42. Сб. 47, т. 7, поз. 2</t>
  </si>
  <si>
    <t>53,1</t>
  </si>
  <si>
    <t>1.4-2-40</t>
  </si>
  <si>
    <t>Кустарники декоративные с комом земли, калина обыкновенная, высота 0,3 м, диаметр 0,3 м</t>
  </si>
  <si>
    <t>шт.</t>
  </si>
  <si>
    <t>ТСН-2001.1. Доп. 1-42. Р. 4, о. 2, поз. 40</t>
  </si>
  <si>
    <t>п.21.2   Посадка кустарников без кома, в однорядную живую изгородь - 197м/п</t>
  </si>
  <si>
    <t>54</t>
  </si>
  <si>
    <t>55</t>
  </si>
  <si>
    <t>56</t>
  </si>
  <si>
    <t>3.47-17-5</t>
  </si>
  <si>
    <t>Подготовка стандартных посадочных мест механизированным способом для однорядной живой изгороди с добавлением растительной земли до 100%</t>
  </si>
  <si>
    <t>10 м траншей</t>
  </si>
  <si>
    <t>ТСН-2001.3. Доп. 1-42. Сб. 47, т. 17, поз. 5</t>
  </si>
  <si>
    <t>ТСН-2001.3-47. 47-13...47-22</t>
  </si>
  <si>
    <t>ТСН-2001.3-47-3</t>
  </si>
  <si>
    <t>56,1</t>
  </si>
  <si>
    <t>57</t>
  </si>
  <si>
    <t>3.47-17-15</t>
  </si>
  <si>
    <t>Подготовка стандартных посадочных мест вручную для однорядной живой изгороди с добавлением растительной земли до 100%</t>
  </si>
  <si>
    <t>ТСН-2001.3. Доп. 1-42. Сб. 47, т. 17, поз. 15</t>
  </si>
  <si>
    <t>57,1</t>
  </si>
  <si>
    <t>58</t>
  </si>
  <si>
    <t>3.47-19-1</t>
  </si>
  <si>
    <t>Посадка кустарников-саженцев в живую изгородь однорядную и вьющихся растений</t>
  </si>
  <si>
    <t>10 м живой изгороди</t>
  </si>
  <si>
    <t>ТСН-2001.3. Доп. 1-42. Сб. 47, т. 19, поз. 1</t>
  </si>
  <si>
    <t>58,1</t>
  </si>
  <si>
    <t>1.4-2-22</t>
  </si>
  <si>
    <t>Кустарники декоративные с оголенной корневой системой, кизильник блестящий, высота 0,5 м</t>
  </si>
  <si>
    <t>ТСН-2001.1. Доп. 1-42. Р. 4, о. 2, поз. 22</t>
  </si>
  <si>
    <t>п.21.3   Посадка кустарников без кома, в двухрядную живую изгородь - 1410м/п</t>
  </si>
  <si>
    <t>59</t>
  </si>
  <si>
    <t>60</t>
  </si>
  <si>
    <t>61</t>
  </si>
  <si>
    <t>3.47-17-10</t>
  </si>
  <si>
    <t>Подготовка стандартных посадочных мест механизированным способом для двухрядной живой изгороди с добавлением растительной земли до 100%</t>
  </si>
  <si>
    <t>ТСН-2001.3. Доп. 1-42. Сб. 47, т. 17, поз. 10</t>
  </si>
  <si>
    <t>61,1</t>
  </si>
  <si>
    <t>62</t>
  </si>
  <si>
    <t>3.47-17-20</t>
  </si>
  <si>
    <t>Подготовка стандартных посадочных мест вручную для двухрядной живой изгороди с добавлением растительной земли до 100%</t>
  </si>
  <si>
    <t>ТСН-2001.3. Доп. 1-42. Сб. 47, т. 17, поз. 20</t>
  </si>
  <si>
    <t>62,1</t>
  </si>
  <si>
    <t>63</t>
  </si>
  <si>
    <t>3.47-19-2</t>
  </si>
  <si>
    <t>Посадка кустарников-саженцев в живую изгородь двухрядную</t>
  </si>
  <si>
    <t>ТСН-2001.3. Доп. 1-42. Сб. 47, т. 19, поз. 2</t>
  </si>
  <si>
    <t>63,1</t>
  </si>
  <si>
    <t>п.22.1   Посадка деревьев - 98шт.</t>
  </si>
  <si>
    <t>64</t>
  </si>
  <si>
    <t>65</t>
  </si>
  <si>
    <t>66</t>
  </si>
  <si>
    <t>3.47-2-20</t>
  </si>
  <si>
    <t>Подготовка стандартных посадочных мест для деревьев и кустарников механизированным способом, с круглым комом земли размером 0,8х0,6 м с добавлением растительной земли до 100%</t>
  </si>
  <si>
    <t>ТСН-2001.3. Доп. 1-42. Сб. 47, т. 2, поз. 20</t>
  </si>
  <si>
    <t>66,1</t>
  </si>
  <si>
    <t>67</t>
  </si>
  <si>
    <t>3.47-4-20</t>
  </si>
  <si>
    <t>Подготовка стандартных посадочных мест вручную, с круглым комом земли размером 0,8х0,6 м с добавлением растительной земли до 100%</t>
  </si>
  <si>
    <t>ТСН-2001.3. Доп. 1-42. Сб. 47, т. 4, поз. 20</t>
  </si>
  <si>
    <t>67,1</t>
  </si>
  <si>
    <t>68</t>
  </si>
  <si>
    <t>3.47-7-4</t>
  </si>
  <si>
    <t>Посадка деревьев и кустарников с комом земли, диаметром 0,8 м и высотой 0,6 м</t>
  </si>
  <si>
    <t>ТСН-2001.3 Доп. 53, Сб. 47, т. 7, поз. 4</t>
  </si>
  <si>
    <t>68,1</t>
  </si>
  <si>
    <t>1.4-1-6</t>
  </si>
  <si>
    <t>Деревья декоративные лиственных пород с комом земли, порода: бархат амурский, вяз, дуб, каштан, клен, липа, орех, ясень, размер кома: диаметр - 0,8 м, высота - 0,6 м</t>
  </si>
  <si>
    <t>ТСН-2001.1. Доп. 1-42. Р. 4, о. 1, поз. 6</t>
  </si>
  <si>
    <t>п.23.1   Устройство цветников (многолетники) - 118м2</t>
  </si>
  <si>
    <t>69</t>
  </si>
  <si>
    <t>3.47-29-1</t>
  </si>
  <si>
    <t>Подготовка почвы под цветники толщиной слоя насыпки 20 см</t>
  </si>
  <si>
    <t>100 м2 цветников</t>
  </si>
  <si>
    <t>ТСН-2001.3. Доп. 1-42. Сб. 47, т. 29, поз. 1</t>
  </si>
  <si>
    <t>69,1</t>
  </si>
  <si>
    <t>70</t>
  </si>
  <si>
    <t>3.47-29-2</t>
  </si>
  <si>
    <t>Добавлять или исключать на каждые 5 см изменения толщины слоя почвы под цветники к позиции 3.47-29-1</t>
  </si>
  <si>
    <t>ТСН-2001.3. Доп. 1-42. Сб. 47, т. 29, поз. 2</t>
  </si>
  <si>
    <t>*4</t>
  </si>
  <si>
    <t>70,1</t>
  </si>
  <si>
    <t>71</t>
  </si>
  <si>
    <t>3.47-31-1</t>
  </si>
  <si>
    <t>Посадка многолетних цветников при густоте посадки 1,6 тыс. шт. цветов</t>
  </si>
  <si>
    <t>ТСН-2001.3 Доп. 45, Сб. 47, т. 31, поз. 1</t>
  </si>
  <si>
    <t>71,1</t>
  </si>
  <si>
    <t>1.4-3-85</t>
  </si>
  <si>
    <t>Посадочный материал многолетних цветочных культур, хоста</t>
  </si>
  <si>
    <t>ТСН-2001.1. Доп. 1-42. Р. 4, о. 3, поз. 85</t>
  </si>
  <si>
    <t>72</t>
  </si>
  <si>
    <t>72,1</t>
  </si>
  <si>
    <t>1.4-3-56</t>
  </si>
  <si>
    <t>Посадочный материал многолетних цветочных культур, астильба</t>
  </si>
  <si>
    <t>ТСН-2001.1. Доп. 1-42. Р. 4, о. 3, поз. 56</t>
  </si>
  <si>
    <t>73</t>
  </si>
  <si>
    <t>3.47-31-2</t>
  </si>
  <si>
    <t>Добавлять или исключать на каждые 1000 шт. высаживаемых цветов к позиции 3.47-31-1</t>
  </si>
  <si>
    <t>ТСН-2001.3 Доп. 45, Сб. 47, т. 31, поз. 2</t>
  </si>
  <si>
    <t>73,1</t>
  </si>
  <si>
    <t>п.27.1   Устройство нового пешеходного покрытия из бетонной плитки - 1860м2</t>
  </si>
  <si>
    <t>74</t>
  </si>
  <si>
    <t>75</t>
  </si>
  <si>
    <t>76</t>
  </si>
  <si>
    <t>77</t>
  </si>
  <si>
    <t>77,1</t>
  </si>
  <si>
    <t>78</t>
  </si>
  <si>
    <t>78,1</t>
  </si>
  <si>
    <t>79</t>
  </si>
  <si>
    <t>3.47-69-1</t>
  </si>
  <si>
    <t>Устройство покрытий тротуаров из бетонной плитки типа "Брусчатка" рядовым или паркетным мощением</t>
  </si>
  <si>
    <t>ТСН-2001.3 Доп. 53, Сб. 47, т. 69, поз. 1</t>
  </si>
  <si>
    <t>ТСН-2001.3-47. 47-69</t>
  </si>
  <si>
    <t>ТСН-2001.3-47-14</t>
  </si>
  <si>
    <t>79,1</t>
  </si>
  <si>
    <t>1.7-3-75</t>
  </si>
  <si>
    <t>Диск отрезной с алмазным покрытием, диаметр 230 мм, высота сегмента 7 мм</t>
  </si>
  <si>
    <t>ТСН-2001.1. Доп. 1-42. Р. 7, о. 3, поз. 75</t>
  </si>
  <si>
    <t>79,2</t>
  </si>
  <si>
    <t>1.3-2-18</t>
  </si>
  <si>
    <t>Смеси сухие монтажно-кладочные цементно-песчаные, В7,5 (М100), F50, крупность заполнителя не более 3,5 мм</t>
  </si>
  <si>
    <t>ТСН-2001.1. Доп. 1-42. Р. 3, о. 2, поз. 18</t>
  </si>
  <si>
    <t>79,3</t>
  </si>
  <si>
    <t>1.5-3-421</t>
  </si>
  <si>
    <t>Брусчатка бетонная овальная, марка 4ПБ 15.10.7, цвет светло-серый</t>
  </si>
  <si>
    <t>м2</t>
  </si>
  <si>
    <t>ТСН-2001.1. Доп. 1-42. Р. 5, о. 3, поз. 421</t>
  </si>
  <si>
    <t>п.28   Замена\устройство бортового камня садового(для для дорожно-тропиночной сети) - 2845м/п</t>
  </si>
  <si>
    <t>80</t>
  </si>
  <si>
    <t>81</t>
  </si>
  <si>
    <t>82</t>
  </si>
  <si>
    <t>82,1</t>
  </si>
  <si>
    <t>п.31.5   Ремонт подпорной стены (накрывные элементы на подпорные стены (природный камень)) - 244м2</t>
  </si>
  <si>
    <t>83</t>
  </si>
  <si>
    <t>3.47-70-1</t>
  </si>
  <si>
    <t>Облицовка поверхностей архитектурных форм бетонными накрывными камнями толщиной 70-100 мм при числе камней в 1 м2 до 13 шт.</t>
  </si>
  <si>
    <t>ТСН-2001.3 Доп. 53, Сб. 47, т. 70, поз. 1</t>
  </si>
  <si>
    <t>ТСН-2001.3-47. 47-70</t>
  </si>
  <si>
    <t>ТСН-2001.3-47-15</t>
  </si>
  <si>
    <t>83,1</t>
  </si>
  <si>
    <t>1.1-1-776</t>
  </si>
  <si>
    <t>Пигменты сухие для красок, сурик свинцовый</t>
  </si>
  <si>
    <t>ТСН-2001.1. Доп. 1-42. Р. 1, о. 1, поз. 776</t>
  </si>
  <si>
    <t>83,2</t>
  </si>
  <si>
    <t>1.7-3-4</t>
  </si>
  <si>
    <t>Сверло с алмазным покрытием, диаметр 8 мм</t>
  </si>
  <si>
    <t>ТСН-2001.1. Доп. 1-42. Р. 7, о. 3, поз. 4</t>
  </si>
  <si>
    <t>83,3</t>
  </si>
  <si>
    <t>83,4</t>
  </si>
  <si>
    <t>1.5-3-434</t>
  </si>
  <si>
    <t>Камни накрывные, марка 5НР, размеры 600х200х90 мм, цвет серый</t>
  </si>
  <si>
    <t>ТСН-2001.1. Доп. 1-42. Р. 5, о. 3, поз. 434</t>
  </si>
  <si>
    <t>п.33   Устройство подпорной стены (облицовочная плитка) - 165м2</t>
  </si>
  <si>
    <t>84</t>
  </si>
  <si>
    <t>85</t>
  </si>
  <si>
    <t>86</t>
  </si>
  <si>
    <t>87</t>
  </si>
  <si>
    <t>88</t>
  </si>
  <si>
    <t>3.1-53-1</t>
  </si>
  <si>
    <t>Засыпка вручную траншей, пазух котлованов и ям группа грунтов 1-3</t>
  </si>
  <si>
    <t>ТСН-2001.3. Доп. 1-42. Сб. 1, т. 53, поз. 1</t>
  </si>
  <si>
    <t>89</t>
  </si>
  <si>
    <t>3.8-1-1</t>
  </si>
  <si>
    <t>Устройство песчаного основания под фундаменты</t>
  </si>
  <si>
    <t>1 м3 основания</t>
  </si>
  <si>
    <t>ТСН-2001.3. Доп. 1-42. Сб. 8, т. 1, поз. 1</t>
  </si>
  <si>
    <t>ТСН-2001.3-8. 8-1</t>
  </si>
  <si>
    <t>ТСН-2001.3-8-1</t>
  </si>
  <si>
    <t>89,1</t>
  </si>
  <si>
    <t>90</t>
  </si>
  <si>
    <t>3.23-1-2</t>
  </si>
  <si>
    <t>Устройство основания под трубопроводы щебеночного</t>
  </si>
  <si>
    <t>10 м3 основания</t>
  </si>
  <si>
    <t>ТСН-2001.3. Доп. 1-42. Сб. 23, т. 1, поз. 2</t>
  </si>
  <si>
    <t>ТСН-2001.3-23. 23-1...23-33</t>
  </si>
  <si>
    <t>ТСН-2001.3-23-1</t>
  </si>
  <si>
    <t>90,1</t>
  </si>
  <si>
    <t>1.1-1-1525</t>
  </si>
  <si>
    <t>Щебень из естественного камня для строительных работ, марка 600-400, фракция 20-40 мм</t>
  </si>
  <si>
    <t>ТСН-2001.1. Доп. 1-42. Р. 1, о. 1, поз. 1525</t>
  </si>
  <si>
    <t>91</t>
  </si>
  <si>
    <t>3.23-47-1</t>
  </si>
  <si>
    <t>Укладка полиэтиленовых дренажных труб диаметром 100 мм</t>
  </si>
  <si>
    <t>ТСН-2001.3 Доп. 53, Сб. 23, т. 47, поз. 1</t>
  </si>
  <si>
    <t>ТСН-2001.3-23. 23-47 (доп. 29)</t>
  </si>
  <si>
    <t>ТСН-2001.3-23-7</t>
  </si>
  <si>
    <t>91,1</t>
  </si>
  <si>
    <t>1.12-5-137</t>
  </si>
  <si>
    <t>Труба полиэтиленовая гофрированная, однослойная, дренажная, с фильтром из геотекстиля, кольцевая жесткость не менее SN4, номинальный диаметр 110 мм</t>
  </si>
  <si>
    <t>м</t>
  </si>
  <si>
    <t>ТСН-2001.1 Доп. 51, Р. 12, о. 5, поз. 137</t>
  </si>
  <si>
    <t>92</t>
  </si>
  <si>
    <t>3.6-1-20</t>
  </si>
  <si>
    <t>Устройство фундаментов ленточных железобетонных при ширине поверху до 1000 мм</t>
  </si>
  <si>
    <t>100 м3 в деле</t>
  </si>
  <si>
    <t>ТСН-2001.3 Доп. 53, Сб. 6, т. 1, поз. 20</t>
  </si>
  <si>
    <t>ТСН-2001.3-6. 6-1...6-13</t>
  </si>
  <si>
    <t>ТСН-2001.3-6-1</t>
  </si>
  <si>
    <t>92,1</t>
  </si>
  <si>
    <t>1.3-4-1</t>
  </si>
  <si>
    <t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6-7 мм</t>
  </si>
  <si>
    <t>ТСН-2001.1. Доп. 1-42. Р. 3, о. 4, поз. 1</t>
  </si>
  <si>
    <t>92,2</t>
  </si>
  <si>
    <t>1.3-1-78</t>
  </si>
  <si>
    <t>Смеси бетонные, БСГ, тяжелого бетона на гранитном щебне фракция 20-40 для инженерных коммуникаций и дорог, класс прочности В22,5 (М300); П2, F150, W4</t>
  </si>
  <si>
    <t>ТСН-2001.1. Доп. 1-42. Р. 3, о. 1, поз. 78</t>
  </si>
  <si>
    <t>93</t>
  </si>
  <si>
    <t>3.8-2-7</t>
  </si>
  <si>
    <t>Гидроизоляция стен, фундаментов боковая обмазочная битумная в 2 слоя по выравненной поверхности бутовой кладки, кирпичу, бетону</t>
  </si>
  <si>
    <t>100 м2 изолируемой поверхности</t>
  </si>
  <si>
    <t>ТСН-2001.3. Доп. 1-42. Сб. 8, т. 2, поз. 7</t>
  </si>
  <si>
    <t>ТСН-2001.3-8. 8-2-2,3,5...7</t>
  </si>
  <si>
    <t>ТСН-2001.3-8-2</t>
  </si>
  <si>
    <t>93,1</t>
  </si>
  <si>
    <t>1.1-1-613</t>
  </si>
  <si>
    <t>ТСН-2001.1 Доп. 50, Р. 1, о. 1, поз. 613</t>
  </si>
  <si>
    <t>94</t>
  </si>
  <si>
    <t>3.15-41-1</t>
  </si>
  <si>
    <t>Улучшенная штукатурка цементно-известковым раствором по камню стен</t>
  </si>
  <si>
    <t>100 м2 оштукатуриваемой поверхности</t>
  </si>
  <si>
    <t>ТСН-2001.3. Доп. 1-42. Сб. 15, т. 41, поз. 1</t>
  </si>
  <si>
    <t>ТСН-2001.3-15. 15-30...15-50</t>
  </si>
  <si>
    <t>ТСН-2001.3-15-6</t>
  </si>
  <si>
    <t>94,1</t>
  </si>
  <si>
    <t>1.1-1-118</t>
  </si>
  <si>
    <t>Вода</t>
  </si>
  <si>
    <t>ТСН-2001.1. Доп. 1-42. Р. 1, о. 1, поз. 118</t>
  </si>
  <si>
    <t>94,2</t>
  </si>
  <si>
    <t>1.3-2-24</t>
  </si>
  <si>
    <t>Смеси сухие штукатурные цементно-песчаные для внутренних и наружных работ, бездобавочные, В12,5 (М150), F50, крупность заполнителя не более 0,5 мм</t>
  </si>
  <si>
    <t>ТСН-2001.1. Доп. 1-42. Р. 3, о. 2, поз. 24</t>
  </si>
  <si>
    <t>94,3</t>
  </si>
  <si>
    <t>1.3-2-13</t>
  </si>
  <si>
    <t>Растворы цементно-известковые, марка 75</t>
  </si>
  <si>
    <t>ТСН-2001.1. Доп. 1-42. Р. 3, о. 2, поз. 13</t>
  </si>
  <si>
    <t>95</t>
  </si>
  <si>
    <t>3.15-2-5</t>
  </si>
  <si>
    <t>Облицовка стен плитами из известняка толщиной 60 мм при числе плит в 1 м2 более 6</t>
  </si>
  <si>
    <t>100 м2 поверхности облицовки</t>
  </si>
  <si>
    <t>ТСН-2001.3. Доп. 1-42. Сб. 15, т. 2, поз. 5</t>
  </si>
  <si>
    <t>ТСН-2001.3-15. 15-1...15-12</t>
  </si>
  <si>
    <t>ТСН-2001.3-15-2</t>
  </si>
  <si>
    <t>95,1</t>
  </si>
  <si>
    <t>95,2</t>
  </si>
  <si>
    <t>1.11-3-9</t>
  </si>
  <si>
    <t>Плиты из известняка полированные, толщина 40 мм, месторождение: Мелехово-Федотовское</t>
  </si>
  <si>
    <t>ТСН-2001.1. Доп. 1-42. Р. 11, о. 3, поз. 9</t>
  </si>
  <si>
    <t>96</t>
  </si>
  <si>
    <t>3.15-5-3</t>
  </si>
  <si>
    <t>Добавлять или исключать на каждые 10 мм изменения толщины плит при облицовке стен и колонн известняком</t>
  </si>
  <si>
    <t>ТСН-2001.3. Доп. 1-42. Сб. 15, т. 5, поз. 3</t>
  </si>
  <si>
    <t>96,1</t>
  </si>
  <si>
    <t>п.34   Замена\устройство лестничных маршей (на 1 ступеньку) - 20шт.</t>
  </si>
  <si>
    <t>97</t>
  </si>
  <si>
    <t>98</t>
  </si>
  <si>
    <t>99</t>
  </si>
  <si>
    <t>100</t>
  </si>
  <si>
    <t>3.8-1-2</t>
  </si>
  <si>
    <t>Устройство щебеночного основания под фундаменты</t>
  </si>
  <si>
    <t>ТСН-2001.3. Доп. 1-42. Сб. 8, т. 1, поз. 2</t>
  </si>
  <si>
    <t>100,1</t>
  </si>
  <si>
    <t>1.1-1-1530</t>
  </si>
  <si>
    <t>Щебень из естественного камня для строительных работ, марка 1200-800, фракция 20-40 мм</t>
  </si>
  <si>
    <t>ТСН-2001.1. Доп. 1-42. Р. 1, о. 1, поз. 1530</t>
  </si>
  <si>
    <t>101</t>
  </si>
  <si>
    <t>3.6-1-15</t>
  </si>
  <si>
    <t>Устройство фундаментных плит железобетонных плоских</t>
  </si>
  <si>
    <t>ТСН-2001.3 Доп. 53, Сб. 6, т. 1, поз. 15</t>
  </si>
  <si>
    <t>101,1</t>
  </si>
  <si>
    <t>1.3-4-3</t>
  </si>
  <si>
    <t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10 мм</t>
  </si>
  <si>
    <t>ТСН-2001.1. Доп. 1-42. Р. 3, о. 4, поз. 3</t>
  </si>
  <si>
    <t>101,2</t>
  </si>
  <si>
    <t>102</t>
  </si>
  <si>
    <t>3.7-59-1</t>
  </si>
  <si>
    <t>Устройство лестниц по готовому основанию из отдельных ступеней гладких</t>
  </si>
  <si>
    <t>100 м ступеней</t>
  </si>
  <si>
    <t>ТСН-2001.3. Доп. 1-42. Сб. 7, т. 59, поз. 1</t>
  </si>
  <si>
    <t>ТСН-2001.3-7. 7-54-4...7-54-12, 7-55...7-63</t>
  </si>
  <si>
    <t>ТСН-2001.3-7-7</t>
  </si>
  <si>
    <t>102,1</t>
  </si>
  <si>
    <t>1.5-4-364</t>
  </si>
  <si>
    <t>Ступени, железобетонные, для наружных лестниц, марка СТН</t>
  </si>
  <si>
    <t>ТСН-2001.1. Доп. 1-42. Р. 5, о. 4, поз. 364</t>
  </si>
  <si>
    <t>п.36   Установка ограждений детских площадок и воркаут (h=1,2 м.) - 490м/п</t>
  </si>
  <si>
    <t>103</t>
  </si>
  <si>
    <t>6.68-72-1</t>
  </si>
  <si>
    <t>Изготовление стоек металлического ограждения газонов из трубы, масса стоек до 5 кг</t>
  </si>
  <si>
    <t>10 шт.</t>
  </si>
  <si>
    <t>ТСН-2001.6. Доп. 1-42. Сб. 68, т. 72, поз. 1</t>
  </si>
  <si>
    <t>ТСН-2001.6-68. 68-72, 68-73 (доп. 8)</t>
  </si>
  <si>
    <t>ТСН-2001.6-68-31</t>
  </si>
  <si>
    <t>103,1</t>
  </si>
  <si>
    <t>1.1-1-2350</t>
  </si>
  <si>
    <t>Профили стальные электросварные прямоугольного сечения трубчатые, размер 40х60 мм, толщина стенки 3,5 мм</t>
  </si>
  <si>
    <t>ТСН-2001.1. Доп. 1-42. Р. 1, о. 1, поз. 2350</t>
  </si>
  <si>
    <t>104</t>
  </si>
  <si>
    <t>6.68-72-2</t>
  </si>
  <si>
    <t>Установка стоек металлического ограждения газонов из трубы, масса стоек до 5 кг</t>
  </si>
  <si>
    <t>ТСН-2001.6 Доп. 47, Сб. 68, т. 72, поз. 2</t>
  </si>
  <si>
    <t>105</t>
  </si>
  <si>
    <t>6.68-73-1</t>
  </si>
  <si>
    <t>Изготовление секций металлического ограждения газонов из профилированной трубы, масса секции до 10 кг</t>
  </si>
  <si>
    <t>1 м2</t>
  </si>
  <si>
    <t>ТСН-2001.6. Доп. 1-42. Сб. 68, т. 73, поз. 1</t>
  </si>
  <si>
    <t>105,1</t>
  </si>
  <si>
    <t>1.1-1-2303</t>
  </si>
  <si>
    <t>Профили стальные электросварные прямоугольного сечения трубчатые, размер 20х40 мм, толщина стенки 2,0 мм</t>
  </si>
  <si>
    <t>ТСН-2001.1. Доп. 1-42. Р. 1, о. 1, поз. 2303</t>
  </si>
  <si>
    <t>105,2</t>
  </si>
  <si>
    <t>1.1-1-1080</t>
  </si>
  <si>
    <t>Круг, квадрат горячекатаный из стали углеродистой обыкновенного качества, кипящей, размер 5-12 мм</t>
  </si>
  <si>
    <t>ТСН-2001.1 Доп. 48, Р. 1, о. 1, поз. 1080</t>
  </si>
  <si>
    <t>106</t>
  </si>
  <si>
    <t>6.68-73-2</t>
  </si>
  <si>
    <t>Установка секций металлического ограждения газонов из профилированной трубы, масса секции до 10 кг</t>
  </si>
  <si>
    <t>ТСН-2001.6 Доп. 47, Сб. 68, т. 73, поз. 2</t>
  </si>
  <si>
    <t>107</t>
  </si>
  <si>
    <t>3.13-9-2</t>
  </si>
  <si>
    <t>Огрунтовка металлических поверхностей грунтовкой ГФ-021 за один раз</t>
  </si>
  <si>
    <t>ТСН-2001.3. Доп. 1-42. Сб. 13, т. 9, поз. 2</t>
  </si>
  <si>
    <t>ТСН-2001.3-13. 13-1...13-16, 13-17-1...13-17-4</t>
  </si>
  <si>
    <t>ТСН-2001.3-13-1</t>
  </si>
  <si>
    <t>107,1</t>
  </si>
  <si>
    <t>1.1-1-3205</t>
  </si>
  <si>
    <t>Грунтовка глифталевая, ГФ-032</t>
  </si>
  <si>
    <t>ТСН-2001.1. Доп. 1-42. Р. 1, о. 1, поз. 3205</t>
  </si>
  <si>
    <t>108</t>
  </si>
  <si>
    <t>3.13-11-8</t>
  </si>
  <si>
    <t>Окраска огрунтованных металлических поверхностей эмалями ПФ-115</t>
  </si>
  <si>
    <t>ТСН-2001.3 Доп. 47, Сб. 13, т. 11, поз. 8</t>
  </si>
  <si>
    <t>п.37.1   Установка ограждений из металлопрофиля  (h=2,1 м.) - 43м/п</t>
  </si>
  <si>
    <t>109</t>
  </si>
  <si>
    <t>3.47-67-1</t>
  </si>
  <si>
    <t>Установка металлических оград высотой 2 м, шаг стоек 2,67 м с изготовлением секций и стоек из трубчатых профилей</t>
  </si>
  <si>
    <t>100 м ограждения</t>
  </si>
  <si>
    <t>ТСН-2001.3. Доп. 1-42. Сб. 47, т. 67, поз. 1</t>
  </si>
  <si>
    <t>ТСН-2001.3-47. 47-67</t>
  </si>
  <si>
    <t>ТСН-2001.3-47-12</t>
  </si>
  <si>
    <t>109,1</t>
  </si>
  <si>
    <t>1.1-1-2282</t>
  </si>
  <si>
    <t>Профили стальные электросварные квадратного сечения трубчатые, размер стороны 50 мм, толщина стенки 3 мм</t>
  </si>
  <si>
    <t>ТСН-2001.1. Доп. 1-42. Р. 1, о. 1, поз. 2282</t>
  </si>
  <si>
    <t>109,2</t>
  </si>
  <si>
    <t>1.1-1-1085</t>
  </si>
  <si>
    <t>Круг, квадрат горячекатаный из стали углеродистой обыкновенного качества, спокойной, размер более 12 мм</t>
  </si>
  <si>
    <t>ТСН-2001.1 Доп. 48, Р. 1, о. 1, поз. 1085</t>
  </si>
  <si>
    <t>109,3</t>
  </si>
  <si>
    <t>1.1-1-1084</t>
  </si>
  <si>
    <t>Круг, квадрат горячекатаный из стали углеродистой обыкновенного качества, спокойной, размер 5-12 мм</t>
  </si>
  <si>
    <t>ТСН-2001.1 Доп. 48, Р. 1, о. 1, поз. 1084</t>
  </si>
  <si>
    <t>109,4</t>
  </si>
  <si>
    <t>1.1-1-1091</t>
  </si>
  <si>
    <t>Полоса из стали углеродистой обыкновенного качества, полуспокойной</t>
  </si>
  <si>
    <t>ТСН-2001.1 Доп. 48, Р. 1, о. 1, поз. 1091</t>
  </si>
  <si>
    <t>109,5</t>
  </si>
  <si>
    <t>109,6</t>
  </si>
  <si>
    <t>109,7</t>
  </si>
  <si>
    <t>1.1-1-1141</t>
  </si>
  <si>
    <t>Швеллер №№ 12-40, из стали углеродистой обыкновенного качества, кипящей</t>
  </si>
  <si>
    <t>ТСН-2001.1 Доп. 48, Р. 1, о. 1, поз. 1141</t>
  </si>
  <si>
    <t>110</t>
  </si>
  <si>
    <t>110,1</t>
  </si>
  <si>
    <t>111</t>
  </si>
  <si>
    <t>п.37.2   Установка ограждения h=2,5м - 9м/п</t>
  </si>
  <si>
    <t>112</t>
  </si>
  <si>
    <t>112,1</t>
  </si>
  <si>
    <t>112,2</t>
  </si>
  <si>
    <t>112,3</t>
  </si>
  <si>
    <t>112,4</t>
  </si>
  <si>
    <t>112,5</t>
  </si>
  <si>
    <t>112,6</t>
  </si>
  <si>
    <t>112,7</t>
  </si>
  <si>
    <t>113</t>
  </si>
  <si>
    <t>113,1</t>
  </si>
  <si>
    <t>114</t>
  </si>
  <si>
    <t>п.41   Установка информационных и дорожных знаков - 1шт.</t>
  </si>
  <si>
    <t>115</t>
  </si>
  <si>
    <t>3.27-71-1</t>
  </si>
  <si>
    <t>Установка дорожных знаков на металлических стойках</t>
  </si>
  <si>
    <t>100 знаков</t>
  </si>
  <si>
    <t>ТСН-2001.3. Доп. 1-42. Сб. 27, т. 71, поз. 1</t>
  </si>
  <si>
    <t>ТСН-2001.3-27. 27-71, 27-72</t>
  </si>
  <si>
    <t>ТСН-2001.3-27-22</t>
  </si>
  <si>
    <t>115,1</t>
  </si>
  <si>
    <t>1.7-13-5</t>
  </si>
  <si>
    <t>Знаки из тонколистовой оцинкованной стали со световозвращающей пленкой, круглой формы, диаметр 700 мм</t>
  </si>
  <si>
    <t>ТСН-2001.1. Доп. 1-42. Р. 7, о. 13, поз. 5</t>
  </si>
  <si>
    <t>115,2</t>
  </si>
  <si>
    <t>1.7-13-100</t>
  </si>
  <si>
    <t>Стойки из оцинкованной стали, диаметр 76 мм, длина 3 м</t>
  </si>
  <si>
    <t>ТСН-2001.1. Доп. 1-42. Р. 7, о. 13, поз. 100</t>
  </si>
  <si>
    <t>115,3</t>
  </si>
  <si>
    <t>1.7-13-101</t>
  </si>
  <si>
    <t>Хомуты из оцинкованной стали, диаметр 76 мм</t>
  </si>
  <si>
    <t>ТСН-2001.1. Доп. 1-42. Р. 7, о. 13, поз. 101</t>
  </si>
  <si>
    <t>116</t>
  </si>
  <si>
    <t>3.27-72-1</t>
  </si>
  <si>
    <t>Установка дополнительных щитков</t>
  </si>
  <si>
    <t>ТСН-2001.3. Доп. 1-42. Сб. 27, т. 72, поз. 1</t>
  </si>
  <si>
    <t>116,1</t>
  </si>
  <si>
    <t>116,2</t>
  </si>
  <si>
    <t>п.42   Установка ИДН (3,5м) - 4шт.</t>
  </si>
  <si>
    <t>117</t>
  </si>
  <si>
    <t>3.27-106-4</t>
  </si>
  <si>
    <t>Монтаж искусственной дорожной неровности (ИДН) - элементов средней части</t>
  </si>
  <si>
    <t>1 м2 горизонтальной проекции уложенных ИДН</t>
  </si>
  <si>
    <t>ТСН-2001.3 Доп. 47, Сб. 27, т. 106, поз. 4</t>
  </si>
  <si>
    <t>ТСН-2001.3-27. 27-106-4...27-106-5 (доп. 46)</t>
  </si>
  <si>
    <t>ТСН-2001.3-27-46</t>
  </si>
  <si>
    <t>117,1</t>
  </si>
  <si>
    <t>1.1-1-2874</t>
  </si>
  <si>
    <t>Искусственная дорожная неровность из резины, средний элемент, размеры 900х500 мм</t>
  </si>
  <si>
    <t>ТСН-2001.1 Доп. 46, Р. 1, о. 1, поз. 2874</t>
  </si>
  <si>
    <t>118</t>
  </si>
  <si>
    <t>3.27-106-5</t>
  </si>
  <si>
    <t>Монтаж искусственной дорожной неровности (ИДН) - элементов концевой части</t>
  </si>
  <si>
    <t>ТСН-2001.3 Доп. 47, Сб. 27, т. 106, поз. 5</t>
  </si>
  <si>
    <t>118,1</t>
  </si>
  <si>
    <t>1.1-1-2875</t>
  </si>
  <si>
    <t>Искусственная дорожная неровность из резины, концевой элемент, размеры 900х250 мм</t>
  </si>
  <si>
    <t>ТСН-2001.1 Доп. 46, Р. 1, о. 1, поз. 2875</t>
  </si>
  <si>
    <t>п.43   Установка антипарковочных столбиков - 28шт.</t>
  </si>
  <si>
    <t>119</t>
  </si>
  <si>
    <t>6.68-79-1</t>
  </si>
  <si>
    <t>Дополнительные работы при устройстве металлических дорожных ограждений на поверхности асфальтобетонных дорожных покрытий</t>
  </si>
  <si>
    <t>ТСН-2001.6 Доп. 53, Сб. 68, т. 79, поз. 1</t>
  </si>
  <si>
    <t>ТСН-2001.6-68. 68-76, 68-79 (доп. 12)</t>
  </si>
  <si>
    <t>ТСН-2001.6-68-33</t>
  </si>
  <si>
    <t>119,1</t>
  </si>
  <si>
    <t>Столбик парковочный бетонируемый (Тип 1)</t>
  </si>
  <si>
    <t>120</t>
  </si>
  <si>
    <t>3.47-75-1</t>
  </si>
  <si>
    <t>Устройство наливного полиуретанового покрытия спортивных площадок и беговых дорожек толщиной 10 мм</t>
  </si>
  <si>
    <t>ТСН-2001.3 Доп. 47, Сб. 47, т. 75, поз. 1</t>
  </si>
  <si>
    <t>ТСН-2001.3-47. 47-74, 47-75 (доп. 20)</t>
  </si>
  <si>
    <t>ТСН-2001.3-47-18</t>
  </si>
  <si>
    <t>120,1</t>
  </si>
  <si>
    <t>1.1-1-3462</t>
  </si>
  <si>
    <t>Крошка резиновая гранулированная, фракция 2-3 мм</t>
  </si>
  <si>
    <t>ТСН-2001.1. Доп. 1-42. Р. 1, о. 1, поз. 3462</t>
  </si>
  <si>
    <t>121</t>
  </si>
  <si>
    <t>3.47-75-2</t>
  </si>
  <si>
    <t>Устройство наливного полиуретанового покрытия спортивных площадок и беговых дорожек, добавляется на 2 мм толщины покрытия</t>
  </si>
  <si>
    <t>ТСН-2001.3 Доп. 47, Сб. 47, т. 75, поз. 2</t>
  </si>
  <si>
    <t>*5</t>
  </si>
  <si>
    <t>121,1</t>
  </si>
  <si>
    <t>122</t>
  </si>
  <si>
    <t>122,1</t>
  </si>
  <si>
    <t>1.1-1-3493</t>
  </si>
  <si>
    <t>Крошка каучуковая гранулированная, окрашенная в массе, фракция 2-3 мм</t>
  </si>
  <si>
    <t>ТСН-2001.1 Доп. 46, Р. 1, о. 1, поз. 3493</t>
  </si>
  <si>
    <t>п.47   Устройство покрытия на детской площадке для детей от 5 лет 4 см (3 см - резина, 1 см - EPDM) - 227,7</t>
  </si>
  <si>
    <t>123</t>
  </si>
  <si>
    <t>123,1</t>
  </si>
  <si>
    <t>124</t>
  </si>
  <si>
    <t>*10</t>
  </si>
  <si>
    <t>124,1</t>
  </si>
  <si>
    <t>125</t>
  </si>
  <si>
    <t>125,1</t>
  </si>
  <si>
    <t>п.50   Демонтаж подпорной стенки (1 м3) - 165м3</t>
  </si>
  <si>
    <t>126</t>
  </si>
  <si>
    <t>6.69-65-1</t>
  </si>
  <si>
    <t>Разборка бетонных конструкций объемом более 1 м3 при помощи отбойных молотков из бетона марки 100</t>
  </si>
  <si>
    <t>ТСН-2001.6 Доп. 52, Сб. 69, т. 65, поз. 1</t>
  </si>
  <si>
    <t>ТСН-2001.6-69. 69-65-1...69-65-10 (доп. 52)</t>
  </si>
  <si>
    <t>ТСН-2001.6-69-14</t>
  </si>
  <si>
    <t>126,1</t>
  </si>
  <si>
    <t>9999990001</t>
  </si>
  <si>
    <t>Масса мусора</t>
  </si>
  <si>
    <t>127</t>
  </si>
  <si>
    <t>128</t>
  </si>
  <si>
    <t>6.69-19-1</t>
  </si>
  <si>
    <t>Погрузка и выгрузка вручную строительного мусора на транспортные средства</t>
  </si>
  <si>
    <t>ТСН-2001.6. Доп. 1-42. Сб. 69, т. 19, поз. 1</t>
  </si>
  <si>
    <t>ТСН-2001.6-69. 69-1...69-49</t>
  </si>
  <si>
    <t>ТСН-2001.6-69-1</t>
  </si>
  <si>
    <t>п.54   Облицовка подпорной стенки мраморной штукатуркой - 100м2</t>
  </si>
  <si>
    <t>129</t>
  </si>
  <si>
    <t>129,1</t>
  </si>
  <si>
    <t>129,2</t>
  </si>
  <si>
    <t>1.3-2-153</t>
  </si>
  <si>
    <t>Смесь сухая крупнозернистая, цементная, штукатурная, ручного нанесения, для создания паропроницаемой, атмосферостойкой, моющейся декоративной штукатурки с шероховатой структурой</t>
  </si>
  <si>
    <t>ТСН-2001.1 Доп. 53, Р. 3, о. 2, поз. 153</t>
  </si>
  <si>
    <t>129,3</t>
  </si>
  <si>
    <t>п.55   Ремонт смотровых колодцев - 107шт.</t>
  </si>
  <si>
    <t>130</t>
  </si>
  <si>
    <t>6.66-95-1</t>
  </si>
  <si>
    <t>Ремонт смотрового колодца с наращиванием горловины люка на железобетонное кольцо К-7-1,5 - 1 кольцо</t>
  </si>
  <si>
    <t>1 колодец</t>
  </si>
  <si>
    <t>ТСН-2001.6 Доп. 50, Сб. 66, т. 95, поз. 1</t>
  </si>
  <si>
    <t>ТСН-2001.6-66. 66-92...66-99, 66-100-1, 66-100-2</t>
  </si>
  <si>
    <t>ТСН-2001.6-66-19</t>
  </si>
  <si>
    <t>130,1</t>
  </si>
  <si>
    <t>1.5-3-20</t>
  </si>
  <si>
    <t>Кольца горловин колодцев, марка К-7-1,5</t>
  </si>
  <si>
    <t>ТСН-2001.1. Доп. 1-42. Р. 5, о. 3, поз. 20</t>
  </si>
  <si>
    <t>п.56   Бетонный лоток с чугунной решеткой - 120м/п</t>
  </si>
  <si>
    <t>131</t>
  </si>
  <si>
    <t>3.27-115-1</t>
  </si>
  <si>
    <t>Устройство водоотводных лотков из сборного железобетона на тротуарах при покрытиях бетонной плиткой</t>
  </si>
  <si>
    <t>ТСН-2001.3 Доп. 53, Сб. 27, т. 115, поз. 1</t>
  </si>
  <si>
    <t>131,1</t>
  </si>
  <si>
    <t>131,2</t>
  </si>
  <si>
    <t>1.5-3-500</t>
  </si>
  <si>
    <t>Лотки бетонные с решеткой щелевой чугунной ВЧ, водоотводные для тротуаров, марка ЛВ-11.19.23Б</t>
  </si>
  <si>
    <t>КОМПЛЕКТ</t>
  </si>
  <si>
    <t>ТСН-2001.1. Доп. 1-42. Р. 5, о. 3, поз. 500</t>
  </si>
  <si>
    <t>п.58   Гидроизоляция рулонная 2 сл - 191м2</t>
  </si>
  <si>
    <t>132</t>
  </si>
  <si>
    <t>3.8-2-3</t>
  </si>
  <si>
    <t>Оклеечная горизонтальная гидроизоляция стен, фундаментов в 2 слоя</t>
  </si>
  <si>
    <t>ТСН-2001.3 Доп. 55, Сб. 8, т. 2, поз. 3</t>
  </si>
  <si>
    <t>132,1</t>
  </si>
  <si>
    <t>1.3-2-4</t>
  </si>
  <si>
    <t>Растворы цементные, марка 75</t>
  </si>
  <si>
    <t>ТСН-2001.1. Доп. 1-42. Р. 3, о. 2, поз. 4</t>
  </si>
  <si>
    <t>132,2</t>
  </si>
  <si>
    <t>1.1-1-293</t>
  </si>
  <si>
    <t>Материал рулонный резино-битумный гидроизоляционный, Изол, без полимерных добавок</t>
  </si>
  <si>
    <t>ТСН-2001.1 Доп. 55, Р. 1, о. 1, поз. 293</t>
  </si>
  <si>
    <t>132,3</t>
  </si>
  <si>
    <t>п.60   Установка поручней - 20м/п</t>
  </si>
  <si>
    <t>133</t>
  </si>
  <si>
    <t>3.7-90-1</t>
  </si>
  <si>
    <t>Установка поручней из коррозионностойкой стали на лестничных маршах</t>
  </si>
  <si>
    <t>1 М</t>
  </si>
  <si>
    <t>ТСН-2001.3 Доп. 46, Сб. 7, т. 90, поз. 1</t>
  </si>
  <si>
    <t>ТСН-2001.3-7. 7-90 (доп. 31)</t>
  </si>
  <si>
    <t>ТСН-2001.3-7-13</t>
  </si>
  <si>
    <t>133,1</t>
  </si>
  <si>
    <t>1.12-7-65</t>
  </si>
  <si>
    <t>Трубы бесшовные холоднодеформированные из коррозионностойкой стали, ГОСТ 9941-81, наружный диаметр 25 мм, толщина стенки 3,5 мм</t>
  </si>
  <si>
    <t>ТСН-2001.1. Доп. 1-42. Р. 12, о. 7, поз. 65</t>
  </si>
  <si>
    <t>133,2</t>
  </si>
  <si>
    <t>1.7-8-23</t>
  </si>
  <si>
    <t>Кронштейны из нержавеющей стали диаметр 14 мм в стену под поручень</t>
  </si>
  <si>
    <t>ТСН-2001.1. Доп. 1-42. Р. 7, о. 8, поз. 23</t>
  </si>
  <si>
    <t>п.61   Демонтажные работы</t>
  </si>
  <si>
    <t>134</t>
  </si>
  <si>
    <t>6.59-6-1</t>
  </si>
  <si>
    <t>Разборка лестничных маршей на одном косоуре</t>
  </si>
  <si>
    <t>100 м2 горизонтальной проекции</t>
  </si>
  <si>
    <t>ТСН-2001.6. Доп. 1-42. Сб. 59, т. 6, поз. 1</t>
  </si>
  <si>
    <t>ТСН-2001.6-59. 59-1...59-6, 59-7-1</t>
  </si>
  <si>
    <t>ТСН-2001.6-59-1</t>
  </si>
  <si>
    <t>п.62   Демонтаж лестниченых маршей</t>
  </si>
  <si>
    <t>135</t>
  </si>
  <si>
    <t>6.59-3-2</t>
  </si>
  <si>
    <t>Разборка каменных и железобетонных ступеней на косоурах без заделки концов</t>
  </si>
  <si>
    <t>ТСН-2001.6. Доп. 1-42. Сб. 59, т. 3, поз. 2</t>
  </si>
  <si>
    <t>135,1</t>
  </si>
  <si>
    <t>136</t>
  </si>
  <si>
    <t>137</t>
  </si>
  <si>
    <t>Итого</t>
  </si>
  <si>
    <t>НДС 20%</t>
  </si>
  <si>
    <t>Всего по смете</t>
  </si>
  <si>
    <t>Уровень цен</t>
  </si>
  <si>
    <t>Сборник индексов</t>
  </si>
  <si>
    <t>_OBSM_</t>
  </si>
  <si>
    <t>9999990008</t>
  </si>
  <si>
    <t>Трудозатраты рабочих</t>
  </si>
  <si>
    <t>чел.-ч.</t>
  </si>
  <si>
    <t>2.1-10-2</t>
  </si>
  <si>
    <t>ТСН-2001.2. Доп. 1-42, п. 1-10-2 (100102)</t>
  </si>
  <si>
    <t>Компрессоры автомобильные, производительность более 5 м3/мин</t>
  </si>
  <si>
    <t>маш.-ч.</t>
  </si>
  <si>
    <t>2.1-1-74</t>
  </si>
  <si>
    <t>ТСН-2001.2. Доп. 1-42, п. 1-1-74 (010809)</t>
  </si>
  <si>
    <t>Экскаваторы-погрузчики на пневмоколесном ходу гидравлические (при проведении ремонтных работ), грузоподъемность до 1,5 т, объем ковша 0,8-1,2 м3</t>
  </si>
  <si>
    <t>2.1-30-54</t>
  </si>
  <si>
    <t>ТСН-2001.2. Доп. 1-42, п. 1-30-54 (308901)</t>
  </si>
  <si>
    <t>Молотки отбойные</t>
  </si>
  <si>
    <t>2.1-5-103</t>
  </si>
  <si>
    <t>ТСН-2001.2. Доп. 1-42, п. 1-5-103 (054305)</t>
  </si>
  <si>
    <t>Фрезы дорожные самоходные, ширина фрезерования 2200 мм, глубина фрезерования до 320 мм</t>
  </si>
  <si>
    <t>2.1-5-97</t>
  </si>
  <si>
    <t>ТСН-2001.2. Доп. 1-42, п. 1-5-97 (058301)</t>
  </si>
  <si>
    <t>Машины дорожные для заправки спецтехники водой, емкость до 8 м3</t>
  </si>
  <si>
    <t>1.1-1-3790</t>
  </si>
  <si>
    <t>ТСН-2001.1 Доп. 55, Р. 1, о. 1, поз. 3790</t>
  </si>
  <si>
    <t>Резцы для дорожной фрезы с барабаном шириной 2000 (2100) мм</t>
  </si>
  <si>
    <t>2.1-10-5</t>
  </si>
  <si>
    <t>ТСН-2001.2. Доп. 46. п.1-10-5 (101002)</t>
  </si>
  <si>
    <t>Компрессоры прицепные с двигателем внутреннего сгорания, производительность до 5 м3/мин, мощность двигателя до 29 кВт (39,4 л.с.)</t>
  </si>
  <si>
    <t>2.1-5-48</t>
  </si>
  <si>
    <t>ТСН-2001.2. Доп. 1-42, п. 1-5-48 (056003)</t>
  </si>
  <si>
    <t>Автогрейдеры, мощность 99-147 кВт (130-200 л.с.)</t>
  </si>
  <si>
    <t>9999990007</t>
  </si>
  <si>
    <t>Стоимость прочих машин (ЭСН)</t>
  </si>
  <si>
    <t>руб.</t>
  </si>
  <si>
    <t>2.1-18-7</t>
  </si>
  <si>
    <t>ТСН-2001.2. Доп. 47. п.1-18-7 (183001)</t>
  </si>
  <si>
    <t>Автомобили грузовые бортовые, грузоподъемность до 5 т</t>
  </si>
  <si>
    <t>2.1-2-1</t>
  </si>
  <si>
    <t>ТСН-2001.2. Доп. 1-42, п. 1-2-1 (020101)</t>
  </si>
  <si>
    <t>Тракторы на гусеничном ходу, мощность до 60 кВт (81 л.с.)</t>
  </si>
  <si>
    <t>2.1-5-18</t>
  </si>
  <si>
    <t>ТСН-2001.2. Доп. 56. п.1-5-18 (050902)</t>
  </si>
  <si>
    <t>Машины поливомоечные, емкость цистерны до 8 м3</t>
  </si>
  <si>
    <t>2.1-5-2</t>
  </si>
  <si>
    <t>ТСН-2001.2. Доп. 55. п.1-5-2 (050102)</t>
  </si>
  <si>
    <t>Катки самоходные вибрационные, масса до 8 т</t>
  </si>
  <si>
    <t>2.1-5-3</t>
  </si>
  <si>
    <t>ТСН-2001.2. Доп. 55. п.1-5-3 (050103)</t>
  </si>
  <si>
    <t>Катки самоходные вибрационные, масса до 14 т</t>
  </si>
  <si>
    <t>2.1-5-47</t>
  </si>
  <si>
    <t>ТСН-2001.2. Доп. 1-42, п. 1-5-47 (056001)</t>
  </si>
  <si>
    <t>Автогрейдеры, мощность 66-88 кВт (90-120 л.с.)</t>
  </si>
  <si>
    <t>1.1-1-1554</t>
  </si>
  <si>
    <t>ТСН-2001.1. Доп. 1-42. Р. 1, о. 1, поз. 1554</t>
  </si>
  <si>
    <t>Щебень из естественного камня для дорожных работ, марка 1200 - 800, фракция 10 - 20 мм</t>
  </si>
  <si>
    <t>2.1-4-3</t>
  </si>
  <si>
    <t>ТСН-2001.2. Доп. 1-42, п. 1-4-3 (040103)</t>
  </si>
  <si>
    <t>Погрузчики универсальные на пневмоколесном ходу, грузоподъемность до 3 т</t>
  </si>
  <si>
    <t>2.1-5-19</t>
  </si>
  <si>
    <t>ТСН-2001.2. Доп. 1-42, п. 1-5-19 (051001)</t>
  </si>
  <si>
    <t>Асфальтоукладчики, производительность до 350 т/ч</t>
  </si>
  <si>
    <t>2.1-5-35</t>
  </si>
  <si>
    <t>ТСН-2001.2. Доп. 1-42, п. 1-5-35 (053601)</t>
  </si>
  <si>
    <t>Автогудронаторы битумные, емкость до 3500 л</t>
  </si>
  <si>
    <t>2.1-5-6</t>
  </si>
  <si>
    <t>ТСН-2001.2. Доп. 55. п.1-5-6 (050203)</t>
  </si>
  <si>
    <t>Катки дорожные самоходные статические, масса до 13 т</t>
  </si>
  <si>
    <t>2.1-5-7</t>
  </si>
  <si>
    <t>ТСН-2001.2. Доп. 55. п.1-5-7 (050301)</t>
  </si>
  <si>
    <t>Катки дорожные самоходные на пневмоколесном ходу, масса до 16 т</t>
  </si>
  <si>
    <t>1.3-3-19</t>
  </si>
  <si>
    <t>ТСН-2001.1. Доп. 1-42. Р. 3, о. 3, поз. 19</t>
  </si>
  <si>
    <t>Эмульсии дорожные, битумные</t>
  </si>
  <si>
    <t>2.1-1-43</t>
  </si>
  <si>
    <t>ТСН-2001.2. Доп. 1-42, п. 1-1-43 (012102)</t>
  </si>
  <si>
    <t>Бульдозеры гусеничные, мощность до 59 кВт (80 л.с.)</t>
  </si>
  <si>
    <t>ТСН-2001.2. Доп. 1-42, п. 1-5-18 (050902)</t>
  </si>
  <si>
    <t>Поливомоечные машины, емкость цистерны более 5000 л</t>
  </si>
  <si>
    <t>1.1-1-46</t>
  </si>
  <si>
    <t>ТСН-2001.1. Доп. 1-42. Р. 1, о. 1, поз. 46</t>
  </si>
  <si>
    <t>Битумы нефтяные, дорожные жидкие, марка МГ, СГ</t>
  </si>
  <si>
    <t>2.1-1-4</t>
  </si>
  <si>
    <t>ТСН-2001.2. Доп. 1-42, п. 1-1-4 (010105)</t>
  </si>
  <si>
    <t>Экскаваторы на гусеничном ходу гидравлические, объем ковша до 0,5 м3</t>
  </si>
  <si>
    <t>2.1-1-44</t>
  </si>
  <si>
    <t>ТСН-2001.2. Доп. 1-42, п. 1-1-44 (012103)</t>
  </si>
  <si>
    <t>Бульдозеры гусеничные, мощность до 79 кВт (108 л.с.)</t>
  </si>
  <si>
    <t>2.1-5-15</t>
  </si>
  <si>
    <t>ТСН-2001.2. Доп. 1-42, п. 1-5-15 (050703)</t>
  </si>
  <si>
    <t>Катки прицепные пневмоколесные, масса до 50 т</t>
  </si>
  <si>
    <t>2.1-3-38</t>
  </si>
  <si>
    <t>ТСН-2001.2. Доп. 53. п.1-3-38 (032009)</t>
  </si>
  <si>
    <t>Краны на автомобильном ходу, грузоподъемность до 16 т</t>
  </si>
  <si>
    <t>9999990006</t>
  </si>
  <si>
    <t>Стоимость прочих материалов (ЭСН)</t>
  </si>
  <si>
    <t>*1,58</t>
  </si>
  <si>
    <t>*1,83</t>
  </si>
  <si>
    <t>2.1-4-12</t>
  </si>
  <si>
    <t>ТСН-2001.2. Доп. 1-42, п. 1-4-12 (040205)</t>
  </si>
  <si>
    <t>Погрузчики на автомобильном ходу, грузоподъемность до 5 т</t>
  </si>
  <si>
    <t>1.1-1-132</t>
  </si>
  <si>
    <t>ТСН-2001.1. Доп. 1-42. Р. 1, о. 1, поз. 132</t>
  </si>
  <si>
    <t>Гвозди строительные</t>
  </si>
  <si>
    <t>1.1-1-230</t>
  </si>
  <si>
    <t>ТСН-2001.1. Доп. 1-42. Р. 1, о. 1, поз. 230</t>
  </si>
  <si>
    <t>Доски хвойных пород, обрезные, длина 2-6,5 м, сорт IV, толщина 19-22 мм</t>
  </si>
  <si>
    <t>2.1-2-7</t>
  </si>
  <si>
    <t>ТСН-2001.2. Доп. 1-42, п. 1-2-7 (021003)</t>
  </si>
  <si>
    <t>Тракторы на пневмоколесном ходу, мощность до 60 кВт (81 л.с.)</t>
  </si>
  <si>
    <t>2.1-17-52</t>
  </si>
  <si>
    <t>ТСН-2001.2. Доп. 1-42, п. 1-17-52 (177001)</t>
  </si>
  <si>
    <t>Ямокопатели</t>
  </si>
  <si>
    <t>1.4-6-8</t>
  </si>
  <si>
    <t>ТСН-2001.1. Доп. 1-42. Р. 4, о. 6, поз. 8</t>
  </si>
  <si>
    <t>Торф</t>
  </si>
  <si>
    <t>2.1-1-33</t>
  </si>
  <si>
    <t>ТСН-2001.2. Доп. 1-42, п. 1-1-33 (011101)</t>
  </si>
  <si>
    <t>Экскаваторы траншейные цепные на пневматическом ходу</t>
  </si>
  <si>
    <t>2.1-1-24</t>
  </si>
  <si>
    <t>ТСН-2001.2. Доп. 1-42, п. 1-1-24 (010501)</t>
  </si>
  <si>
    <t>Экскаваторы на пневмоколесном тракторе гидравлические, объем ковша до 0,25 м3</t>
  </si>
  <si>
    <t>1.1-1-232</t>
  </si>
  <si>
    <t>ТСН-2001.1. Доп. 1-42. Р. 1, о. 1, поз. 232</t>
  </si>
  <si>
    <t>Доски хвойных пород, обрезные, длина 2-6,5 м, сорт IV, толщина 40-60 мм</t>
  </si>
  <si>
    <t>2.1-17-82</t>
  </si>
  <si>
    <t>ТСН-2001.2. Доп. 1-42, п. 1-17-82 (177201)</t>
  </si>
  <si>
    <t>Виброплиты для уплотнения песка, гравия и бетона</t>
  </si>
  <si>
    <t>2.1-30-27</t>
  </si>
  <si>
    <t>ТСН-2001.2. Доп. 1-42, п. 1-30-27 (306101)</t>
  </si>
  <si>
    <t>Пилы дисковые электрические для резки пиломатериалов</t>
  </si>
  <si>
    <t>2.1-30-103</t>
  </si>
  <si>
    <t>ТСН-2001.2. Доп. 46. п.1-30-103 (304104)</t>
  </si>
  <si>
    <t>Перфораторы электрические, мощность до 1,2 кВт</t>
  </si>
  <si>
    <t>1.1-1-954</t>
  </si>
  <si>
    <t>ТСН-2001.1. Доп. 1-42. Р. 1, о. 1, поз. 954</t>
  </si>
  <si>
    <t>Проволока из цветных металлов медная, толщина 1,5-4 мм, электротехническая, мягкая</t>
  </si>
  <si>
    <t>2.1-10-4</t>
  </si>
  <si>
    <t>ТСН-2001.2. Доп. 46. п.1-10-4 (101001)</t>
  </si>
  <si>
    <t>Компрессоры прицепные с двигателем внутреннего сгорания, производительность до 2,5 м3/мин, мощность двигателя до 23 кВт (31,3 л.с.)</t>
  </si>
  <si>
    <t>2.1-30-1</t>
  </si>
  <si>
    <t>ТСН-2001.2. Доп. 1-42, п. 1-30-1 (301201)</t>
  </si>
  <si>
    <t>Трамбовки пневматические</t>
  </si>
  <si>
    <t>2.1-1-42</t>
  </si>
  <si>
    <t>ТСН-2001.2. Доп. 1-42, п. 1-1-42 (012101)</t>
  </si>
  <si>
    <t>Бульдозеры гусеничные, мощность до 37 кВт (50 л.с.)</t>
  </si>
  <si>
    <t>1.1-1-1529</t>
  </si>
  <si>
    <t>ТСН-2001.1. Доп. 1-42. Р. 1, о. 1, поз. 1529</t>
  </si>
  <si>
    <t>Щебень из естественного камня для строительных работ, марка 1200-800, фракция 10-20 мм</t>
  </si>
  <si>
    <t>1.1-1-1945</t>
  </si>
  <si>
    <t>ТСН-2001.1. Доп. 1-42. Р. 1, о. 1, поз. 1945</t>
  </si>
  <si>
    <t>Геотекстиль, марка КМ 2</t>
  </si>
  <si>
    <t>2.1-13-14</t>
  </si>
  <si>
    <t>ТСН-2001.2. Доп. 1-42, п. 1-13-14 (136001)</t>
  </si>
  <si>
    <t>Установки для сварки ручной дуговой (постоянного тока)</t>
  </si>
  <si>
    <t>2.1-30-26</t>
  </si>
  <si>
    <t>ТСН-2001.2. Доп. 1-42, п. 1-30-26 (306001)</t>
  </si>
  <si>
    <t>Пилы ручные электрические</t>
  </si>
  <si>
    <t>2.1-6-52</t>
  </si>
  <si>
    <t>ТСН-2001.2. Доп. 1-42, п. 1-6-52 (069402)</t>
  </si>
  <si>
    <t>Вибраторы глубинные</t>
  </si>
  <si>
    <t>1.1-1-1566</t>
  </si>
  <si>
    <t>ТСН-2001.1. Доп. 1-42. Р. 1, о. 1, поз. 1566</t>
  </si>
  <si>
    <t>Электроды, тип Э-42, 46, 50, диаметр 4 - 6 мм</t>
  </si>
  <si>
    <t>1.1-1-226</t>
  </si>
  <si>
    <t>ТСН-2001.1. Доп. 1-42. Р. 1, о. 1, поз. 226</t>
  </si>
  <si>
    <t>Доски хвойных пород, обрезные, длина 2-6,5 м, сорт III, толщина 25-32 мм</t>
  </si>
  <si>
    <t>1.1-1-227</t>
  </si>
  <si>
    <t>ТСН-2001.1. Доп. 1-42. Р. 1, о. 1, поз. 227</t>
  </si>
  <si>
    <t>Доски хвойных пород, обрезные, длина 2-6,5 м, сорт III, толщина 40-60 мм</t>
  </si>
  <si>
    <t>1.1-1-256</t>
  </si>
  <si>
    <t>ТСН-2001.1. Доп. 1-42. Р. 1, о. 1, поз. 256</t>
  </si>
  <si>
    <t>Известь негашеная комовая</t>
  </si>
  <si>
    <t>1.1-1-338</t>
  </si>
  <si>
    <t>ТСН-2001.1 Доп. 48, Р. 1, о. 1, поз. 338</t>
  </si>
  <si>
    <t>Проволока (катанка) стальная общего назначения, из стали углеродистой обыкновенного качества, кипящей и полуспокойной, диаметр 5,5-6,5 мм</t>
  </si>
  <si>
    <t>1.1-1-655</t>
  </si>
  <si>
    <t>ТСН-2001.1. Доп. 1-42. Р. 1, о. 1, поз. 655</t>
  </si>
  <si>
    <t>Мешковина</t>
  </si>
  <si>
    <t>1.9-11-3</t>
  </si>
  <si>
    <t>ТСН-2001.1. Доп. 1-42. Р. 9, о. 11, поз. 3</t>
  </si>
  <si>
    <t>Щиты деревянные для фундаментов, колонн, балок, перекрытий, стен, перегородок и других конструкций из досок, толщина 25 мм</t>
  </si>
  <si>
    <t>2.1-6-34</t>
  </si>
  <si>
    <t>ТСН-2001.2. Доп. 1-42, п. 1-6-34 (067502)</t>
  </si>
  <si>
    <t>Растворонасосы, производительность до 3 м3/ч</t>
  </si>
  <si>
    <t>2.1-10-9</t>
  </si>
  <si>
    <t>ТСН-2001.2. Доп. 46. п.1-10-9 (101101)</t>
  </si>
  <si>
    <t>Компрессоры прицепные с двигателем внутреннего сгорания, производительность до 5 м3/мин, мощность двигателя до 36 кВт (48,9 л.с.)</t>
  </si>
  <si>
    <t>2.1-14-9</t>
  </si>
  <si>
    <t>ТСН-2001.2. Доп. 1-42, п. 1-14-9 (147001)</t>
  </si>
  <si>
    <t>Аппараты пескоструйные</t>
  </si>
  <si>
    <t>1.1-1-150</t>
  </si>
  <si>
    <t>ТСН-2001.1. Доп. 1-42. Р. 1, о. 1, поз. 150</t>
  </si>
  <si>
    <t>Глина обыкновенная</t>
  </si>
  <si>
    <t>1.1-1-80</t>
  </si>
  <si>
    <t>ТСН-2001.1. Доп. 1-42. Р. 1, о. 1, поз. 80</t>
  </si>
  <si>
    <t>Бруски хвойных пород обрезные, длина 2-6,5 м, сорт III, толщина 70-120 мм</t>
  </si>
  <si>
    <t>1.3-2-6</t>
  </si>
  <si>
    <t>ТСН-2001.1. Доп. 1-42. Р. 3, о. 2, поз. 6</t>
  </si>
  <si>
    <t>Растворы цементные, марка 150</t>
  </si>
  <si>
    <t>2.1-30-45</t>
  </si>
  <si>
    <t>ТСН-2001.2. Доп. 1-42, п. 1-30-45 (307701)</t>
  </si>
  <si>
    <t>Станки камнерезные универсальные</t>
  </si>
  <si>
    <t>1.9-11-4</t>
  </si>
  <si>
    <t>ТСН-2001.1. Доп. 1-42. Р. 9, о. 11, поз. 4</t>
  </si>
  <si>
    <t>Щиты деревянные для фундаментов, колонн, балок, перекрытий, стен, перегородок и других конструкций из досок, толщина 40 мм</t>
  </si>
  <si>
    <t>1.3-2-3</t>
  </si>
  <si>
    <t>ТСН-2001.1. Доп. 1-42. Р. 3, о. 2, поз. 3</t>
  </si>
  <si>
    <t>Растворы цементные, марка 50</t>
  </si>
  <si>
    <t>2.1-13-15</t>
  </si>
  <si>
    <t>ТСН-2001.2. Доп. 1-42, п. 1-13-15 (136201)</t>
  </si>
  <si>
    <t>Аппараты сварочные</t>
  </si>
  <si>
    <t>2.1-13-16</t>
  </si>
  <si>
    <t>ТСН-2001.2. Доп. 1-42, п. 1-13-16 (136301)</t>
  </si>
  <si>
    <t>Аппараты для газовой сварки и резки</t>
  </si>
  <si>
    <t>2.1-30-19</t>
  </si>
  <si>
    <t>ТСН-2001.2. Доп. 1-42, п. 1-30-19 (305001)</t>
  </si>
  <si>
    <t>Машины шлифовальные электрические</t>
  </si>
  <si>
    <t>1.1-1-376</t>
  </si>
  <si>
    <t>ТСН-2001.1. Доп. 1-42. Р. 1, о. 1, поз. 376</t>
  </si>
  <si>
    <t>Кислород технический газообразный</t>
  </si>
  <si>
    <t>1.1-1-987</t>
  </si>
  <si>
    <t>ТСН-2001.1. Доп. 1-42. Р. 1, о. 1, поз. 987</t>
  </si>
  <si>
    <t>Пропан-бутан газообразный</t>
  </si>
  <si>
    <t>1.1-1-1329</t>
  </si>
  <si>
    <t>ТСН-2001.1. Доп. 1-42. Р. 1, о. 1, поз. 1329</t>
  </si>
  <si>
    <t>Цемент общестроительный, портландцемент общего назначения, марка 400</t>
  </si>
  <si>
    <t>2.1-30-43</t>
  </si>
  <si>
    <t>ТСН-2001.2. Доп. 1-42, п. 1-30-43 (307501)</t>
  </si>
  <si>
    <t>Станки трубоотрезные</t>
  </si>
  <si>
    <t>1.7-3-52</t>
  </si>
  <si>
    <t>ТСН-2001.1 Доп. 51, Р. 7, о. 3, поз. 52</t>
  </si>
  <si>
    <t>Диск отрезной абразивный для резки облицовочных плит, диаметр 230 мм</t>
  </si>
  <si>
    <t>2.1-10-12</t>
  </si>
  <si>
    <t>ТСН-2001.2. Доп. 1-42, п. 1-10-12 (105001)</t>
  </si>
  <si>
    <t>Электрокомпрессоры прицепные, производительность до 3,5 м3/мин</t>
  </si>
  <si>
    <t>1.1-1-489</t>
  </si>
  <si>
    <t>ТСН-2001.1. Доп. 1-42. Р. 1, о. 1, поз. 489</t>
  </si>
  <si>
    <t>Ксилол нефтяной, марка А</t>
  </si>
  <si>
    <t>1.1-1-1577</t>
  </si>
  <si>
    <t>ТСН-2001.1. Доп. 1-42. Р. 1, о. 1, поз. 1577</t>
  </si>
  <si>
    <t>Эмаль, марка ПФ-115 (цветная), пентафталевая</t>
  </si>
  <si>
    <t>1.1-1-999</t>
  </si>
  <si>
    <t>ТСН-2001.1. Доп. 1-42. Р. 1, о. 1, поз. 999</t>
  </si>
  <si>
    <t>Растворитель "Уайт-спирит"</t>
  </si>
  <si>
    <t>2.1-9-2</t>
  </si>
  <si>
    <t>ТСН-2001.2. Доп. 1-42, п. 1-9-2 (090201)</t>
  </si>
  <si>
    <t>Машины бурильно-крановые на базе автомобиля, глубина бурения до 5 м</t>
  </si>
  <si>
    <t>1.3-1-41</t>
  </si>
  <si>
    <t>ТСН-2001.1. Доп. 1-42. Р. 3, о. 1, поз. 41</t>
  </si>
  <si>
    <t>Смеси бетонные, БСГ, тяжелого бетона на гранитном щебне, класс прочности В25 (М350); П3, фракция 5-20, F150, W6</t>
  </si>
  <si>
    <t>1.3-4-36</t>
  </si>
  <si>
    <t>ТСН-2001.1. Доп. 1-42. Р. 3, о. 4, поз. 36</t>
  </si>
  <si>
    <t>Арматурные заготовки (стержни, хомуты и т.п.), не собранные в каркасы или сетки, анкерные детали простые</t>
  </si>
  <si>
    <t>1.3-4-38</t>
  </si>
  <si>
    <t>ТСН-2001.1. Доп. 1-42. Р. 3, о. 4, поз. 38</t>
  </si>
  <si>
    <t>Арматурные заготовки (стержни, хомуты и т.п.), не собранные в каркасы или сетки, закладные и накладные детали, без сварки</t>
  </si>
  <si>
    <t>2.1-9-1</t>
  </si>
  <si>
    <t>ТСН-2001.2. Доп. 1-42, п. 1-9-1 (090101)</t>
  </si>
  <si>
    <t>Машины бурильно-крановые на базе трактора, глубина бурения до 5 м</t>
  </si>
  <si>
    <t>1.1-1-58</t>
  </si>
  <si>
    <t>ТСН-2001.1. Доп. 1-42. Р. 1, о. 1, поз. 58</t>
  </si>
  <si>
    <t>Болты строительные с гайками оцинкованные (10х100 мм)</t>
  </si>
  <si>
    <t>2.1-30-56</t>
  </si>
  <si>
    <t>ТСН-2001.2. Доп. 1-42, п. 1-30-56 (309101)</t>
  </si>
  <si>
    <t>Шуруповерты</t>
  </si>
  <si>
    <t>1.1-1-2876</t>
  </si>
  <si>
    <t>ТСН-2001.1. Доп. 1-42. Р. 1, о. 1, поз. 2876</t>
  </si>
  <si>
    <t>Клей полиуретановый двухкомпонентный</t>
  </si>
  <si>
    <t>1.7-3-73</t>
  </si>
  <si>
    <t>ТСН-2001.1 Доп. 44, Р. 7, о. 3, поз. 73</t>
  </si>
  <si>
    <t>Бур с наконечником из твердого сплава, с хвостовиком SDS-max, диаметр 16 мм, длина 340 мм</t>
  </si>
  <si>
    <t>1.7-5-229</t>
  </si>
  <si>
    <t>ТСН-2001.1. Доп. 1-42. Р. 7, о. 5, поз. 229</t>
  </si>
  <si>
    <t>Анкер-болт оцинкованный с пластиковой втулкой, для крепления искусственных дорожных неровностей, размеры 10х135 мм</t>
  </si>
  <si>
    <t>2.1-17-23</t>
  </si>
  <si>
    <t>ТСН-2001.2. Доп. 1-42, п. 1-17-23 (174301)</t>
  </si>
  <si>
    <t>Газовые горелки</t>
  </si>
  <si>
    <t>1.1-1-2613</t>
  </si>
  <si>
    <t>ТСН-2001.1. Доп. 1-42. Р. 1, о. 1, поз. 2613</t>
  </si>
  <si>
    <t>Пропан-бутан, сжиженный газ</t>
  </si>
  <si>
    <t>1.1-1-45</t>
  </si>
  <si>
    <t>ТСН-2001.1. Доп. 1-42. Р. 1, о. 1, поз. 45</t>
  </si>
  <si>
    <t>Битумы нефтяные, дорожные вязкие, марка БНД</t>
  </si>
  <si>
    <t>2.1-17-168</t>
  </si>
  <si>
    <t>ТСН-2001.2. Доп. 1-42, п. 1-17-168 (266501)</t>
  </si>
  <si>
    <t>Укладчики полимерных покрытий на игровых и спортивных площадках, производительность 10-50 м2/ч</t>
  </si>
  <si>
    <t>2.1-30-6</t>
  </si>
  <si>
    <t>ТСН-2001.2. Доп. 1-42, п. 1-30-6 (303701)</t>
  </si>
  <si>
    <t>Дрели электрические</t>
  </si>
  <si>
    <t>2.1-4-8</t>
  </si>
  <si>
    <t>ТСН-2001.2. Доп. 1-42, п. 1-4-8 (040201)</t>
  </si>
  <si>
    <t>Погрузчики на автомобильном ходу, грузоподъемность до 1 т</t>
  </si>
  <si>
    <t>2.1-6-68</t>
  </si>
  <si>
    <t>ТСН-2001.2. Доп. 1-42, п. 1-6-68 (067203)</t>
  </si>
  <si>
    <t>Растворосмесители стационарные, емкость до 250 л</t>
  </si>
  <si>
    <t>1.1-1-1032</t>
  </si>
  <si>
    <t>ТСН-2001.1. Доп. 1-42. Р. 1, о. 1, поз. 1032</t>
  </si>
  <si>
    <t>Скипидар живичный</t>
  </si>
  <si>
    <t>1.1-1-3461</t>
  </si>
  <si>
    <t>ТСН-2001.1. Доп. 1-42. Р. 1, о. 1, поз. 3461</t>
  </si>
  <si>
    <t>Средство связующее универсальное полиуретановое на основе резиновой и каучуковой крошки для устройства высокопрочных эластичных покрытий</t>
  </si>
  <si>
    <t>1.1-1-825</t>
  </si>
  <si>
    <t>ТСН-2001.1. Доп. 1-42. Р. 1, о. 1, поз. 825</t>
  </si>
  <si>
    <t>Пленка полиэтиленовая, толщина 0,12 - 0,15 мм</t>
  </si>
  <si>
    <t>2.1-18-24</t>
  </si>
  <si>
    <t>ТСН-2001.2. Доп. 50. п.1-18-24 (183102)</t>
  </si>
  <si>
    <t>Автомобили грузопассажирские, грузоподъемность до 2 т</t>
  </si>
  <si>
    <t>1.1-1-1330</t>
  </si>
  <si>
    <t>ТСН-2001.1. Доп. 1-42. Р. 1, о. 1, поз. 1330</t>
  </si>
  <si>
    <t>Цемент общестроительный, портландцемент общего назначения, марка 500</t>
  </si>
  <si>
    <t>1.1-1-1512</t>
  </si>
  <si>
    <t>ТСН-2001.1. Доп. 1-42. Р. 1, о. 1, поз. 1512</t>
  </si>
  <si>
    <t>Щебень гравийный, фракция 5-20 мм</t>
  </si>
  <si>
    <t>1.1-1-1104</t>
  </si>
  <si>
    <t>ТСН-2001.1 Доп. 48, Р. 1, о. 1, поз. 1104</t>
  </si>
  <si>
    <t>Прокат листовой, толщина более 4 мм, из стали углеродистой обыкновенного качества, спокойной</t>
  </si>
  <si>
    <t>1.1-1-1338</t>
  </si>
  <si>
    <t>ТСН-2001.1. Доп. 1-42. Р. 1, о. 1, поз. 1338</t>
  </si>
  <si>
    <t>Цемент гипсоглиноземистый расширяющийся</t>
  </si>
  <si>
    <t>1.1-1-3823</t>
  </si>
  <si>
    <t>ТСН-2001.1 Доп. 46, Р. 1, о. 1, поз. 3823</t>
  </si>
  <si>
    <t>Электроды, марка КТИ-9А, диаметр 3-4 мм</t>
  </si>
  <si>
    <t>5711100000</t>
  </si>
  <si>
    <t>Щебень из естественного камня для дорожных работ, марка 1200-800, фракция 20-40 мм</t>
  </si>
  <si>
    <t>5718400000</t>
  </si>
  <si>
    <t>Смеси асфальтобетонные</t>
  </si>
  <si>
    <t>Щебень для дорожных работ</t>
  </si>
  <si>
    <t>5711400000</t>
  </si>
  <si>
    <t>Песок природный для строительных работ</t>
  </si>
  <si>
    <t>5711910000</t>
  </si>
  <si>
    <t>Щебень из природного камня</t>
  </si>
  <si>
    <t>5745010000</t>
  </si>
  <si>
    <t>Смеси бетонные, БСГ, тяжелого бетона</t>
  </si>
  <si>
    <t>5846043000</t>
  </si>
  <si>
    <t>Лотки бетонные и железобетонные с чугунными решетками для тротуаров</t>
  </si>
  <si>
    <t>Камни бетонные бортовые садовые и газонные</t>
  </si>
  <si>
    <t>9797020000</t>
  </si>
  <si>
    <t>9749950000</t>
  </si>
  <si>
    <t>Семена газонных трав</t>
  </si>
  <si>
    <t>9797010000</t>
  </si>
  <si>
    <t>Деревья и кустарники с комом</t>
  </si>
  <si>
    <t>9796300000</t>
  </si>
  <si>
    <t>Кустарники декоративные</t>
  </si>
  <si>
    <t>9763100000</t>
  </si>
  <si>
    <t>Посадочный материал цветочных культур</t>
  </si>
  <si>
    <t>3971790000</t>
  </si>
  <si>
    <t>Диски отрезные</t>
  </si>
  <si>
    <t>5745110000</t>
  </si>
  <si>
    <t>Смеси сухие цементно-песчаные</t>
  </si>
  <si>
    <t>5846302000</t>
  </si>
  <si>
    <t>Брусчатка бетонная, марка ПБ</t>
  </si>
  <si>
    <t>2322000000</t>
  </si>
  <si>
    <t>Пигменты цветные</t>
  </si>
  <si>
    <t>3972280000</t>
  </si>
  <si>
    <t>Сверла победитовые</t>
  </si>
  <si>
    <t>5898323000</t>
  </si>
  <si>
    <t>Камни бетонные накрывные</t>
  </si>
  <si>
    <t>Песок строительный</t>
  </si>
  <si>
    <t>5711130000</t>
  </si>
  <si>
    <t>Щебень для строительных работ</t>
  </si>
  <si>
    <t>2248100000</t>
  </si>
  <si>
    <t>Трубы полиэтиленовые дренажные</t>
  </si>
  <si>
    <t>2248130000</t>
  </si>
  <si>
    <t>Муфты полиэтиленовые</t>
  </si>
  <si>
    <t>0930110000</t>
  </si>
  <si>
    <t>Арматура</t>
  </si>
  <si>
    <t>5775340000</t>
  </si>
  <si>
    <t>Мастика клеящая морозостойкая битумно-масляная МБ-50</t>
  </si>
  <si>
    <t>0131000000</t>
  </si>
  <si>
    <t>5745120000</t>
  </si>
  <si>
    <t>Смеси сухие для штукатурных работ</t>
  </si>
  <si>
    <t>5745520000</t>
  </si>
  <si>
    <t>Растворы тяжелые цементно-известковые, марки 75</t>
  </si>
  <si>
    <t>Диски с алмазным покрытием</t>
  </si>
  <si>
    <t>5714350000</t>
  </si>
  <si>
    <t>Плиты облицовочные из известняка</t>
  </si>
  <si>
    <t>Щебень</t>
  </si>
  <si>
    <t>5891000000</t>
  </si>
  <si>
    <t>Ступени железобетонные</t>
  </si>
  <si>
    <t>1308040000</t>
  </si>
  <si>
    <t>Трубы стальные бесшовные холоднодеформированные (112111), трубы профилированные</t>
  </si>
  <si>
    <t>5262154000</t>
  </si>
  <si>
    <t>Стойки ограждения</t>
  </si>
  <si>
    <t>1121110000</t>
  </si>
  <si>
    <t>Профили стальные электросварные трубчатые</t>
  </si>
  <si>
    <t>5262150000</t>
  </si>
  <si>
    <t>Секции оград</t>
  </si>
  <si>
    <t>2312130000</t>
  </si>
  <si>
    <t>Грунтовка ГФ-021 красно-коричневая</t>
  </si>
  <si>
    <t>Профили металлические трубчатые квадратного сечения 25х25 мм</t>
  </si>
  <si>
    <t>Профили металлические трубчатые прямоугольного сечения 40х25 мм</t>
  </si>
  <si>
    <t>Трубы стальные бесшовные холоднодеформированные, диаметр 89 мм</t>
  </si>
  <si>
    <t>5216100000</t>
  </si>
  <si>
    <t>Щитки металлические</t>
  </si>
  <si>
    <t>Стойки металлические</t>
  </si>
  <si>
    <t>2539902000</t>
  </si>
  <si>
    <t>Элементы средней части ИДН</t>
  </si>
  <si>
    <t>Элементы концевой части ИДН</t>
  </si>
  <si>
    <t>2322410000</t>
  </si>
  <si>
    <t>Пигменты сухие</t>
  </si>
  <si>
    <t>2511330000</t>
  </si>
  <si>
    <t>Крошка резиновая и каучуковая, фракция 2-3 мм</t>
  </si>
  <si>
    <t>5858010000</t>
  </si>
  <si>
    <t>Кольца смотровых колодцев, марка К-7-1,5</t>
  </si>
  <si>
    <t>5745510000</t>
  </si>
  <si>
    <t>Растворы готовые кладочные тяжелые цементные</t>
  </si>
  <si>
    <t>5774530000</t>
  </si>
  <si>
    <t>Гидроизоляционные рулонные материалы</t>
  </si>
  <si>
    <t>1308380000</t>
  </si>
  <si>
    <t>Поручень из трубы</t>
  </si>
  <si>
    <t>5264290000</t>
  </si>
  <si>
    <t>Кронштейны под поручень</t>
  </si>
  <si>
    <t>Благоустройство дворовых территорий района Басманный Центрального административного округа города Москвы в 2021 году по адресу: ул. Большая Почтовая, д. 16; ул. Большая Почтовая, д. 18; ул. Большая Почтовая, д. 18/20, к. 5; ул. Большая Почтовая, д. 18/20, к. 2, 4, 6; ул. Новая Дорога, д. 17, корп. 2; ул. Большая Почтовая, д. 18/20, к. 16; Почтовая Б. ул. 18/20 к.11;Почтовая Б. ул. 18/20 к.17, 18/20 к.18, 18/20 к.18А; ул. Большая Почтовая, д. 18/20, к. 3; ул. Большая Почтовая, д. 18/20, к. 7, к. 8, к. 9, к. 9А; Макаренко ул., д.8</t>
  </si>
  <si>
    <t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t>
  </si>
  <si>
    <t>"СОГЛАСОВАНО"</t>
  </si>
  <si>
    <t>"УТВЕРЖДАЮ"</t>
  </si>
  <si>
    <t>Форма № 4б</t>
  </si>
  <si>
    <t>"_____"________________ 2021 г.</t>
  </si>
  <si>
    <t>(наименование работ и затрат)</t>
  </si>
  <si>
    <t>В базисном уровне цен</t>
  </si>
  <si>
    <t>В текущем уровне цен</t>
  </si>
  <si>
    <t>Сметная стоимость</t>
  </si>
  <si>
    <t>Средства на оплату труда</t>
  </si>
  <si>
    <t>Затраты труда</t>
  </si>
  <si>
    <t xml:space="preserve">Кроме того: 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</si>
  <si>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</si>
  <si>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</si>
  <si>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</si>
  <si>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</si>
  <si>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</si>
  <si>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изм., руб.</t>
  </si>
  <si>
    <t>Попра-вочные коэффи-
циенты</t>
  </si>
  <si>
    <t>Коэффи-циенты зимних удорожа-ний</t>
  </si>
  <si>
    <t>Всего затрат в базисном уровне цен, руб.</t>
  </si>
  <si>
    <t>Коэффици-енты (индексы) пересчета, нормы НР и СП</t>
  </si>
  <si>
    <t>ВСЕГО затрат в текущем уровне цен, руб.</t>
  </si>
  <si>
    <t>ЗП</t>
  </si>
  <si>
    <t>ЭМ</t>
  </si>
  <si>
    <t>в т.ч. ЗПМ</t>
  </si>
  <si>
    <t>МР</t>
  </si>
  <si>
    <t>НР от ЗП</t>
  </si>
  <si>
    <t>%</t>
  </si>
  <si>
    <t>СП от ЗП</t>
  </si>
  <si>
    <t>НР и СП от ЗПМ</t>
  </si>
  <si>
    <t>ЗТР</t>
  </si>
  <si>
    <t>чел-ч</t>
  </si>
  <si>
    <t>Всего по позиции:</t>
  </si>
  <si>
    <t xml:space="preserve">   Итого по ТСН-2001.16</t>
  </si>
  <si>
    <t xml:space="preserve">   Итого возвратных сумм</t>
  </si>
  <si>
    <t xml:space="preserve">  тыс.руб</t>
  </si>
  <si>
    <t xml:space="preserve">Составил   </t>
  </si>
  <si>
    <t>(должность, подпись, инициалы, фамилия)</t>
  </si>
  <si>
    <t xml:space="preserve">Проверил   </t>
  </si>
  <si>
    <t>___________________________</t>
  </si>
  <si>
    <t>" ___ " ___________ 20 ___ г.</t>
  </si>
  <si>
    <t xml:space="preserve">Мы, нижеподписавшиеся, произвели осмотр объекта </t>
  </si>
  <si>
    <t xml:space="preserve">и постановили произвести ремонт объекта в </t>
  </si>
  <si>
    <t>следующем объеме:</t>
  </si>
  <si>
    <t>Единица измерения</t>
  </si>
  <si>
    <t>Количество</t>
  </si>
  <si>
    <t>Примечание</t>
  </si>
  <si>
    <t>Заказчик _________________</t>
  </si>
  <si>
    <t>Подрядчик _________________</t>
  </si>
  <si>
    <t>TYPE</t>
  </si>
  <si>
    <t>LINK</t>
  </si>
  <si>
    <t>RABMAT_EX</t>
  </si>
  <si>
    <t>TIP_RAB</t>
  </si>
  <si>
    <t>TYPE_TRUD</t>
  </si>
  <si>
    <t>TAB</t>
  </si>
  <si>
    <t>NAME</t>
  </si>
  <si>
    <t>EDIZM</t>
  </si>
  <si>
    <t>KOLL</t>
  </si>
  <si>
    <t>UCH</t>
  </si>
  <si>
    <t>PRICE_B</t>
  </si>
  <si>
    <t>PRICE_ED</t>
  </si>
  <si>
    <t>STOIM_B</t>
  </si>
  <si>
    <t>PRICE_C</t>
  </si>
  <si>
    <t>STOIM_C</t>
  </si>
  <si>
    <t>ZPM_B</t>
  </si>
  <si>
    <t>ZPM_ED</t>
  </si>
  <si>
    <t>STOIM_ZPM_B</t>
  </si>
  <si>
    <t>ZPM_C</t>
  </si>
  <si>
    <t>STOIM_ZPM_C</t>
  </si>
  <si>
    <t>CRC_GR_RES</t>
  </si>
  <si>
    <t>CRC_B</t>
  </si>
  <si>
    <t>CRC_C</t>
  </si>
  <si>
    <t>BuildingFinished</t>
  </si>
  <si>
    <t>Trud</t>
  </si>
  <si>
    <t>Mash</t>
  </si>
  <si>
    <t>Mat</t>
  </si>
  <si>
    <t>MatZak</t>
  </si>
  <si>
    <t>Oborud</t>
  </si>
  <si>
    <t>OborudZak</t>
  </si>
  <si>
    <t>ZeroStoim</t>
  </si>
  <si>
    <t>NegativeKoll</t>
  </si>
  <si>
    <t>ReUnionKollResurcy</t>
  </si>
  <si>
    <t>Ресурсная ведомость на</t>
  </si>
  <si>
    <t>Обоснование</t>
  </si>
  <si>
    <t>Наименование</t>
  </si>
  <si>
    <t>Объем</t>
  </si>
  <si>
    <t>Текущая</t>
  </si>
  <si>
    <t>цена</t>
  </si>
  <si>
    <t>стоимость</t>
  </si>
  <si>
    <t>Раздел: п.1.1   Ремонт АБП на проезжей части (тип АБП - мелкозернистый) - 18531,5м2</t>
  </si>
  <si>
    <t xml:space="preserve">Материальные ресурсы </t>
  </si>
  <si>
    <t xml:space="preserve">Итого материальные ресурсы </t>
  </si>
  <si>
    <t>Раздел: п.4   Устройство нового АБП тротуаров (тип АБП - песчаный) - 2122,5м2</t>
  </si>
  <si>
    <t>Раздел: п.5.1   Замена\ устройство Бортового камня дорожного (для проезжей части и тротуаров) - 3234м/п</t>
  </si>
  <si>
    <t>Раздел: п.6   Замена\ устройство Бортового камня магистрального (для проезжей части и тротуаров) - 106м/п</t>
  </si>
  <si>
    <t>Раздел: п.9.1   Ремонт оснований площадок (детские, спортивные, воркаут) АБП - 1287м2</t>
  </si>
  <si>
    <t>Раздел: п. 10.1   Устройство новых оснований площадок (детские, спортивные, воркаут) АБП - 1342,7м2</t>
  </si>
  <si>
    <t>Раздел: п.11   Замена\устройство бортового камня садового(для оснований площадок детских, спортивных, воркаут) - 685м/п</t>
  </si>
  <si>
    <t>Раздел: п.21.2   Посадка кустарников без кома, в однорядную живую изгородь - 197м/п</t>
  </si>
  <si>
    <t>Раздел: п.21.3   Посадка кустарников без кома, в двухрядную живую изгородь - 1410м/п</t>
  </si>
  <si>
    <t>Раздел: п.27.1   Устройство нового пешеходного покрытия из бетонной плитки - 1860м2</t>
  </si>
  <si>
    <t>Раздел: п.28   Замена\устройство бортового камня садового(для для дорожно-тропиночной сети) - 2845м/п</t>
  </si>
  <si>
    <t>Раздел: п.31.5   Ремонт подпорной стены (накрывные элементы на подпорные стены (природный камень)) - 244м2</t>
  </si>
  <si>
    <t>Раздел: п.33   Устройство подпорной стены (облицовочная плитка) - 165м2</t>
  </si>
  <si>
    <t>Раздел: п.34   Замена\устройство лестничных маршей (на 1 ступеньку) - 20шт.</t>
  </si>
  <si>
    <t>Раздел: п.36   Установка ограждений детских площадок и воркаут (h=1,2 м.) - 490м/п</t>
  </si>
  <si>
    <t>Раздел: п.37.1   Установка ограждений из металлопрофиля  (h=2,1 м.) - 43м/п</t>
  </si>
  <si>
    <t>Раздел: п.46   Устройство покрытия на детской площадке для детей до 5 лет 3 см (2 см - резина, 1 см - EPDM) - 2402м2</t>
  </si>
  <si>
    <t>Раздел: п.47   Устройство покрытия на детской площадке для детей от 5 лет 4 см (3 см - резина, 1 см - EPDM) - 227,7</t>
  </si>
  <si>
    <t>Раздел: п.54   Облицовка подпорной стенки мраморной штукатуркой - 100м2</t>
  </si>
  <si>
    <t xml:space="preserve">Основание: чертежи № </t>
  </si>
  <si>
    <t>Составлен(а) по ТСН-2001 с учетом Дополнения №: 58</t>
  </si>
  <si>
    <t>№ и период сборника коэффициентов (индексов) пересчета: ноябрь 2020 года</t>
  </si>
  <si>
    <t>Итого по локальной смете:</t>
  </si>
  <si>
    <t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t>
  </si>
  <si>
    <t>п. 10.1   Устройство новых оснований площадок (детские, спортивные, воркаут) АБП - 375 м2</t>
  </si>
  <si>
    <t>п.11   Замена\устройство бортового камня садового(для оснований площадок детских, спортивных, воркаут) - 90 м/п</t>
  </si>
  <si>
    <t>п.25,5   Устройство покрытия на площадке воркаут (1 см: 1 см - каучук) - 375 м2</t>
  </si>
  <si>
    <t>ГДУ "Жилищник Таганского района"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</si>
</sst>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;[Red]\-\ #,##0.00"/>
    <numFmt numFmtId="165" formatCode="#,##0.00####;[Red]\-\ #,##0.00####"/>
  </numFmts>
  <fonts count="14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color indexed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0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horizontal="right"/>
    </xf>
    <xf numFmtId="0" fontId="11" fillId="0" borderId="0" xfId="0" applyFont="1" applyAlignment="1"/>
    <xf numFmtId="0" fontId="9" fillId="0" borderId="0" xfId="0" applyFont="1" applyAlignment="1"/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164" fontId="9" fillId="0" borderId="0" xfId="0" applyNumberFormat="1" applyFont="1"/>
    <xf numFmtId="0" fontId="9" fillId="0" borderId="0" xfId="0" applyFont="1" applyFill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10" fillId="0" borderId="0" xfId="0" applyFont="1" applyAlignment="1">
      <alignment horizontal="right" wrapText="1"/>
    </xf>
    <xf numFmtId="165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 wrapText="1"/>
    </xf>
    <xf numFmtId="164" fontId="9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0" fontId="9" fillId="0" borderId="5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right" wrapText="1"/>
    </xf>
    <xf numFmtId="0" fontId="9" fillId="0" borderId="5" xfId="0" applyFont="1" applyBorder="1" applyAlignment="1">
      <alignment horizontal="right"/>
    </xf>
    <xf numFmtId="165" fontId="9" fillId="0" borderId="5" xfId="0" applyNumberFormat="1" applyFont="1" applyBorder="1" applyAlignment="1">
      <alignment horizontal="right"/>
    </xf>
    <xf numFmtId="0" fontId="9" fillId="0" borderId="5" xfId="0" applyFont="1" applyBorder="1" applyAlignment="1">
      <alignment horizontal="right" wrapText="1"/>
    </xf>
    <xf numFmtId="164" fontId="9" fillId="0" borderId="5" xfId="0" applyNumberFormat="1" applyFont="1" applyBorder="1" applyAlignment="1">
      <alignment horizontal="right"/>
    </xf>
    <xf numFmtId="0" fontId="9" fillId="0" borderId="6" xfId="0" applyFont="1" applyBorder="1"/>
    <xf numFmtId="0" fontId="11" fillId="0" borderId="6" xfId="0" applyFont="1" applyBorder="1"/>
    <xf numFmtId="0" fontId="9" fillId="0" borderId="0" xfId="0" quotePrefix="1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9" fillId="0" borderId="1" xfId="0" applyFont="1" applyBorder="1"/>
    <xf numFmtId="164" fontId="11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 wrapText="1"/>
    </xf>
    <xf numFmtId="0" fontId="9" fillId="0" borderId="6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/>
    </xf>
    <xf numFmtId="0" fontId="9" fillId="0" borderId="4" xfId="0" applyFont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9" fillId="0" borderId="4" xfId="0" applyFont="1" applyBorder="1" applyAlignment="1">
      <alignment horizontal="left" vertical="top"/>
    </xf>
    <xf numFmtId="0" fontId="9" fillId="0" borderId="4" xfId="0" applyFont="1" applyBorder="1" applyAlignment="1">
      <alignment horizontal="left" wrapText="1"/>
    </xf>
    <xf numFmtId="0" fontId="9" fillId="0" borderId="3" xfId="0" applyFont="1" applyBorder="1" applyAlignment="1">
      <alignment horizontal="left" vertical="top"/>
    </xf>
    <xf numFmtId="0" fontId="9" fillId="0" borderId="3" xfId="0" applyFont="1" applyBorder="1" applyAlignment="1">
      <alignment horizontal="left" wrapText="1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/>
    </xf>
    <xf numFmtId="0" fontId="11" fillId="0" borderId="3" xfId="0" quotePrefix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left" vertical="top" wrapText="1"/>
    </xf>
    <xf numFmtId="164" fontId="9" fillId="0" borderId="3" xfId="0" applyNumberFormat="1" applyFont="1" applyBorder="1" applyAlignment="1">
      <alignment horizontal="center" wrapText="1"/>
    </xf>
    <xf numFmtId="0" fontId="13" fillId="0" borderId="0" xfId="0" applyFont="1"/>
    <xf numFmtId="0" fontId="11" fillId="0" borderId="0" xfId="0" applyFont="1" applyAlignment="1">
      <alignment horizontal="left" wrapText="1"/>
    </xf>
    <xf numFmtId="164" fontId="11" fillId="0" borderId="0" xfId="0" applyNumberFormat="1" applyFont="1" applyAlignment="1">
      <alignment horizontal="right"/>
    </xf>
    <xf numFmtId="0" fontId="9" fillId="0" borderId="0" xfId="0" applyFont="1" applyAlignment="1">
      <alignment horizontal="right" vertical="center"/>
    </xf>
    <xf numFmtId="0" fontId="12" fillId="0" borderId="2" xfId="0" applyFont="1" applyBorder="1" applyAlignment="1">
      <alignment horizontal="center"/>
    </xf>
    <xf numFmtId="0" fontId="9" fillId="0" borderId="0" xfId="0" applyFont="1" applyAlignment="1">
      <alignment horizontal="left" wrapText="1"/>
    </xf>
    <xf numFmtId="164" fontId="9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4" fontId="11" fillId="0" borderId="6" xfId="0" applyNumberFormat="1" applyFont="1" applyBorder="1" applyAlignment="1">
      <alignment horizontal="right"/>
    </xf>
    <xf numFmtId="0" fontId="11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0" fontId="9" fillId="0" borderId="0" xfId="1" applyFont="1" applyFill="1" applyAlignment="1">
      <alignment horizontal="left"/>
    </xf>
    <xf numFmtId="0" fontId="9" fillId="0" borderId="1" xfId="0" applyFont="1" applyBorder="1" applyAlignment="1">
      <alignment horizontal="left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0" fontId="9" fillId="0" borderId="0" xfId="0" applyFont="1" applyBorder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right"/>
    </xf>
    <xf numFmtId="164" fontId="11" fillId="0" borderId="3" xfId="0" applyNumberFormat="1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67"/>
  <sheetViews>
    <sheetView tabSelected="1" topLeftCell="A128" zoomScaleNormal="100" workbookViewId="0">
      <selection activeCell="J160" sqref="J160:K160"/>
    </sheetView>
  </sheetViews>
  <sheetFormatPr defaultRowHeight="12.75" x14ac:dyDescent="0.2"/>
  <cols>
    <col min="1" max="1" width="5.7109375" style="10" customWidth="1"/>
    <col min="2" max="2" width="14.28515625" style="10" customWidth="1"/>
    <col min="3" max="3" width="43" style="10" customWidth="1"/>
    <col min="4" max="4" width="15.85546875" style="11" customWidth="1"/>
    <col min="5" max="6" width="11.7109375" style="10" customWidth="1"/>
    <col min="7" max="7" width="10.5703125" style="10" customWidth="1"/>
    <col min="8" max="8" width="9.42578125" style="10" customWidth="1"/>
    <col min="9" max="9" width="12.7109375" style="10" customWidth="1"/>
    <col min="10" max="10" width="11" style="10" customWidth="1"/>
    <col min="11" max="11" width="12.7109375" style="10" customWidth="1"/>
    <col min="12" max="14" width="9.140625" style="10"/>
    <col min="15" max="36" width="0" style="10" hidden="1" customWidth="1"/>
    <col min="37" max="37" width="150.7109375" style="10" hidden="1" customWidth="1"/>
    <col min="38" max="38" width="104.7109375" style="10" hidden="1" customWidth="1"/>
    <col min="39" max="42" width="0" style="10" hidden="1" customWidth="1"/>
    <col min="43" max="16384" width="9.140625" style="10"/>
  </cols>
  <sheetData>
    <row r="1" spans="1:11" x14ac:dyDescent="0.2">
      <c r="A1" s="10" t="str">
        <f>Source!B1</f>
        <v>Smeta.RU  (495) 974-1589</v>
      </c>
    </row>
    <row r="2" spans="1:11" x14ac:dyDescent="0.2">
      <c r="A2" s="11"/>
      <c r="B2" s="11"/>
      <c r="C2" s="11"/>
      <c r="E2" s="11"/>
      <c r="F2" s="11"/>
      <c r="G2" s="11"/>
      <c r="H2" s="11"/>
      <c r="I2" s="11"/>
      <c r="J2" s="11"/>
      <c r="K2" s="10" t="s">
        <v>1314</v>
      </c>
    </row>
    <row r="3" spans="1:11" x14ac:dyDescent="0.2">
      <c r="A3" s="12"/>
      <c r="B3" s="84" t="s">
        <v>1312</v>
      </c>
      <c r="C3" s="84"/>
      <c r="D3" s="84"/>
      <c r="E3" s="84"/>
      <c r="G3" s="84" t="s">
        <v>1313</v>
      </c>
      <c r="H3" s="84"/>
      <c r="I3" s="84"/>
      <c r="J3" s="84"/>
      <c r="K3" s="84"/>
    </row>
    <row r="4" spans="1:11" x14ac:dyDescent="0.2">
      <c r="B4" s="78"/>
      <c r="C4" s="78"/>
      <c r="D4" s="78"/>
      <c r="E4" s="78"/>
      <c r="G4" s="78" t="s">
        <v>1430</v>
      </c>
      <c r="H4" s="78"/>
      <c r="I4" s="78"/>
      <c r="J4" s="78"/>
      <c r="K4" s="78"/>
    </row>
    <row r="5" spans="1:11" x14ac:dyDescent="0.2">
      <c r="A5" s="13"/>
      <c r="B5" s="13"/>
      <c r="C5" s="14"/>
      <c r="D5" s="47"/>
      <c r="E5" s="14"/>
      <c r="G5" s="15"/>
      <c r="H5" s="14"/>
      <c r="I5" s="14"/>
      <c r="J5" s="14"/>
      <c r="K5" s="15"/>
    </row>
    <row r="6" spans="1:11" x14ac:dyDescent="0.2">
      <c r="A6" s="15"/>
      <c r="B6" s="78" t="str">
        <f>CONCATENATE("______________________ ", IF(Source!AL12&lt;&gt;"", Source!AL12, ""))</f>
        <v xml:space="preserve">______________________ </v>
      </c>
      <c r="C6" s="78"/>
      <c r="D6" s="78"/>
      <c r="E6" s="78"/>
      <c r="G6" s="78" t="str">
        <f>CONCATENATE("______________________ ", IF(Source!AH12&lt;&gt;"", Source!AH12, ""))</f>
        <v xml:space="preserve">______________________ </v>
      </c>
      <c r="H6" s="78"/>
      <c r="I6" s="78"/>
      <c r="J6" s="78"/>
      <c r="K6" s="78"/>
    </row>
    <row r="7" spans="1:11" x14ac:dyDescent="0.2">
      <c r="A7" s="16"/>
      <c r="B7" s="83" t="s">
        <v>1315</v>
      </c>
      <c r="C7" s="83"/>
      <c r="D7" s="83"/>
      <c r="E7" s="83"/>
      <c r="G7" s="83" t="s">
        <v>1315</v>
      </c>
      <c r="H7" s="83"/>
      <c r="I7" s="83"/>
      <c r="J7" s="83"/>
      <c r="K7" s="83"/>
    </row>
    <row r="10" spans="1:11" x14ac:dyDescent="0.2">
      <c r="A10" s="85" t="str">
        <f>CONCATENATE( "ЛОКАЛЬНАЯ СМЕТА № ",IF(Source!F12&lt;&gt;"Новый объект", Source!F12, ""))</f>
        <v>ЛОКАЛЬНАЯ СМЕТА № 1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</row>
    <row r="12" spans="1:11" ht="30.75" customHeight="1" x14ac:dyDescent="0.2">
      <c r="A12" s="87" t="str">
        <f>Source!G20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</row>
    <row r="13" spans="1:11" x14ac:dyDescent="0.2">
      <c r="A13" s="81" t="s">
        <v>1316</v>
      </c>
      <c r="B13" s="82"/>
      <c r="C13" s="82"/>
      <c r="D13" s="82"/>
      <c r="E13" s="82"/>
      <c r="F13" s="82"/>
      <c r="G13" s="82"/>
      <c r="H13" s="82"/>
      <c r="I13" s="82"/>
      <c r="J13" s="82"/>
      <c r="K13" s="82"/>
    </row>
    <row r="15" spans="1:11" x14ac:dyDescent="0.2">
      <c r="A15" s="83" t="s">
        <v>1422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</row>
    <row r="16" spans="1:11" x14ac:dyDescent="0.2">
      <c r="A16" s="17"/>
      <c r="B16" s="17"/>
      <c r="C16" s="17"/>
      <c r="D16" s="48"/>
      <c r="E16" s="17"/>
      <c r="F16" s="17"/>
      <c r="G16" s="17"/>
      <c r="H16" s="17"/>
      <c r="I16" s="17"/>
      <c r="J16" s="17"/>
      <c r="K16" s="17"/>
    </row>
    <row r="17" spans="1:22" ht="25.5" x14ac:dyDescent="0.2">
      <c r="I17" s="18" t="s">
        <v>1317</v>
      </c>
      <c r="J17" s="18" t="s">
        <v>1318</v>
      </c>
    </row>
    <row r="18" spans="1:22" x14ac:dyDescent="0.2">
      <c r="F18" s="84" t="s">
        <v>1319</v>
      </c>
      <c r="G18" s="84"/>
      <c r="H18" s="84"/>
      <c r="I18" s="44">
        <f>SUM(O1:O157)/1000</f>
        <v>172.79150000000001</v>
      </c>
      <c r="J18" s="44">
        <f>(Source!F1560/1000)</f>
        <v>1022.75811</v>
      </c>
      <c r="K18" s="19" t="s">
        <v>1347</v>
      </c>
    </row>
    <row r="19" spans="1:22" x14ac:dyDescent="0.2">
      <c r="F19" s="78" t="s">
        <v>51</v>
      </c>
      <c r="G19" s="78"/>
      <c r="H19" s="78"/>
      <c r="I19" s="45">
        <f>SUM(X1:X157)/1000</f>
        <v>172.79150000000001</v>
      </c>
      <c r="J19" s="45">
        <f>(Source!F1550)/1000</f>
        <v>1022.75811</v>
      </c>
      <c r="K19" s="10" t="s">
        <v>1347</v>
      </c>
    </row>
    <row r="20" spans="1:22" x14ac:dyDescent="0.2">
      <c r="F20" s="78" t="s">
        <v>1320</v>
      </c>
      <c r="G20" s="78"/>
      <c r="H20" s="78"/>
      <c r="I20" s="45">
        <f>SUM(W1:W157)/1000</f>
        <v>4.11944</v>
      </c>
      <c r="J20" s="45">
        <f>(Source!F1548+ Source!F1547)/1000</f>
        <v>101.04986</v>
      </c>
      <c r="K20" s="10" t="s">
        <v>1347</v>
      </c>
    </row>
    <row r="21" spans="1:22" x14ac:dyDescent="0.2">
      <c r="F21" s="78" t="s">
        <v>1321</v>
      </c>
      <c r="G21" s="78"/>
      <c r="H21" s="78"/>
      <c r="I21" s="45">
        <f>SUM(AB1:AB157)</f>
        <v>288.16739999999999</v>
      </c>
      <c r="J21" s="45"/>
      <c r="K21" s="10" t="s">
        <v>903</v>
      </c>
    </row>
    <row r="22" spans="1:22" hidden="1" x14ac:dyDescent="0.2">
      <c r="F22" s="21" t="s">
        <v>1322</v>
      </c>
      <c r="G22" s="21"/>
      <c r="H22" s="21"/>
      <c r="I22" s="20"/>
      <c r="J22" s="20"/>
    </row>
    <row r="23" spans="1:22" hidden="1" x14ac:dyDescent="0.2">
      <c r="F23" s="79" t="s">
        <v>104</v>
      </c>
      <c r="G23" s="79"/>
      <c r="H23" s="79"/>
      <c r="I23" s="20">
        <f>SUM(AE1:AE157)/1000</f>
        <v>0</v>
      </c>
      <c r="J23" s="20">
        <f>SUM(AF1:AF157)/1000</f>
        <v>0</v>
      </c>
      <c r="K23" s="10" t="s">
        <v>1347</v>
      </c>
    </row>
    <row r="24" spans="1:22" x14ac:dyDescent="0.2">
      <c r="F24" s="15"/>
      <c r="G24" s="15"/>
      <c r="H24" s="15"/>
      <c r="I24" s="20"/>
      <c r="J24" s="20"/>
    </row>
    <row r="25" spans="1:22" x14ac:dyDescent="0.2">
      <c r="A25" s="10" t="s">
        <v>1423</v>
      </c>
      <c r="F25" s="15"/>
      <c r="G25" s="15"/>
      <c r="H25" s="15"/>
      <c r="I25" s="20"/>
      <c r="J25" s="20"/>
    </row>
    <row r="26" spans="1:22" x14ac:dyDescent="0.2">
      <c r="A26" s="80" t="s">
        <v>1424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</row>
    <row r="27" spans="1:22" ht="76.5" x14ac:dyDescent="0.2">
      <c r="A27" s="22" t="s">
        <v>1323</v>
      </c>
      <c r="B27" s="22" t="s">
        <v>1324</v>
      </c>
      <c r="C27" s="22" t="s">
        <v>1325</v>
      </c>
      <c r="D27" s="22" t="s">
        <v>1326</v>
      </c>
      <c r="E27" s="22" t="s">
        <v>1327</v>
      </c>
      <c r="F27" s="22" t="s">
        <v>1328</v>
      </c>
      <c r="G27" s="23" t="s">
        <v>1329</v>
      </c>
      <c r="H27" s="23" t="s">
        <v>1330</v>
      </c>
      <c r="I27" s="22" t="s">
        <v>1331</v>
      </c>
      <c r="J27" s="22" t="s">
        <v>1332</v>
      </c>
      <c r="K27" s="22" t="s">
        <v>1333</v>
      </c>
    </row>
    <row r="28" spans="1:22" x14ac:dyDescent="0.2">
      <c r="A28" s="22">
        <v>1</v>
      </c>
      <c r="B28" s="22">
        <v>2</v>
      </c>
      <c r="C28" s="22">
        <v>3</v>
      </c>
      <c r="D28" s="22">
        <v>4</v>
      </c>
      <c r="E28" s="22">
        <v>5</v>
      </c>
      <c r="F28" s="22">
        <v>6</v>
      </c>
      <c r="G28" s="22">
        <v>7</v>
      </c>
      <c r="H28" s="22">
        <v>8</v>
      </c>
      <c r="I28" s="22">
        <v>9</v>
      </c>
      <c r="J28" s="22">
        <v>10</v>
      </c>
      <c r="K28" s="22">
        <v>11</v>
      </c>
    </row>
    <row r="30" spans="1:22" x14ac:dyDescent="0.2">
      <c r="A30" s="77" t="str">
        <f>CONCATENATE("Раздел: ",IF(Source!G314&lt;&gt;"Новый раздел", Source!G314, ""))</f>
        <v>Раздел: п. 10.1   Устройство новых оснований площадок (детские, спортивные, воркаут) АБП - 375 м2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</row>
    <row r="31" spans="1:22" ht="38.25" x14ac:dyDescent="0.2">
      <c r="A31" s="25">
        <v>1</v>
      </c>
      <c r="B31" s="26" t="str">
        <f>Source!F318</f>
        <v>3.1-6-10</v>
      </c>
      <c r="C31" s="26" t="s">
        <v>152</v>
      </c>
      <c r="D31" s="27" t="str">
        <f>Source!H318</f>
        <v>100 м3 грунта</v>
      </c>
      <c r="E31" s="11">
        <f>Source!I318</f>
        <v>1.4175</v>
      </c>
      <c r="F31" s="28"/>
      <c r="G31" s="29"/>
      <c r="H31" s="11"/>
      <c r="I31" s="30"/>
      <c r="J31" s="11"/>
      <c r="K31" s="30"/>
      <c r="Q31" s="10">
        <f>ROUND((Source!DN318/100)*ROUND((ROUND((Source!AF318*Source!AV318*Source!I318),2)),2), 2)</f>
        <v>19.59</v>
      </c>
      <c r="R31" s="10">
        <f>Source!X318</f>
        <v>451.12</v>
      </c>
      <c r="S31" s="10">
        <f>ROUND((Source!DO318/100)*ROUND((ROUND((Source!AF318*Source!AV318*Source!I318),2)),2), 2)</f>
        <v>15.39</v>
      </c>
      <c r="T31" s="10">
        <f>Source!Y318</f>
        <v>245.18</v>
      </c>
      <c r="U31" s="10">
        <f>ROUND((175/100)*ROUND((ROUND((Source!AE318*Source!AV318*Source!I318),2)),2), 2)</f>
        <v>348.48</v>
      </c>
      <c r="V31" s="10">
        <f>ROUND((157/100)*ROUND(ROUND((ROUND((Source!AE318*Source!AV318*Source!I318),2)*Source!BS318),2), 2), 2)</f>
        <v>7668.92</v>
      </c>
    </row>
    <row r="32" spans="1:22" x14ac:dyDescent="0.2">
      <c r="C32" s="9" t="str">
        <f>"Объем: "&amp;Source!I318&amp;"=(375*"&amp;"0,42*"&amp;"0,9)/"&amp;"100"</f>
        <v>Объем: 1,4175=(375*0,42*0,9)/100</v>
      </c>
    </row>
    <row r="33" spans="1:28" x14ac:dyDescent="0.2">
      <c r="A33" s="25"/>
      <c r="B33" s="26"/>
      <c r="C33" s="26" t="s">
        <v>1334</v>
      </c>
      <c r="D33" s="27"/>
      <c r="E33" s="11"/>
      <c r="F33" s="28">
        <f>Source!AO318</f>
        <v>14.1</v>
      </c>
      <c r="G33" s="29" t="str">
        <f>Source!DG318</f>
        <v/>
      </c>
      <c r="H33" s="11">
        <f>Source!AV318</f>
        <v>1</v>
      </c>
      <c r="I33" s="30">
        <f>ROUND((ROUND((Source!AF318*Source!AV318*Source!I318),2)),2)</f>
        <v>19.989999999999998</v>
      </c>
      <c r="J33" s="11">
        <f>IF(Source!BA318&lt;&gt; 0, Source!BA318, 1)</f>
        <v>24.53</v>
      </c>
      <c r="K33" s="30">
        <f>Source!S318</f>
        <v>490.35</v>
      </c>
      <c r="W33" s="10">
        <f>I33</f>
        <v>19.989999999999998</v>
      </c>
    </row>
    <row r="34" spans="1:28" x14ac:dyDescent="0.2">
      <c r="A34" s="25"/>
      <c r="B34" s="26"/>
      <c r="C34" s="26" t="s">
        <v>1335</v>
      </c>
      <c r="D34" s="27"/>
      <c r="E34" s="11"/>
      <c r="F34" s="28">
        <f>Source!AM318</f>
        <v>757.55</v>
      </c>
      <c r="G34" s="29" t="str">
        <f>Source!DE318</f>
        <v/>
      </c>
      <c r="H34" s="11">
        <f>Source!AV318</f>
        <v>1</v>
      </c>
      <c r="I34" s="30">
        <f>(ROUND((ROUND(((Source!ET318)*Source!AV318*Source!I318),2)),2)+ROUND((ROUND(((Source!AE318-(Source!EU318))*Source!AV318*Source!I318),2)),2))</f>
        <v>1073.83</v>
      </c>
      <c r="J34" s="11">
        <f>IF(Source!BB318&lt;&gt; 0, Source!BB318, 1)</f>
        <v>9.84</v>
      </c>
      <c r="K34" s="30">
        <f>Source!Q318</f>
        <v>10566.49</v>
      </c>
    </row>
    <row r="35" spans="1:28" x14ac:dyDescent="0.2">
      <c r="A35" s="25"/>
      <c r="B35" s="26"/>
      <c r="C35" s="26" t="s">
        <v>1336</v>
      </c>
      <c r="D35" s="27"/>
      <c r="E35" s="11"/>
      <c r="F35" s="28">
        <f>Source!AN318</f>
        <v>140.47999999999999</v>
      </c>
      <c r="G35" s="29" t="str">
        <f>Source!DF318</f>
        <v/>
      </c>
      <c r="H35" s="11">
        <f>Source!AV318</f>
        <v>1</v>
      </c>
      <c r="I35" s="31">
        <f>ROUND((ROUND((Source!AE318*Source!AV318*Source!I318),2)),2)</f>
        <v>199.13</v>
      </c>
      <c r="J35" s="11">
        <f>IF(Source!BS318&lt;&gt; 0, Source!BS318, 1)</f>
        <v>24.53</v>
      </c>
      <c r="K35" s="31">
        <f>Source!R318</f>
        <v>4884.66</v>
      </c>
      <c r="W35" s="10">
        <f>I35</f>
        <v>199.13</v>
      </c>
    </row>
    <row r="36" spans="1:28" x14ac:dyDescent="0.2">
      <c r="A36" s="25"/>
      <c r="B36" s="26"/>
      <c r="C36" s="26" t="s">
        <v>1338</v>
      </c>
      <c r="D36" s="27" t="s">
        <v>1339</v>
      </c>
      <c r="E36" s="11">
        <f>Source!DN318</f>
        <v>98</v>
      </c>
      <c r="F36" s="28"/>
      <c r="G36" s="29"/>
      <c r="H36" s="11"/>
      <c r="I36" s="30">
        <f>SUM(Q31:Q35)</f>
        <v>19.59</v>
      </c>
      <c r="J36" s="11">
        <f>Source!BZ318</f>
        <v>92</v>
      </c>
      <c r="K36" s="30">
        <f>SUM(R31:R35)</f>
        <v>451.12</v>
      </c>
    </row>
    <row r="37" spans="1:28" x14ac:dyDescent="0.2">
      <c r="A37" s="25"/>
      <c r="B37" s="26"/>
      <c r="C37" s="26" t="s">
        <v>1340</v>
      </c>
      <c r="D37" s="27" t="s">
        <v>1339</v>
      </c>
      <c r="E37" s="11">
        <f>Source!DO318</f>
        <v>77</v>
      </c>
      <c r="F37" s="28"/>
      <c r="G37" s="29"/>
      <c r="H37" s="11"/>
      <c r="I37" s="30">
        <f>SUM(S31:S36)</f>
        <v>15.39</v>
      </c>
      <c r="J37" s="11">
        <f>Source!CA318</f>
        <v>50</v>
      </c>
      <c r="K37" s="30">
        <f>SUM(T31:T36)</f>
        <v>245.18</v>
      </c>
    </row>
    <row r="38" spans="1:28" x14ac:dyDescent="0.2">
      <c r="A38" s="25"/>
      <c r="B38" s="26"/>
      <c r="C38" s="26" t="s">
        <v>1341</v>
      </c>
      <c r="D38" s="27" t="s">
        <v>1339</v>
      </c>
      <c r="E38" s="11">
        <f>175</f>
        <v>175</v>
      </c>
      <c r="F38" s="28"/>
      <c r="G38" s="29"/>
      <c r="H38" s="11"/>
      <c r="I38" s="30">
        <f>SUM(U31:U37)</f>
        <v>348.48</v>
      </c>
      <c r="J38" s="11">
        <f>157</f>
        <v>157</v>
      </c>
      <c r="K38" s="30">
        <f>SUM(V31:V37)</f>
        <v>7668.92</v>
      </c>
    </row>
    <row r="39" spans="1:28" x14ac:dyDescent="0.2">
      <c r="A39" s="32"/>
      <c r="B39" s="33"/>
      <c r="C39" s="33" t="s">
        <v>1342</v>
      </c>
      <c r="D39" s="34" t="s">
        <v>1343</v>
      </c>
      <c r="E39" s="35">
        <f>Source!AQ318</f>
        <v>1.38</v>
      </c>
      <c r="F39" s="36"/>
      <c r="G39" s="37" t="str">
        <f>Source!DI318</f>
        <v/>
      </c>
      <c r="H39" s="35">
        <f>Source!AV318</f>
        <v>1</v>
      </c>
      <c r="I39" s="38">
        <f>Source!U318</f>
        <v>1.9561499999999998</v>
      </c>
      <c r="J39" s="35"/>
      <c r="K39" s="38"/>
      <c r="AB39" s="20">
        <f>I39</f>
        <v>1.9561499999999998</v>
      </c>
    </row>
    <row r="40" spans="1:28" x14ac:dyDescent="0.2">
      <c r="A40" s="39"/>
      <c r="B40" s="39"/>
      <c r="C40" s="40" t="s">
        <v>1344</v>
      </c>
      <c r="D40" s="49"/>
      <c r="E40" s="39"/>
      <c r="F40" s="39"/>
      <c r="G40" s="39"/>
      <c r="H40" s="76">
        <f>I33+I34+I36+I37+I38</f>
        <v>1477.28</v>
      </c>
      <c r="I40" s="76"/>
      <c r="J40" s="76">
        <f>K33+K34+K36+K37+K38</f>
        <v>19422.060000000001</v>
      </c>
      <c r="K40" s="76"/>
      <c r="O40" s="20">
        <f>I33+I34+I36+I37+I38</f>
        <v>1477.28</v>
      </c>
      <c r="P40" s="20">
        <f>K33+K34+K36+K37+K38</f>
        <v>19422.060000000001</v>
      </c>
      <c r="X40" s="10">
        <f>IF(Source!BI318&lt;=1,I33+I34+I36+I37+I38-0, 0)</f>
        <v>1477.28</v>
      </c>
      <c r="Y40" s="10">
        <f>IF(Source!BI318=2,I33+I34+I36+I37+I38-0, 0)</f>
        <v>0</v>
      </c>
      <c r="Z40" s="10">
        <f>IF(Source!BI318=3,I33+I34+I36+I37+I38-0, 0)</f>
        <v>0</v>
      </c>
      <c r="AA40" s="10">
        <f>IF(Source!BI318=4,I33+I34+I36+I37+I38,0)</f>
        <v>0</v>
      </c>
    </row>
    <row r="42" spans="1:28" ht="38.25" x14ac:dyDescent="0.2">
      <c r="A42" s="25">
        <v>2</v>
      </c>
      <c r="B42" s="26" t="str">
        <f>Source!F319</f>
        <v>3.1-51-1</v>
      </c>
      <c r="C42" s="26" t="s">
        <v>159</v>
      </c>
      <c r="D42" s="27" t="str">
        <f>Source!H319</f>
        <v>100 м3 грунта</v>
      </c>
      <c r="E42" s="11">
        <f>Source!I319</f>
        <v>0.1575</v>
      </c>
      <c r="F42" s="28"/>
      <c r="G42" s="29"/>
      <c r="H42" s="11"/>
      <c r="I42" s="30"/>
      <c r="J42" s="11"/>
      <c r="K42" s="30"/>
      <c r="Q42" s="10">
        <f>ROUND((Source!DN319/100)*ROUND((ROUND((Source!AF319*Source!AV319*Source!I319),2)),2), 2)</f>
        <v>337.8</v>
      </c>
      <c r="R42" s="10">
        <f>Source!X319</f>
        <v>6707.82</v>
      </c>
      <c r="S42" s="10">
        <f>ROUND((Source!DO319/100)*ROUND((ROUND((Source!AF319*Source!AV319*Source!I319),2)),2), 2)</f>
        <v>247.72</v>
      </c>
      <c r="T42" s="10">
        <f>Source!Y319</f>
        <v>3235.54</v>
      </c>
      <c r="U42" s="10">
        <f>ROUND((175/100)*ROUND((ROUND((Source!AE319*Source!AV319*Source!I319),2)),2), 2)</f>
        <v>0</v>
      </c>
      <c r="V42" s="10">
        <f>ROUND((157/100)*ROUND(ROUND((ROUND((Source!AE319*Source!AV319*Source!I319),2)*Source!BS319),2), 2), 2)</f>
        <v>0</v>
      </c>
    </row>
    <row r="43" spans="1:28" x14ac:dyDescent="0.2">
      <c r="C43" s="9" t="str">
        <f>"Объем: "&amp;Source!I319&amp;"=(375*"&amp;"0,42*"&amp;"0,1)/"&amp;"100"</f>
        <v>Объем: 0,1575=(375*0,42*0,1)/100</v>
      </c>
    </row>
    <row r="44" spans="1:28" x14ac:dyDescent="0.2">
      <c r="A44" s="25"/>
      <c r="B44" s="26"/>
      <c r="C44" s="26" t="s">
        <v>1334</v>
      </c>
      <c r="D44" s="27"/>
      <c r="E44" s="11"/>
      <c r="F44" s="28">
        <f>Source!AO319</f>
        <v>2042.62</v>
      </c>
      <c r="G44" s="29" t="str">
        <f>Source!DG319</f>
        <v/>
      </c>
      <c r="H44" s="11">
        <f>Source!AV319</f>
        <v>1</v>
      </c>
      <c r="I44" s="30">
        <f>ROUND((ROUND((Source!AF319*Source!AV319*Source!I319),2)),2)</f>
        <v>321.70999999999998</v>
      </c>
      <c r="J44" s="11">
        <f>IF(Source!BA319&lt;&gt; 0, Source!BA319, 1)</f>
        <v>24.53</v>
      </c>
      <c r="K44" s="30">
        <f>Source!S319</f>
        <v>7891.55</v>
      </c>
      <c r="W44" s="10">
        <f>I44</f>
        <v>321.70999999999998</v>
      </c>
    </row>
    <row r="45" spans="1:28" x14ac:dyDescent="0.2">
      <c r="A45" s="25"/>
      <c r="B45" s="26"/>
      <c r="C45" s="26" t="s">
        <v>1338</v>
      </c>
      <c r="D45" s="27" t="s">
        <v>1339</v>
      </c>
      <c r="E45" s="11">
        <f>Source!DN319</f>
        <v>105</v>
      </c>
      <c r="F45" s="28"/>
      <c r="G45" s="29"/>
      <c r="H45" s="11"/>
      <c r="I45" s="30">
        <f>SUM(Q42:Q44)</f>
        <v>337.8</v>
      </c>
      <c r="J45" s="11">
        <f>Source!BZ319</f>
        <v>85</v>
      </c>
      <c r="K45" s="30">
        <f>SUM(R42:R44)</f>
        <v>6707.82</v>
      </c>
    </row>
    <row r="46" spans="1:28" x14ac:dyDescent="0.2">
      <c r="A46" s="25"/>
      <c r="B46" s="26"/>
      <c r="C46" s="26" t="s">
        <v>1340</v>
      </c>
      <c r="D46" s="27" t="s">
        <v>1339</v>
      </c>
      <c r="E46" s="11">
        <f>Source!DO319</f>
        <v>77</v>
      </c>
      <c r="F46" s="28"/>
      <c r="G46" s="29"/>
      <c r="H46" s="11"/>
      <c r="I46" s="30">
        <f>SUM(S42:S45)</f>
        <v>247.72</v>
      </c>
      <c r="J46" s="11">
        <f>Source!CA319</f>
        <v>41</v>
      </c>
      <c r="K46" s="30">
        <f>SUM(T42:T45)</f>
        <v>3235.54</v>
      </c>
    </row>
    <row r="47" spans="1:28" x14ac:dyDescent="0.2">
      <c r="A47" s="32"/>
      <c r="B47" s="33"/>
      <c r="C47" s="33" t="s">
        <v>1342</v>
      </c>
      <c r="D47" s="34" t="s">
        <v>1343</v>
      </c>
      <c r="E47" s="35">
        <f>Source!AQ319</f>
        <v>192.7</v>
      </c>
      <c r="F47" s="36"/>
      <c r="G47" s="37" t="str">
        <f>Source!DI319</f>
        <v/>
      </c>
      <c r="H47" s="35">
        <f>Source!AV319</f>
        <v>1</v>
      </c>
      <c r="I47" s="38">
        <f>Source!U319</f>
        <v>30.350249999999999</v>
      </c>
      <c r="J47" s="35"/>
      <c r="K47" s="38"/>
      <c r="AB47" s="20">
        <f>I47</f>
        <v>30.350249999999999</v>
      </c>
    </row>
    <row r="48" spans="1:28" x14ac:dyDescent="0.2">
      <c r="A48" s="39"/>
      <c r="B48" s="39"/>
      <c r="C48" s="40" t="s">
        <v>1344</v>
      </c>
      <c r="D48" s="49"/>
      <c r="E48" s="39"/>
      <c r="F48" s="39"/>
      <c r="G48" s="39"/>
      <c r="H48" s="76">
        <f>I44+I45+I46</f>
        <v>907.23</v>
      </c>
      <c r="I48" s="76"/>
      <c r="J48" s="76">
        <f>K44+K45+K46</f>
        <v>17834.91</v>
      </c>
      <c r="K48" s="76"/>
      <c r="O48" s="20">
        <f>I44+I45+I46</f>
        <v>907.23</v>
      </c>
      <c r="P48" s="20">
        <f>K44+K45+K46</f>
        <v>17834.91</v>
      </c>
      <c r="X48" s="10">
        <f>IF(Source!BI319&lt;=1,I44+I45+I46-0, 0)</f>
        <v>907.23</v>
      </c>
      <c r="Y48" s="10">
        <f>IF(Source!BI319=2,I44+I45+I46-0, 0)</f>
        <v>0</v>
      </c>
      <c r="Z48" s="10">
        <f>IF(Source!BI319=3,I44+I45+I46-0, 0)</f>
        <v>0</v>
      </c>
      <c r="AA48" s="10">
        <f>IF(Source!BI319=4,I44+I45+I46,0)</f>
        <v>0</v>
      </c>
    </row>
    <row r="50" spans="1:28" ht="25.5" x14ac:dyDescent="0.2">
      <c r="A50" s="25">
        <v>3</v>
      </c>
      <c r="B50" s="26" t="str">
        <f>Source!F320</f>
        <v>6.51-6-1</v>
      </c>
      <c r="C50" s="26" t="s">
        <v>165</v>
      </c>
      <c r="D50" s="27" t="str">
        <f>Source!H320</f>
        <v>100 м3 грунта</v>
      </c>
      <c r="E50" s="11">
        <f>Source!I320</f>
        <v>0.1575</v>
      </c>
      <c r="F50" s="28"/>
      <c r="G50" s="29"/>
      <c r="H50" s="11"/>
      <c r="I50" s="30"/>
      <c r="J50" s="11"/>
      <c r="K50" s="30"/>
      <c r="Q50" s="10">
        <f>ROUND((Source!DN320/100)*ROUND((ROUND((Source!AF320*Source!AV320*Source!I320),2)),2), 2)</f>
        <v>113.96</v>
      </c>
      <c r="R50" s="10">
        <f>Source!X320</f>
        <v>2242.48</v>
      </c>
      <c r="S50" s="10">
        <f>ROUND((Source!DO320/100)*ROUND((ROUND((Source!AF320*Source!AV320*Source!I320),2)),2), 2)</f>
        <v>83.9</v>
      </c>
      <c r="T50" s="10">
        <f>Source!Y320</f>
        <v>1259.47</v>
      </c>
      <c r="U50" s="10">
        <f>ROUND((175/100)*ROUND((ROUND((Source!AE320*Source!AV320*Source!I320),2)),2), 2)</f>
        <v>0</v>
      </c>
      <c r="V50" s="10">
        <f>ROUND((157/100)*ROUND(ROUND((ROUND((Source!AE320*Source!AV320*Source!I320),2)*Source!BS320),2), 2), 2)</f>
        <v>0</v>
      </c>
    </row>
    <row r="51" spans="1:28" x14ac:dyDescent="0.2">
      <c r="C51" s="9" t="str">
        <f>"Объем: "&amp;Source!I320&amp;"=(375*"&amp;"0,42*"&amp;"0,1)/"&amp;"100"</f>
        <v>Объем: 0,1575=(375*0,42*0,1)/100</v>
      </c>
    </row>
    <row r="52" spans="1:28" x14ac:dyDescent="0.2">
      <c r="A52" s="25"/>
      <c r="B52" s="26"/>
      <c r="C52" s="26" t="s">
        <v>1334</v>
      </c>
      <c r="D52" s="27"/>
      <c r="E52" s="11"/>
      <c r="F52" s="28">
        <f>Source!AO320</f>
        <v>795.14</v>
      </c>
      <c r="G52" s="29" t="str">
        <f>Source!DG320</f>
        <v/>
      </c>
      <c r="H52" s="11">
        <f>Source!AV320</f>
        <v>1</v>
      </c>
      <c r="I52" s="30">
        <f>ROUND((ROUND((Source!AF320*Source!AV320*Source!I320),2)),2)</f>
        <v>125.23</v>
      </c>
      <c r="J52" s="11">
        <f>IF(Source!BA320&lt;&gt; 0, Source!BA320, 1)</f>
        <v>24.53</v>
      </c>
      <c r="K52" s="30">
        <f>Source!S320</f>
        <v>3071.89</v>
      </c>
      <c r="W52" s="10">
        <f>I52</f>
        <v>125.23</v>
      </c>
    </row>
    <row r="53" spans="1:28" x14ac:dyDescent="0.2">
      <c r="A53" s="25"/>
      <c r="B53" s="26"/>
      <c r="C53" s="26" t="s">
        <v>1338</v>
      </c>
      <c r="D53" s="27" t="s">
        <v>1339</v>
      </c>
      <c r="E53" s="11">
        <f>Source!DN320</f>
        <v>91</v>
      </c>
      <c r="F53" s="28"/>
      <c r="G53" s="29"/>
      <c r="H53" s="11"/>
      <c r="I53" s="30">
        <f>SUM(Q50:Q52)</f>
        <v>113.96</v>
      </c>
      <c r="J53" s="11">
        <f>Source!BZ320</f>
        <v>73</v>
      </c>
      <c r="K53" s="30">
        <f>SUM(R50:R52)</f>
        <v>2242.48</v>
      </c>
    </row>
    <row r="54" spans="1:28" x14ac:dyDescent="0.2">
      <c r="A54" s="25"/>
      <c r="B54" s="26"/>
      <c r="C54" s="26" t="s">
        <v>1340</v>
      </c>
      <c r="D54" s="27" t="s">
        <v>1339</v>
      </c>
      <c r="E54" s="11">
        <f>Source!DO320</f>
        <v>67</v>
      </c>
      <c r="F54" s="28"/>
      <c r="G54" s="29"/>
      <c r="H54" s="11"/>
      <c r="I54" s="30">
        <f>SUM(S50:S53)</f>
        <v>83.9</v>
      </c>
      <c r="J54" s="11">
        <f>Source!CA320</f>
        <v>41</v>
      </c>
      <c r="K54" s="30">
        <f>SUM(T50:T53)</f>
        <v>1259.47</v>
      </c>
    </row>
    <row r="55" spans="1:28" x14ac:dyDescent="0.2">
      <c r="A55" s="32"/>
      <c r="B55" s="33"/>
      <c r="C55" s="33" t="s">
        <v>1342</v>
      </c>
      <c r="D55" s="34" t="s">
        <v>1343</v>
      </c>
      <c r="E55" s="35">
        <f>Source!AQ320</f>
        <v>83</v>
      </c>
      <c r="F55" s="36"/>
      <c r="G55" s="37" t="str">
        <f>Source!DI320</f>
        <v/>
      </c>
      <c r="H55" s="35">
        <f>Source!AV320</f>
        <v>1</v>
      </c>
      <c r="I55" s="38">
        <f>Source!U320</f>
        <v>13.0725</v>
      </c>
      <c r="J55" s="35"/>
      <c r="K55" s="38"/>
      <c r="AB55" s="20">
        <f>I55</f>
        <v>13.0725</v>
      </c>
    </row>
    <row r="56" spans="1:28" x14ac:dyDescent="0.2">
      <c r="A56" s="39"/>
      <c r="B56" s="39"/>
      <c r="C56" s="40" t="s">
        <v>1344</v>
      </c>
      <c r="D56" s="49"/>
      <c r="E56" s="39"/>
      <c r="F56" s="39"/>
      <c r="G56" s="39"/>
      <c r="H56" s="76">
        <f>I52+I53+I54</f>
        <v>323.09000000000003</v>
      </c>
      <c r="I56" s="76"/>
      <c r="J56" s="76">
        <f>K52+K53+K54</f>
        <v>6573.84</v>
      </c>
      <c r="K56" s="76"/>
      <c r="O56" s="20">
        <f>I52+I53+I54</f>
        <v>323.09000000000003</v>
      </c>
      <c r="P56" s="20">
        <f>K52+K53+K54</f>
        <v>6573.84</v>
      </c>
      <c r="X56" s="10">
        <f>IF(Source!BI320&lt;=1,I52+I53+I54-0, 0)</f>
        <v>323.09000000000003</v>
      </c>
      <c r="Y56" s="10">
        <f>IF(Source!BI320=2,I52+I53+I54-0, 0)</f>
        <v>0</v>
      </c>
      <c r="Z56" s="10">
        <f>IF(Source!BI320=3,I52+I53+I54-0, 0)</f>
        <v>0</v>
      </c>
      <c r="AA56" s="10">
        <f>IF(Source!BI320=4,I52+I53+I54,0)</f>
        <v>0</v>
      </c>
    </row>
    <row r="58" spans="1:28" ht="51.75" customHeight="1" x14ac:dyDescent="0.2">
      <c r="A58" s="25">
        <v>4</v>
      </c>
      <c r="B58" s="26" t="str">
        <f>Source!F321</f>
        <v>3.27-12-1</v>
      </c>
      <c r="C58" s="26" t="s">
        <v>171</v>
      </c>
      <c r="D58" s="27" t="str">
        <f>Source!H321</f>
        <v>100 м3 материала основания (в плотном теле)</v>
      </c>
      <c r="E58" s="11">
        <f>Source!I321</f>
        <v>0.75</v>
      </c>
      <c r="F58" s="28"/>
      <c r="G58" s="29"/>
      <c r="H58" s="11"/>
      <c r="I58" s="30"/>
      <c r="J58" s="11"/>
      <c r="K58" s="30"/>
      <c r="Q58" s="10">
        <f>ROUND((Source!DN321/100)*ROUND((ROUND((Source!AF321*Source!AV321*Source!I321),2)),2), 2)</f>
        <v>182.93</v>
      </c>
      <c r="R58" s="10">
        <f>Source!X321</f>
        <v>3651.1</v>
      </c>
      <c r="S58" s="10">
        <f>ROUND((Source!DO321/100)*ROUND((ROUND((Source!AF321*Source!AV321*Source!I321),2)),2), 2)</f>
        <v>121.57</v>
      </c>
      <c r="T58" s="10">
        <f>Source!Y321</f>
        <v>1505.03</v>
      </c>
      <c r="U58" s="10">
        <f>ROUND((175/100)*ROUND((ROUND((Source!AE321*Source!AV321*Source!I321),2)),2), 2)</f>
        <v>152.11000000000001</v>
      </c>
      <c r="V58" s="10">
        <f>ROUND((157/100)*ROUND(ROUND((ROUND((Source!AE321*Source!AV321*Source!I321),2)*Source!BS321),2), 2), 2)</f>
        <v>3347.48</v>
      </c>
    </row>
    <row r="59" spans="1:28" x14ac:dyDescent="0.2">
      <c r="C59" s="9" t="str">
        <f>"Объем: "&amp;Source!I321&amp;"=(375*"&amp;"0,2)/"&amp;"100"</f>
        <v>Объем: 0,75=(375*0,2)/100</v>
      </c>
    </row>
    <row r="60" spans="1:28" x14ac:dyDescent="0.2">
      <c r="A60" s="25"/>
      <c r="B60" s="26"/>
      <c r="C60" s="26" t="s">
        <v>1334</v>
      </c>
      <c r="D60" s="27"/>
      <c r="E60" s="11"/>
      <c r="F60" s="28">
        <f>Source!AO321</f>
        <v>151.49</v>
      </c>
      <c r="G60" s="29" t="str">
        <f>Source!DG321</f>
        <v/>
      </c>
      <c r="H60" s="11">
        <f>Source!AV321</f>
        <v>1</v>
      </c>
      <c r="I60" s="30">
        <f>ROUND((ROUND((Source!AF321*Source!AV321*Source!I321),2)),2)</f>
        <v>113.62</v>
      </c>
      <c r="J60" s="11">
        <f>IF(Source!BA321&lt;&gt; 0, Source!BA321, 1)</f>
        <v>24.53</v>
      </c>
      <c r="K60" s="30">
        <f>Source!S321</f>
        <v>2787.1</v>
      </c>
      <c r="W60" s="10">
        <f>I60</f>
        <v>113.62</v>
      </c>
    </row>
    <row r="61" spans="1:28" x14ac:dyDescent="0.2">
      <c r="A61" s="25"/>
      <c r="B61" s="26"/>
      <c r="C61" s="26" t="s">
        <v>1335</v>
      </c>
      <c r="D61" s="27"/>
      <c r="E61" s="11"/>
      <c r="F61" s="28">
        <f>Source!AM321</f>
        <v>676.22</v>
      </c>
      <c r="G61" s="29" t="str">
        <f>Source!DE321</f>
        <v/>
      </c>
      <c r="H61" s="11">
        <f>Source!AV321</f>
        <v>1</v>
      </c>
      <c r="I61" s="30">
        <f>(ROUND((ROUND(((Source!ET321)*Source!AV321*Source!I321),2)),2)+ROUND((ROUND(((Source!AE321-(Source!EU321))*Source!AV321*Source!I321),2)),2))</f>
        <v>507.17</v>
      </c>
      <c r="J61" s="11">
        <f>IF(Source!BB321&lt;&gt; 0, Source!BB321, 1)</f>
        <v>9.4700000000000006</v>
      </c>
      <c r="K61" s="30">
        <f>Source!Q321</f>
        <v>4802.8999999999996</v>
      </c>
    </row>
    <row r="62" spans="1:28" x14ac:dyDescent="0.2">
      <c r="A62" s="25"/>
      <c r="B62" s="26"/>
      <c r="C62" s="26" t="s">
        <v>1336</v>
      </c>
      <c r="D62" s="27"/>
      <c r="E62" s="11"/>
      <c r="F62" s="28">
        <f>Source!AN321</f>
        <v>115.89</v>
      </c>
      <c r="G62" s="29" t="str">
        <f>Source!DF321</f>
        <v/>
      </c>
      <c r="H62" s="11">
        <f>Source!AV321</f>
        <v>1</v>
      </c>
      <c r="I62" s="31">
        <f>ROUND((ROUND((Source!AE321*Source!AV321*Source!I321),2)),2)</f>
        <v>86.92</v>
      </c>
      <c r="J62" s="11">
        <f>IF(Source!BS321&lt;&gt; 0, Source!BS321, 1)</f>
        <v>24.53</v>
      </c>
      <c r="K62" s="31">
        <f>Source!R321</f>
        <v>2132.15</v>
      </c>
      <c r="W62" s="10">
        <f>I62</f>
        <v>86.92</v>
      </c>
    </row>
    <row r="63" spans="1:28" x14ac:dyDescent="0.2">
      <c r="A63" s="25"/>
      <c r="B63" s="26"/>
      <c r="C63" s="26" t="s">
        <v>1337</v>
      </c>
      <c r="D63" s="27"/>
      <c r="E63" s="11"/>
      <c r="F63" s="28">
        <f>Source!AL321</f>
        <v>35.35</v>
      </c>
      <c r="G63" s="29" t="str">
        <f>Source!DD321</f>
        <v/>
      </c>
      <c r="H63" s="11">
        <f>Source!AW321</f>
        <v>1</v>
      </c>
      <c r="I63" s="30">
        <f>ROUND((ROUND((Source!AC321*Source!AW321*Source!I321),2)),2)</f>
        <v>26.51</v>
      </c>
      <c r="J63" s="11">
        <f>IF(Source!BC321&lt;&gt; 0, Source!BC321, 1)</f>
        <v>4.99</v>
      </c>
      <c r="K63" s="30">
        <f>Source!P321</f>
        <v>132.28</v>
      </c>
    </row>
    <row r="64" spans="1:28" x14ac:dyDescent="0.2">
      <c r="A64" s="25">
        <v>4.0999999999999996</v>
      </c>
      <c r="B64" s="26" t="str">
        <f>Source!F322</f>
        <v>1.1-1-766</v>
      </c>
      <c r="C64" s="26" t="s">
        <v>175</v>
      </c>
      <c r="D64" s="27" t="str">
        <f>Source!H322</f>
        <v>м3</v>
      </c>
      <c r="E64" s="11">
        <f>Source!I322</f>
        <v>82.5</v>
      </c>
      <c r="F64" s="28">
        <f>Source!AK322</f>
        <v>104.99</v>
      </c>
      <c r="G64" s="41" t="s">
        <v>3</v>
      </c>
      <c r="H64" s="11">
        <f>Source!AW322</f>
        <v>1</v>
      </c>
      <c r="I64" s="30">
        <f>ROUND((ROUND((Source!AC322*Source!AW322*Source!I322),2)),2)+(ROUND((ROUND(((Source!ET322)*Source!AV322*Source!I322),2)),2)+ROUND((ROUND(((Source!AE322-(Source!EU322))*Source!AV322*Source!I322),2)),2))+ROUND((ROUND((Source!AF322*Source!AV322*Source!I322),2)),2)</f>
        <v>8661.68</v>
      </c>
      <c r="J64" s="11">
        <f>IF(Source!BC322&lt;&gt; 0, Source!BC322, 1)</f>
        <v>5.26</v>
      </c>
      <c r="K64" s="30">
        <f>Source!O322</f>
        <v>45560.44</v>
      </c>
      <c r="Q64" s="10">
        <f>ROUND((Source!DN322/100)*ROUND((ROUND((Source!AF322*Source!AV322*Source!I322),2)),2), 2)</f>
        <v>0</v>
      </c>
      <c r="R64" s="10">
        <f>Source!X322</f>
        <v>0</v>
      </c>
      <c r="S64" s="10">
        <f>ROUND((Source!DO322/100)*ROUND((ROUND((Source!AF322*Source!AV322*Source!I322),2)),2), 2)</f>
        <v>0</v>
      </c>
      <c r="T64" s="10">
        <f>Source!Y322</f>
        <v>0</v>
      </c>
      <c r="U64" s="10">
        <f>ROUND((175/100)*ROUND((ROUND((Source!AE322*Source!AV322*Source!I322),2)),2), 2)</f>
        <v>0</v>
      </c>
      <c r="V64" s="10">
        <f>ROUND((157/100)*ROUND(ROUND((ROUND((Source!AE322*Source!AV322*Source!I322),2)*Source!BS322),2), 2), 2)</f>
        <v>0</v>
      </c>
      <c r="X64" s="10">
        <f>IF(Source!BI322&lt;=1,I64, 0)</f>
        <v>8661.68</v>
      </c>
      <c r="Y64" s="10">
        <f>IF(Source!BI322=2,I64, 0)</f>
        <v>0</v>
      </c>
      <c r="Z64" s="10">
        <f>IF(Source!BI322=3,I64, 0)</f>
        <v>0</v>
      </c>
      <c r="AA64" s="10">
        <f>IF(Source!BI322=4,I64, 0)</f>
        <v>0</v>
      </c>
    </row>
    <row r="65" spans="1:28" x14ac:dyDescent="0.2">
      <c r="A65" s="25"/>
      <c r="B65" s="26"/>
      <c r="C65" s="26" t="s">
        <v>1338</v>
      </c>
      <c r="D65" s="27" t="s">
        <v>1339</v>
      </c>
      <c r="E65" s="11">
        <f>Source!DN321</f>
        <v>161</v>
      </c>
      <c r="F65" s="28"/>
      <c r="G65" s="29"/>
      <c r="H65" s="11"/>
      <c r="I65" s="30">
        <f>SUM(Q58:Q64)</f>
        <v>182.93</v>
      </c>
      <c r="J65" s="11">
        <f>Source!BZ321</f>
        <v>131</v>
      </c>
      <c r="K65" s="30">
        <f>SUM(R58:R64)</f>
        <v>3651.1</v>
      </c>
    </row>
    <row r="66" spans="1:28" x14ac:dyDescent="0.2">
      <c r="A66" s="25"/>
      <c r="B66" s="26"/>
      <c r="C66" s="26" t="s">
        <v>1340</v>
      </c>
      <c r="D66" s="27" t="s">
        <v>1339</v>
      </c>
      <c r="E66" s="11">
        <f>Source!DO321</f>
        <v>107</v>
      </c>
      <c r="F66" s="28"/>
      <c r="G66" s="29"/>
      <c r="H66" s="11"/>
      <c r="I66" s="30">
        <f>SUM(S58:S65)</f>
        <v>121.57</v>
      </c>
      <c r="J66" s="11">
        <f>Source!CA321</f>
        <v>54</v>
      </c>
      <c r="K66" s="30">
        <f>SUM(T58:T65)</f>
        <v>1505.03</v>
      </c>
    </row>
    <row r="67" spans="1:28" x14ac:dyDescent="0.2">
      <c r="A67" s="25"/>
      <c r="B67" s="26"/>
      <c r="C67" s="26" t="s">
        <v>1341</v>
      </c>
      <c r="D67" s="27" t="s">
        <v>1339</v>
      </c>
      <c r="E67" s="11">
        <f>175</f>
        <v>175</v>
      </c>
      <c r="F67" s="28"/>
      <c r="G67" s="29"/>
      <c r="H67" s="11"/>
      <c r="I67" s="30">
        <f>SUM(U58:U66)</f>
        <v>152.11000000000001</v>
      </c>
      <c r="J67" s="11">
        <f>157</f>
        <v>157</v>
      </c>
      <c r="K67" s="30">
        <f>SUM(V58:V66)</f>
        <v>3347.48</v>
      </c>
    </row>
    <row r="68" spans="1:28" x14ac:dyDescent="0.2">
      <c r="A68" s="32"/>
      <c r="B68" s="33"/>
      <c r="C68" s="33" t="s">
        <v>1342</v>
      </c>
      <c r="D68" s="34" t="s">
        <v>1343</v>
      </c>
      <c r="E68" s="35">
        <f>Source!AQ321</f>
        <v>14.4</v>
      </c>
      <c r="F68" s="36"/>
      <c r="G68" s="37" t="str">
        <f>Source!DI321</f>
        <v/>
      </c>
      <c r="H68" s="35">
        <f>Source!AV321</f>
        <v>1</v>
      </c>
      <c r="I68" s="38">
        <f>Source!U321</f>
        <v>10.8</v>
      </c>
      <c r="J68" s="35"/>
      <c r="K68" s="38"/>
      <c r="AB68" s="20">
        <f>I68</f>
        <v>10.8</v>
      </c>
    </row>
    <row r="69" spans="1:28" x14ac:dyDescent="0.2">
      <c r="A69" s="39"/>
      <c r="B69" s="39"/>
      <c r="C69" s="40" t="s">
        <v>1344</v>
      </c>
      <c r="D69" s="49"/>
      <c r="E69" s="39"/>
      <c r="F69" s="39"/>
      <c r="G69" s="39"/>
      <c r="H69" s="76">
        <f>I60+I61+I63+I65+I66+I67+SUM(I64:I64)</f>
        <v>9765.59</v>
      </c>
      <c r="I69" s="76"/>
      <c r="J69" s="76">
        <f>K60+K61+K63+K65+K66+K67+SUM(K64:K64)</f>
        <v>61786.33</v>
      </c>
      <c r="K69" s="76"/>
      <c r="O69" s="20">
        <f>I60+I61+I63+I65+I66+I67+SUM(I64:I64)</f>
        <v>9765.59</v>
      </c>
      <c r="P69" s="20">
        <f>K60+K61+K63+K65+K66+K67+SUM(K64:K64)</f>
        <v>61786.33</v>
      </c>
      <c r="X69" s="10">
        <f>IF(Source!BI321&lt;=1,I60+I61+I63+I65+I66+I67-0, 0)</f>
        <v>1103.9099999999999</v>
      </c>
      <c r="Y69" s="10">
        <f>IF(Source!BI321=2,I60+I61+I63+I65+I66+I67-0, 0)</f>
        <v>0</v>
      </c>
      <c r="Z69" s="10">
        <f>IF(Source!BI321=3,I60+I61+I63+I65+I66+I67-0, 0)</f>
        <v>0</v>
      </c>
      <c r="AA69" s="10">
        <f>IF(Source!BI321=4,I60+I61+I63+I65+I66+I67,0)</f>
        <v>0</v>
      </c>
    </row>
    <row r="71" spans="1:28" ht="54" customHeight="1" x14ac:dyDescent="0.2">
      <c r="A71" s="25">
        <v>5</v>
      </c>
      <c r="B71" s="26" t="str">
        <f>Source!F323</f>
        <v>3.27-12-2</v>
      </c>
      <c r="C71" s="26" t="s">
        <v>133</v>
      </c>
      <c r="D71" s="27" t="str">
        <f>Source!H323</f>
        <v>100 м3 материала основания (в плотном теле)</v>
      </c>
      <c r="E71" s="11">
        <f>Source!I323</f>
        <v>0.5625</v>
      </c>
      <c r="F71" s="28"/>
      <c r="G71" s="29"/>
      <c r="H71" s="11"/>
      <c r="I71" s="30"/>
      <c r="J71" s="11"/>
      <c r="K71" s="30"/>
      <c r="Q71" s="10">
        <f>ROUND((Source!DN323/100)*ROUND((ROUND((Source!AF323*Source!AV323*Source!I323),2)),2), 2)</f>
        <v>205.79</v>
      </c>
      <c r="R71" s="10">
        <f>Source!X323</f>
        <v>4107.3999999999996</v>
      </c>
      <c r="S71" s="10">
        <f>ROUND((Source!DO323/100)*ROUND((ROUND((Source!AF323*Source!AV323*Source!I323),2)),2), 2)</f>
        <v>136.77000000000001</v>
      </c>
      <c r="T71" s="10">
        <f>Source!Y323</f>
        <v>1693.13</v>
      </c>
      <c r="U71" s="10">
        <f>ROUND((175/100)*ROUND((ROUND((Source!AE323*Source!AV323*Source!I323),2)),2), 2)</f>
        <v>487.2</v>
      </c>
      <c r="V71" s="10">
        <f>ROUND((157/100)*ROUND(ROUND((ROUND((Source!AE323*Source!AV323*Source!I323),2)*Source!BS323),2), 2), 2)</f>
        <v>10721.77</v>
      </c>
    </row>
    <row r="72" spans="1:28" x14ac:dyDescent="0.2">
      <c r="C72" s="9" t="str">
        <f>"Объем: "&amp;Source!I323&amp;"=(375*"&amp;"0,15)/"&amp;"100"</f>
        <v>Объем: 0,5625=(375*0,15)/100</v>
      </c>
    </row>
    <row r="73" spans="1:28" x14ac:dyDescent="0.2">
      <c r="A73" s="25"/>
      <c r="B73" s="26"/>
      <c r="C73" s="26" t="s">
        <v>1334</v>
      </c>
      <c r="D73" s="27"/>
      <c r="E73" s="11"/>
      <c r="F73" s="28">
        <f>Source!AO323</f>
        <v>227.23</v>
      </c>
      <c r="G73" s="29" t="str">
        <f>Source!DG323</f>
        <v/>
      </c>
      <c r="H73" s="11">
        <f>Source!AV323</f>
        <v>1</v>
      </c>
      <c r="I73" s="30">
        <f>ROUND((ROUND((Source!AF323*Source!AV323*Source!I323),2)),2)</f>
        <v>127.82</v>
      </c>
      <c r="J73" s="11">
        <f>IF(Source!BA323&lt;&gt; 0, Source!BA323, 1)</f>
        <v>24.53</v>
      </c>
      <c r="K73" s="30">
        <f>Source!S323</f>
        <v>3135.42</v>
      </c>
      <c r="W73" s="10">
        <f>I73</f>
        <v>127.82</v>
      </c>
    </row>
    <row r="74" spans="1:28" x14ac:dyDescent="0.2">
      <c r="A74" s="25"/>
      <c r="B74" s="26"/>
      <c r="C74" s="26" t="s">
        <v>1335</v>
      </c>
      <c r="D74" s="27"/>
      <c r="E74" s="11"/>
      <c r="F74" s="28">
        <f>Source!AM323</f>
        <v>5087.2</v>
      </c>
      <c r="G74" s="29" t="str">
        <f>Source!DE323</f>
        <v/>
      </c>
      <c r="H74" s="11">
        <f>Source!AV323</f>
        <v>1</v>
      </c>
      <c r="I74" s="30">
        <f>(ROUND((ROUND(((Source!ET323)*Source!AV323*Source!I323),2)),2)+ROUND((ROUND(((Source!AE323-(Source!EU323))*Source!AV323*Source!I323),2)),2))</f>
        <v>2861.55</v>
      </c>
      <c r="J74" s="11">
        <f>IF(Source!BB323&lt;&gt; 0, Source!BB323, 1)</f>
        <v>8.49</v>
      </c>
      <c r="K74" s="30">
        <f>Source!Q323</f>
        <v>24294.560000000001</v>
      </c>
    </row>
    <row r="75" spans="1:28" x14ac:dyDescent="0.2">
      <c r="A75" s="25"/>
      <c r="B75" s="26"/>
      <c r="C75" s="26" t="s">
        <v>1336</v>
      </c>
      <c r="D75" s="27"/>
      <c r="E75" s="11"/>
      <c r="F75" s="28">
        <f>Source!AN323</f>
        <v>494.94</v>
      </c>
      <c r="G75" s="29" t="str">
        <f>Source!DF323</f>
        <v/>
      </c>
      <c r="H75" s="11">
        <f>Source!AV323</f>
        <v>1</v>
      </c>
      <c r="I75" s="31">
        <f>ROUND((ROUND((Source!AE323*Source!AV323*Source!I323),2)),2)</f>
        <v>278.39999999999998</v>
      </c>
      <c r="J75" s="11">
        <f>IF(Source!BS323&lt;&gt; 0, Source!BS323, 1)</f>
        <v>24.53</v>
      </c>
      <c r="K75" s="31">
        <f>Source!R323</f>
        <v>6829.15</v>
      </c>
      <c r="W75" s="10">
        <f>I75</f>
        <v>278.39999999999998</v>
      </c>
    </row>
    <row r="76" spans="1:28" x14ac:dyDescent="0.2">
      <c r="A76" s="25"/>
      <c r="B76" s="26"/>
      <c r="C76" s="26" t="s">
        <v>1337</v>
      </c>
      <c r="D76" s="27"/>
      <c r="E76" s="11"/>
      <c r="F76" s="28">
        <f>Source!AL323</f>
        <v>49.49</v>
      </c>
      <c r="G76" s="29" t="str">
        <f>Source!DD323</f>
        <v/>
      </c>
      <c r="H76" s="11">
        <f>Source!AW323</f>
        <v>1</v>
      </c>
      <c r="I76" s="30">
        <f>ROUND((ROUND((Source!AC323*Source!AW323*Source!I323),2)),2)</f>
        <v>27.84</v>
      </c>
      <c r="J76" s="11">
        <f>IF(Source!BC323&lt;&gt; 0, Source!BC323, 1)</f>
        <v>4.99</v>
      </c>
      <c r="K76" s="30">
        <f>Source!P323</f>
        <v>138.91999999999999</v>
      </c>
    </row>
    <row r="77" spans="1:28" ht="25.5" x14ac:dyDescent="0.2">
      <c r="A77" s="25">
        <v>5.0999999999999996</v>
      </c>
      <c r="B77" s="26" t="str">
        <f>Source!F324</f>
        <v>1.1-1-1550</v>
      </c>
      <c r="C77" s="26" t="s">
        <v>43</v>
      </c>
      <c r="D77" s="27" t="str">
        <f>Source!H324</f>
        <v>м3</v>
      </c>
      <c r="E77" s="11">
        <f>Source!I324</f>
        <v>70.875000000000014</v>
      </c>
      <c r="F77" s="28">
        <f>Source!AK324</f>
        <v>173.37</v>
      </c>
      <c r="G77" s="41" t="s">
        <v>3</v>
      </c>
      <c r="H77" s="11">
        <f>Source!AW324</f>
        <v>1</v>
      </c>
      <c r="I77" s="30">
        <f>ROUND((ROUND((Source!AC324*Source!AW324*Source!I324),2)),2)+(ROUND((ROUND(((Source!ET324)*Source!AV324*Source!I324),2)),2)+ROUND((ROUND(((Source!AE324-(Source!EU324))*Source!AV324*Source!I324),2)),2))+ROUND((ROUND((Source!AF324*Source!AV324*Source!I324),2)),2)</f>
        <v>12287.6</v>
      </c>
      <c r="J77" s="11">
        <f>IF(Source!BC324&lt;&gt; 0, Source!BC324, 1)</f>
        <v>10.58</v>
      </c>
      <c r="K77" s="30">
        <f>Source!O324</f>
        <v>130002.81</v>
      </c>
      <c r="Q77" s="10">
        <f>ROUND((Source!DN324/100)*ROUND((ROUND((Source!AF324*Source!AV324*Source!I324),2)),2), 2)</f>
        <v>0</v>
      </c>
      <c r="R77" s="10">
        <f>Source!X324</f>
        <v>0</v>
      </c>
      <c r="S77" s="10">
        <f>ROUND((Source!DO324/100)*ROUND((ROUND((Source!AF324*Source!AV324*Source!I324),2)),2), 2)</f>
        <v>0</v>
      </c>
      <c r="T77" s="10">
        <f>Source!Y324</f>
        <v>0</v>
      </c>
      <c r="U77" s="10">
        <f>ROUND((175/100)*ROUND((ROUND((Source!AE324*Source!AV324*Source!I324),2)),2), 2)</f>
        <v>0</v>
      </c>
      <c r="V77" s="10">
        <f>ROUND((157/100)*ROUND(ROUND((ROUND((Source!AE324*Source!AV324*Source!I324),2)*Source!BS324),2), 2), 2)</f>
        <v>0</v>
      </c>
      <c r="X77" s="10">
        <f>IF(Source!BI324&lt;=1,I77, 0)</f>
        <v>12287.6</v>
      </c>
      <c r="Y77" s="10">
        <f>IF(Source!BI324=2,I77, 0)</f>
        <v>0</v>
      </c>
      <c r="Z77" s="10">
        <f>IF(Source!BI324=3,I77, 0)</f>
        <v>0</v>
      </c>
      <c r="AA77" s="10">
        <f>IF(Source!BI324=4,I77, 0)</f>
        <v>0</v>
      </c>
    </row>
    <row r="78" spans="1:28" x14ac:dyDescent="0.2">
      <c r="A78" s="25"/>
      <c r="B78" s="26"/>
      <c r="C78" s="26" t="s">
        <v>1338</v>
      </c>
      <c r="D78" s="27" t="s">
        <v>1339</v>
      </c>
      <c r="E78" s="11">
        <f>Source!DN323</f>
        <v>161</v>
      </c>
      <c r="F78" s="28"/>
      <c r="G78" s="29"/>
      <c r="H78" s="11"/>
      <c r="I78" s="30">
        <f>SUM(Q71:Q77)</f>
        <v>205.79</v>
      </c>
      <c r="J78" s="11">
        <f>Source!BZ323</f>
        <v>131</v>
      </c>
      <c r="K78" s="30">
        <f>SUM(R71:R77)</f>
        <v>4107.3999999999996</v>
      </c>
    </row>
    <row r="79" spans="1:28" x14ac:dyDescent="0.2">
      <c r="A79" s="25"/>
      <c r="B79" s="26"/>
      <c r="C79" s="26" t="s">
        <v>1340</v>
      </c>
      <c r="D79" s="27" t="s">
        <v>1339</v>
      </c>
      <c r="E79" s="11">
        <f>Source!DO323</f>
        <v>107</v>
      </c>
      <c r="F79" s="28"/>
      <c r="G79" s="29"/>
      <c r="H79" s="11"/>
      <c r="I79" s="30">
        <f>SUM(S71:S78)</f>
        <v>136.77000000000001</v>
      </c>
      <c r="J79" s="11">
        <f>Source!CA323</f>
        <v>54</v>
      </c>
      <c r="K79" s="30">
        <f>SUM(T71:T78)</f>
        <v>1693.13</v>
      </c>
    </row>
    <row r="80" spans="1:28" x14ac:dyDescent="0.2">
      <c r="A80" s="25"/>
      <c r="B80" s="26"/>
      <c r="C80" s="26" t="s">
        <v>1341</v>
      </c>
      <c r="D80" s="27" t="s">
        <v>1339</v>
      </c>
      <c r="E80" s="11">
        <f>175</f>
        <v>175</v>
      </c>
      <c r="F80" s="28"/>
      <c r="G80" s="29"/>
      <c r="H80" s="11"/>
      <c r="I80" s="30">
        <f>SUM(U71:U79)</f>
        <v>487.2</v>
      </c>
      <c r="J80" s="11">
        <f>157</f>
        <v>157</v>
      </c>
      <c r="K80" s="30">
        <f>SUM(V71:V79)</f>
        <v>10721.77</v>
      </c>
    </row>
    <row r="81" spans="1:28" x14ac:dyDescent="0.2">
      <c r="A81" s="32"/>
      <c r="B81" s="33"/>
      <c r="C81" s="33" t="s">
        <v>1342</v>
      </c>
      <c r="D81" s="34" t="s">
        <v>1343</v>
      </c>
      <c r="E81" s="35">
        <f>Source!AQ323</f>
        <v>21.6</v>
      </c>
      <c r="F81" s="36"/>
      <c r="G81" s="37" t="str">
        <f>Source!DI323</f>
        <v/>
      </c>
      <c r="H81" s="35">
        <f>Source!AV323</f>
        <v>1</v>
      </c>
      <c r="I81" s="38">
        <f>Source!U323</f>
        <v>12.15</v>
      </c>
      <c r="J81" s="35"/>
      <c r="K81" s="38"/>
      <c r="AB81" s="20">
        <f>I81</f>
        <v>12.15</v>
      </c>
    </row>
    <row r="82" spans="1:28" x14ac:dyDescent="0.2">
      <c r="A82" s="39"/>
      <c r="B82" s="39"/>
      <c r="C82" s="40" t="s">
        <v>1344</v>
      </c>
      <c r="D82" s="49"/>
      <c r="E82" s="39"/>
      <c r="F82" s="39"/>
      <c r="G82" s="39"/>
      <c r="H82" s="76">
        <f>I73+I74+I76+I78+I79+I80+SUM(I77:I77)</f>
        <v>16134.57</v>
      </c>
      <c r="I82" s="76"/>
      <c r="J82" s="76">
        <f>K73+K74+K76+K78+K79+K80+SUM(K77:K77)</f>
        <v>174094.01</v>
      </c>
      <c r="K82" s="76"/>
      <c r="O82" s="20">
        <f>I73+I74+I76+I78+I79+I80+SUM(I77:I77)</f>
        <v>16134.57</v>
      </c>
      <c r="P82" s="20">
        <f>K73+K74+K76+K78+K79+K80+SUM(K77:K77)</f>
        <v>174094.01</v>
      </c>
      <c r="X82" s="10">
        <f>IF(Source!BI323&lt;=1,I73+I74+I76+I78+I79+I80-0, 0)</f>
        <v>3846.9700000000003</v>
      </c>
      <c r="Y82" s="10">
        <f>IF(Source!BI323=2,I73+I74+I76+I78+I79+I80-0, 0)</f>
        <v>0</v>
      </c>
      <c r="Z82" s="10">
        <f>IF(Source!BI323=3,I73+I74+I76+I78+I79+I80-0, 0)</f>
        <v>0</v>
      </c>
      <c r="AA82" s="10">
        <f>IF(Source!BI323=4,I73+I74+I76+I78+I79+I80,0)</f>
        <v>0</v>
      </c>
    </row>
    <row r="84" spans="1:28" ht="51" x14ac:dyDescent="0.2">
      <c r="A84" s="25">
        <v>6</v>
      </c>
      <c r="B84" s="26" t="str">
        <f>Source!F325</f>
        <v>3.27-47-4</v>
      </c>
      <c r="C84" s="26" t="s">
        <v>259</v>
      </c>
      <c r="D84" s="27" t="str">
        <f>Source!H325</f>
        <v>100 м2 покрытия</v>
      </c>
      <c r="E84" s="11">
        <f>Source!I325</f>
        <v>3.75</v>
      </c>
      <c r="F84" s="28"/>
      <c r="G84" s="29"/>
      <c r="H84" s="11"/>
      <c r="I84" s="30"/>
      <c r="J84" s="11"/>
      <c r="K84" s="30"/>
      <c r="Q84" s="10">
        <f>ROUND((Source!DN325/100)*ROUND((ROUND((Source!AF325*Source!AV325*Source!I325),2)),2), 2)</f>
        <v>541.64</v>
      </c>
      <c r="R84" s="10">
        <f>Source!X325</f>
        <v>10510.19</v>
      </c>
      <c r="S84" s="10">
        <f>ROUND((Source!DO325/100)*ROUND((ROUND((Source!AF325*Source!AV325*Source!I325),2)),2), 2)</f>
        <v>335.49</v>
      </c>
      <c r="T84" s="10">
        <f>Source!Y325</f>
        <v>4065.26</v>
      </c>
      <c r="U84" s="10">
        <f>ROUND((175/100)*ROUND((ROUND((Source!AE325*Source!AV325*Source!I325),2)),2), 2)</f>
        <v>69.97</v>
      </c>
      <c r="V84" s="10">
        <f>ROUND((157/100)*ROUND(ROUND((ROUND((Source!AE325*Source!AV325*Source!I325),2)*Source!BS325),2), 2), 2)</f>
        <v>1539.71</v>
      </c>
    </row>
    <row r="85" spans="1:28" x14ac:dyDescent="0.2">
      <c r="C85" s="9" t="str">
        <f>"Объем: "&amp;Source!I325&amp;"=375/"&amp;"100"</f>
        <v>Объем: 3,75=375/100</v>
      </c>
    </row>
    <row r="86" spans="1:28" x14ac:dyDescent="0.2">
      <c r="A86" s="25"/>
      <c r="B86" s="26"/>
      <c r="C86" s="26" t="s">
        <v>1334</v>
      </c>
      <c r="D86" s="27"/>
      <c r="E86" s="11"/>
      <c r="F86" s="28">
        <f>Source!AO325</f>
        <v>107.79</v>
      </c>
      <c r="G86" s="29" t="str">
        <f>Source!DG325</f>
        <v/>
      </c>
      <c r="H86" s="11">
        <f>Source!AV325</f>
        <v>1</v>
      </c>
      <c r="I86" s="30">
        <f>ROUND((ROUND((Source!AF325*Source!AV325*Source!I325),2)),2)</f>
        <v>404.21</v>
      </c>
      <c r="J86" s="11">
        <f>IF(Source!BA325&lt;&gt; 0, Source!BA325, 1)</f>
        <v>24.53</v>
      </c>
      <c r="K86" s="30">
        <f>Source!S325</f>
        <v>9915.27</v>
      </c>
      <c r="W86" s="10">
        <f>I86</f>
        <v>404.21</v>
      </c>
    </row>
    <row r="87" spans="1:28" x14ac:dyDescent="0.2">
      <c r="A87" s="25"/>
      <c r="B87" s="26"/>
      <c r="C87" s="26" t="s">
        <v>1335</v>
      </c>
      <c r="D87" s="27"/>
      <c r="E87" s="11"/>
      <c r="F87" s="28">
        <f>Source!AM325</f>
        <v>120.3</v>
      </c>
      <c r="G87" s="29" t="str">
        <f>Source!DE325</f>
        <v/>
      </c>
      <c r="H87" s="11">
        <f>Source!AV325</f>
        <v>1</v>
      </c>
      <c r="I87" s="30">
        <f>(ROUND((ROUND(((Source!ET325)*Source!AV325*Source!I325),2)),2)+ROUND((ROUND(((Source!AE325-(Source!EU325))*Source!AV325*Source!I325),2)),2))</f>
        <v>451.13</v>
      </c>
      <c r="J87" s="11">
        <f>IF(Source!BB325&lt;&gt; 0, Source!BB325, 1)</f>
        <v>8.24</v>
      </c>
      <c r="K87" s="30">
        <f>Source!Q325</f>
        <v>3717.31</v>
      </c>
    </row>
    <row r="88" spans="1:28" x14ac:dyDescent="0.2">
      <c r="A88" s="25"/>
      <c r="B88" s="26"/>
      <c r="C88" s="26" t="s">
        <v>1336</v>
      </c>
      <c r="D88" s="27"/>
      <c r="E88" s="11"/>
      <c r="F88" s="28">
        <f>Source!AN325</f>
        <v>10.66</v>
      </c>
      <c r="G88" s="29" t="str">
        <f>Source!DF325</f>
        <v/>
      </c>
      <c r="H88" s="11">
        <f>Source!AV325</f>
        <v>1</v>
      </c>
      <c r="I88" s="31">
        <f>ROUND((ROUND((Source!AE325*Source!AV325*Source!I325),2)),2)</f>
        <v>39.979999999999997</v>
      </c>
      <c r="J88" s="11">
        <f>IF(Source!BS325&lt;&gt; 0, Source!BS325, 1)</f>
        <v>24.53</v>
      </c>
      <c r="K88" s="31">
        <f>Source!R325</f>
        <v>980.71</v>
      </c>
      <c r="W88" s="10">
        <f>I88</f>
        <v>39.979999999999997</v>
      </c>
    </row>
    <row r="89" spans="1:28" x14ac:dyDescent="0.2">
      <c r="A89" s="25"/>
      <c r="B89" s="26"/>
      <c r="C89" s="26" t="s">
        <v>1337</v>
      </c>
      <c r="D89" s="27"/>
      <c r="E89" s="11"/>
      <c r="F89" s="28">
        <f>Source!AL325</f>
        <v>210.11</v>
      </c>
      <c r="G89" s="29" t="str">
        <f>Source!DD325</f>
        <v/>
      </c>
      <c r="H89" s="11">
        <f>Source!AW325</f>
        <v>1</v>
      </c>
      <c r="I89" s="30">
        <f>ROUND((ROUND((Source!AC325*Source!AW325*Source!I325),2)),2)</f>
        <v>787.91</v>
      </c>
      <c r="J89" s="11">
        <f>IF(Source!BC325&lt;&gt; 0, Source!BC325, 1)</f>
        <v>6.2</v>
      </c>
      <c r="K89" s="30">
        <f>Source!P325</f>
        <v>4885.04</v>
      </c>
    </row>
    <row r="90" spans="1:28" ht="25.5" x14ac:dyDescent="0.2">
      <c r="A90" s="25">
        <v>6.1</v>
      </c>
      <c r="B90" s="26" t="str">
        <f>Source!F326</f>
        <v>1.3-3-8</v>
      </c>
      <c r="C90" s="26" t="s">
        <v>56</v>
      </c>
      <c r="D90" s="27" t="str">
        <f>Source!H326</f>
        <v>т</v>
      </c>
      <c r="E90" s="11">
        <f>Source!I326</f>
        <v>44.624999999999993</v>
      </c>
      <c r="F90" s="28">
        <f>Source!AK326</f>
        <v>307.88</v>
      </c>
      <c r="G90" s="41" t="s">
        <v>3</v>
      </c>
      <c r="H90" s="11">
        <f>Source!AW326</f>
        <v>1</v>
      </c>
      <c r="I90" s="30">
        <f>ROUND((ROUND((Source!AC326*Source!AW326*Source!I326),2)),2)+(ROUND((ROUND(((Source!ET326)*Source!AV326*Source!I326),2)),2)+ROUND((ROUND(((Source!AE326-(Source!EU326))*Source!AV326*Source!I326),2)),2))+ROUND((ROUND((Source!AF326*Source!AV326*Source!I326),2)),2)</f>
        <v>13739.15</v>
      </c>
      <c r="J90" s="11">
        <f>IF(Source!BC326&lt;&gt; 0, Source!BC326, 1)</f>
        <v>8.52</v>
      </c>
      <c r="K90" s="30">
        <f>Source!O326</f>
        <v>117057.56</v>
      </c>
      <c r="Q90" s="10">
        <f>ROUND((Source!DN326/100)*ROUND((ROUND((Source!AF326*Source!AV326*Source!I326),2)),2), 2)</f>
        <v>0</v>
      </c>
      <c r="R90" s="10">
        <f>Source!X326</f>
        <v>0</v>
      </c>
      <c r="S90" s="10">
        <f>ROUND((Source!DO326/100)*ROUND((ROUND((Source!AF326*Source!AV326*Source!I326),2)),2), 2)</f>
        <v>0</v>
      </c>
      <c r="T90" s="10">
        <f>Source!Y326</f>
        <v>0</v>
      </c>
      <c r="U90" s="10">
        <f>ROUND((175/100)*ROUND((ROUND((Source!AE326*Source!AV326*Source!I326),2)),2), 2)</f>
        <v>0</v>
      </c>
      <c r="V90" s="10">
        <f>ROUND((157/100)*ROUND(ROUND((ROUND((Source!AE326*Source!AV326*Source!I326),2)*Source!BS326),2), 2), 2)</f>
        <v>0</v>
      </c>
      <c r="X90" s="10">
        <f>IF(Source!BI326&lt;=1,I90, 0)</f>
        <v>13739.15</v>
      </c>
      <c r="Y90" s="10">
        <f>IF(Source!BI326=2,I90, 0)</f>
        <v>0</v>
      </c>
      <c r="Z90" s="10">
        <f>IF(Source!BI326=3,I90, 0)</f>
        <v>0</v>
      </c>
      <c r="AA90" s="10">
        <f>IF(Source!BI326=4,I90, 0)</f>
        <v>0</v>
      </c>
    </row>
    <row r="91" spans="1:28" x14ac:dyDescent="0.2">
      <c r="A91" s="25"/>
      <c r="B91" s="26"/>
      <c r="C91" s="26" t="s">
        <v>1338</v>
      </c>
      <c r="D91" s="27" t="s">
        <v>1339</v>
      </c>
      <c r="E91" s="11">
        <f>Source!DN325</f>
        <v>134</v>
      </c>
      <c r="F91" s="28"/>
      <c r="G91" s="29"/>
      <c r="H91" s="11"/>
      <c r="I91" s="30">
        <f>SUM(Q84:Q90)</f>
        <v>541.64</v>
      </c>
      <c r="J91" s="11">
        <f>Source!BZ325</f>
        <v>106</v>
      </c>
      <c r="K91" s="30">
        <f>SUM(R84:R90)</f>
        <v>10510.19</v>
      </c>
    </row>
    <row r="92" spans="1:28" x14ac:dyDescent="0.2">
      <c r="A92" s="25"/>
      <c r="B92" s="26"/>
      <c r="C92" s="26" t="s">
        <v>1340</v>
      </c>
      <c r="D92" s="27" t="s">
        <v>1339</v>
      </c>
      <c r="E92" s="11">
        <f>Source!DO325</f>
        <v>83</v>
      </c>
      <c r="F92" s="28"/>
      <c r="G92" s="29"/>
      <c r="H92" s="11"/>
      <c r="I92" s="30">
        <f>SUM(S84:S91)</f>
        <v>335.49</v>
      </c>
      <c r="J92" s="11">
        <f>Source!CA325</f>
        <v>41</v>
      </c>
      <c r="K92" s="30">
        <f>SUM(T84:T91)</f>
        <v>4065.26</v>
      </c>
    </row>
    <row r="93" spans="1:28" x14ac:dyDescent="0.2">
      <c r="A93" s="25"/>
      <c r="B93" s="26"/>
      <c r="C93" s="26" t="s">
        <v>1341</v>
      </c>
      <c r="D93" s="27" t="s">
        <v>1339</v>
      </c>
      <c r="E93" s="11">
        <f>175</f>
        <v>175</v>
      </c>
      <c r="F93" s="28"/>
      <c r="G93" s="29"/>
      <c r="H93" s="11"/>
      <c r="I93" s="30">
        <f>SUM(U84:U92)</f>
        <v>69.97</v>
      </c>
      <c r="J93" s="11">
        <f>157</f>
        <v>157</v>
      </c>
      <c r="K93" s="30">
        <f>SUM(V84:V92)</f>
        <v>1539.71</v>
      </c>
    </row>
    <row r="94" spans="1:28" x14ac:dyDescent="0.2">
      <c r="A94" s="32"/>
      <c r="B94" s="33"/>
      <c r="C94" s="33" t="s">
        <v>1342</v>
      </c>
      <c r="D94" s="34" t="s">
        <v>1343</v>
      </c>
      <c r="E94" s="35">
        <f>Source!AQ325</f>
        <v>8.9600000000000009</v>
      </c>
      <c r="F94" s="36"/>
      <c r="G94" s="37" t="str">
        <f>Source!DI325</f>
        <v/>
      </c>
      <c r="H94" s="35">
        <f>Source!AV325</f>
        <v>1</v>
      </c>
      <c r="I94" s="38">
        <f>Source!U325</f>
        <v>33.6</v>
      </c>
      <c r="J94" s="35"/>
      <c r="K94" s="38"/>
      <c r="AB94" s="20">
        <f>I94</f>
        <v>33.6</v>
      </c>
    </row>
    <row r="95" spans="1:28" x14ac:dyDescent="0.2">
      <c r="A95" s="39"/>
      <c r="B95" s="39"/>
      <c r="C95" s="40" t="s">
        <v>1344</v>
      </c>
      <c r="D95" s="49"/>
      <c r="E95" s="39"/>
      <c r="F95" s="39"/>
      <c r="G95" s="39"/>
      <c r="H95" s="76">
        <f>I86+I87+I89+I91+I92+I93+SUM(I90:I90)</f>
        <v>16329.5</v>
      </c>
      <c r="I95" s="76"/>
      <c r="J95" s="76">
        <f>K86+K87+K89+K91+K92+K93+SUM(K90:K90)</f>
        <v>151690.34</v>
      </c>
      <c r="K95" s="76"/>
      <c r="O95" s="20">
        <f>I86+I87+I89+I91+I92+I93+SUM(I90:I90)</f>
        <v>16329.5</v>
      </c>
      <c r="P95" s="20">
        <f>K86+K87+K89+K91+K92+K93+SUM(K90:K90)</f>
        <v>151690.34</v>
      </c>
      <c r="X95" s="10">
        <f>IF(Source!BI325&lt;=1,I86+I87+I89+I91+I92+I93-0, 0)</f>
        <v>2590.35</v>
      </c>
      <c r="Y95" s="10">
        <f>IF(Source!BI325=2,I86+I87+I89+I91+I92+I93-0, 0)</f>
        <v>0</v>
      </c>
      <c r="Z95" s="10">
        <f>IF(Source!BI325=3,I86+I87+I89+I91+I92+I93-0, 0)</f>
        <v>0</v>
      </c>
      <c r="AA95" s="10">
        <f>IF(Source!BI325=4,I86+I87+I89+I91+I92+I93,0)</f>
        <v>0</v>
      </c>
    </row>
    <row r="97" spans="1:38" ht="14.25" customHeight="1" x14ac:dyDescent="0.2">
      <c r="A97" s="69" t="str">
        <f>CONCATENATE("Итого по разделу: ",IF(Source!G328&lt;&gt;"Новый раздел", Source!G328, ""))</f>
        <v>Итого по разделу: п. 10.1   Устройство новых оснований площадок (детские, спортивные, воркаут) АБП - 375 м2</v>
      </c>
      <c r="B97" s="69"/>
      <c r="C97" s="69"/>
      <c r="D97" s="69"/>
      <c r="E97" s="69"/>
      <c r="F97" s="69"/>
      <c r="G97" s="69"/>
      <c r="H97" s="70">
        <f>SUM(O30:O96)</f>
        <v>44937.26</v>
      </c>
      <c r="I97" s="75"/>
      <c r="J97" s="70">
        <f>SUM(P30:P96)</f>
        <v>431401.49</v>
      </c>
      <c r="K97" s="75"/>
      <c r="AL97" s="42" t="str">
        <f>CONCATENATE("Итого по разделу: ",IF(Source!G328&lt;&gt;"Новый раздел", Source!G328, ""))</f>
        <v>Итого по разделу: п. 10.1   Устройство новых оснований площадок (детские, спортивные, воркаут) АБП - 375 м2</v>
      </c>
    </row>
    <row r="98" spans="1:38" hidden="1" x14ac:dyDescent="0.2">
      <c r="A98" s="10" t="s">
        <v>1345</v>
      </c>
      <c r="I98" s="10">
        <f>SUM(AC30:AC97)</f>
        <v>0</v>
      </c>
      <c r="J98" s="10">
        <f>SUM(AD30:AD97)</f>
        <v>0</v>
      </c>
    </row>
    <row r="99" spans="1:38" hidden="1" x14ac:dyDescent="0.2">
      <c r="A99" s="10" t="s">
        <v>1346</v>
      </c>
      <c r="I99" s="10">
        <f>SUM(AE30:AE98)</f>
        <v>0</v>
      </c>
      <c r="J99" s="10">
        <f>SUM(AF30:AF98)</f>
        <v>0</v>
      </c>
    </row>
    <row r="101" spans="1:38" x14ac:dyDescent="0.2">
      <c r="A101" s="77" t="str">
        <f>CONCATENATE("Раздел: ",IF(Source!G357&lt;&gt;"Новый раздел", Source!G357, ""))</f>
        <v>Раздел: п.11   Замена\устройство бортового камня садового(для оснований площадок детских, спортивных, воркаут) - 90 м/п</v>
      </c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AK101" s="24" t="str">
        <f>CONCATENATE("Раздел: ",IF(Source!G357&lt;&gt;"Новый раздел", Source!G357, ""))</f>
        <v>Раздел: п.11   Замена\устройство бортового камня садового(для оснований площадок детских, спортивных, воркаут) - 90 м/п</v>
      </c>
    </row>
    <row r="102" spans="1:38" ht="25.5" x14ac:dyDescent="0.2">
      <c r="A102" s="25">
        <v>7</v>
      </c>
      <c r="B102" s="26" t="str">
        <f>Source!F361</f>
        <v>6.68-53-1</v>
      </c>
      <c r="C102" s="26" t="s">
        <v>205</v>
      </c>
      <c r="D102" s="27" t="str">
        <f>Source!H361</f>
        <v>100 м</v>
      </c>
      <c r="E102" s="11">
        <f>Source!I361</f>
        <v>0.9</v>
      </c>
      <c r="F102" s="28"/>
      <c r="G102" s="29"/>
      <c r="H102" s="11"/>
      <c r="I102" s="30"/>
      <c r="J102" s="11"/>
      <c r="K102" s="30"/>
      <c r="Q102" s="10">
        <f>ROUND((Source!DN361/100)*ROUND((ROUND((Source!AF361*Source!AV361*Source!I361),2)),2), 2)</f>
        <v>617.41</v>
      </c>
      <c r="R102" s="10">
        <f>Source!X361</f>
        <v>12873.26</v>
      </c>
      <c r="S102" s="10">
        <f>ROUND((Source!DO361/100)*ROUND((ROUND((Source!AF361*Source!AV361*Source!I361),2)),2), 2)</f>
        <v>424.47</v>
      </c>
      <c r="T102" s="10">
        <f>Source!Y361</f>
        <v>7761.82</v>
      </c>
      <c r="U102" s="10">
        <f>ROUND((175/100)*ROUND((ROUND((Source!AE361*Source!AV361*Source!I361),2)),2), 2)</f>
        <v>0</v>
      </c>
      <c r="V102" s="10">
        <f>ROUND((157/100)*ROUND(ROUND((ROUND((Source!AE361*Source!AV361*Source!I361),2)*Source!BS361),2), 2), 2)</f>
        <v>0</v>
      </c>
    </row>
    <row r="103" spans="1:38" x14ac:dyDescent="0.2">
      <c r="C103" s="9" t="str">
        <f>"Объем: "&amp;Source!I361&amp;"=90/"&amp;"100"</f>
        <v>Объем: 0,9=90/100</v>
      </c>
    </row>
    <row r="104" spans="1:38" x14ac:dyDescent="0.2">
      <c r="A104" s="25"/>
      <c r="B104" s="26"/>
      <c r="C104" s="26" t="s">
        <v>1334</v>
      </c>
      <c r="D104" s="27"/>
      <c r="E104" s="11"/>
      <c r="F104" s="28">
        <f>Source!AO361</f>
        <v>857.51</v>
      </c>
      <c r="G104" s="29" t="str">
        <f>Source!DG361</f>
        <v/>
      </c>
      <c r="H104" s="11">
        <f>Source!AV361</f>
        <v>1</v>
      </c>
      <c r="I104" s="30">
        <f>ROUND((ROUND((Source!AF361*Source!AV361*Source!I361),2)),2)</f>
        <v>771.76</v>
      </c>
      <c r="J104" s="11">
        <f>IF(Source!BA361&lt;&gt; 0, Source!BA361, 1)</f>
        <v>24.53</v>
      </c>
      <c r="K104" s="30">
        <f>Source!S361</f>
        <v>18931.27</v>
      </c>
      <c r="W104" s="10">
        <f>I104</f>
        <v>771.76</v>
      </c>
    </row>
    <row r="105" spans="1:38" x14ac:dyDescent="0.2">
      <c r="A105" s="25"/>
      <c r="B105" s="26"/>
      <c r="C105" s="26" t="s">
        <v>1338</v>
      </c>
      <c r="D105" s="27" t="s">
        <v>1339</v>
      </c>
      <c r="E105" s="11">
        <f>Source!DN361</f>
        <v>80</v>
      </c>
      <c r="F105" s="28"/>
      <c r="G105" s="29"/>
      <c r="H105" s="11"/>
      <c r="I105" s="30">
        <f>SUM(Q102:Q104)</f>
        <v>617.41</v>
      </c>
      <c r="J105" s="11">
        <f>Source!BZ361</f>
        <v>68</v>
      </c>
      <c r="K105" s="30">
        <f>SUM(R102:R104)</f>
        <v>12873.26</v>
      </c>
    </row>
    <row r="106" spans="1:38" x14ac:dyDescent="0.2">
      <c r="A106" s="25"/>
      <c r="B106" s="26"/>
      <c r="C106" s="26" t="s">
        <v>1340</v>
      </c>
      <c r="D106" s="27" t="s">
        <v>1339</v>
      </c>
      <c r="E106" s="11">
        <f>Source!DO361</f>
        <v>55</v>
      </c>
      <c r="F106" s="28"/>
      <c r="G106" s="29"/>
      <c r="H106" s="11"/>
      <c r="I106" s="30">
        <f>SUM(S102:S105)</f>
        <v>424.47</v>
      </c>
      <c r="J106" s="11">
        <f>Source!CA361</f>
        <v>41</v>
      </c>
      <c r="K106" s="30">
        <f>SUM(T102:T105)</f>
        <v>7761.82</v>
      </c>
    </row>
    <row r="107" spans="1:38" x14ac:dyDescent="0.2">
      <c r="A107" s="32"/>
      <c r="B107" s="33"/>
      <c r="C107" s="33" t="s">
        <v>1342</v>
      </c>
      <c r="D107" s="34" t="s">
        <v>1343</v>
      </c>
      <c r="E107" s="35">
        <f>Source!AQ361</f>
        <v>76.7</v>
      </c>
      <c r="F107" s="36"/>
      <c r="G107" s="37" t="str">
        <f>Source!DI361</f>
        <v/>
      </c>
      <c r="H107" s="35">
        <f>Source!AV361</f>
        <v>1</v>
      </c>
      <c r="I107" s="38">
        <f>Source!U361</f>
        <v>69.03</v>
      </c>
      <c r="J107" s="35"/>
      <c r="K107" s="38"/>
      <c r="AB107" s="20">
        <f>I107</f>
        <v>69.03</v>
      </c>
    </row>
    <row r="108" spans="1:38" x14ac:dyDescent="0.2">
      <c r="A108" s="39"/>
      <c r="B108" s="39"/>
      <c r="C108" s="40" t="s">
        <v>1344</v>
      </c>
      <c r="D108" s="49"/>
      <c r="E108" s="39"/>
      <c r="F108" s="39"/>
      <c r="G108" s="39"/>
      <c r="H108" s="76">
        <f>I104+I105+I106</f>
        <v>1813.64</v>
      </c>
      <c r="I108" s="76"/>
      <c r="J108" s="76">
        <f>K104+K105+K106</f>
        <v>39566.35</v>
      </c>
      <c r="K108" s="76"/>
      <c r="O108" s="20">
        <f>I104+I105+I106</f>
        <v>1813.64</v>
      </c>
      <c r="P108" s="20">
        <f>K104+K105+K106</f>
        <v>39566.35</v>
      </c>
      <c r="X108" s="10">
        <f>IF(Source!BI361&lt;=1,I104+I105+I106-0, 0)</f>
        <v>1813.64</v>
      </c>
      <c r="Y108" s="10">
        <f>IF(Source!BI361=2,I104+I105+I106-0, 0)</f>
        <v>0</v>
      </c>
      <c r="Z108" s="10">
        <f>IF(Source!BI361=3,I104+I105+I106-0, 0)</f>
        <v>0</v>
      </c>
      <c r="AA108" s="10">
        <f>IF(Source!BI361=4,I104+I105+I106,0)</f>
        <v>0</v>
      </c>
    </row>
    <row r="110" spans="1:38" ht="25.5" x14ac:dyDescent="0.2">
      <c r="A110" s="25">
        <v>8</v>
      </c>
      <c r="B110" s="26" t="str">
        <f>Source!F362</f>
        <v>6.68-13-1</v>
      </c>
      <c r="C110" s="26" t="s">
        <v>126</v>
      </c>
      <c r="D110" s="27" t="str">
        <f>Source!H362</f>
        <v>1 Т</v>
      </c>
      <c r="E110" s="11">
        <f>Source!I362</f>
        <v>15.984</v>
      </c>
      <c r="F110" s="28"/>
      <c r="G110" s="29"/>
      <c r="H110" s="11"/>
      <c r="I110" s="30"/>
      <c r="J110" s="11"/>
      <c r="K110" s="30"/>
      <c r="Q110" s="10">
        <f>ROUND((Source!DN362/100)*ROUND((ROUND((Source!AF362*Source!AV362*Source!I362),2)),2), 2)</f>
        <v>0</v>
      </c>
      <c r="R110" s="10">
        <f>Source!X362</f>
        <v>0</v>
      </c>
      <c r="S110" s="10">
        <f>ROUND((Source!DO362/100)*ROUND((ROUND((Source!AF362*Source!AV362*Source!I362),2)),2), 2)</f>
        <v>0</v>
      </c>
      <c r="T110" s="10">
        <f>Source!Y362</f>
        <v>0</v>
      </c>
      <c r="U110" s="10">
        <f>ROUND((175/100)*ROUND((ROUND((Source!AE362*Source!AV362*Source!I362),2)),2), 2)</f>
        <v>41.41</v>
      </c>
      <c r="V110" s="10">
        <f>ROUND((157/100)*ROUND(ROUND((ROUND((Source!AE362*Source!AV362*Source!I362),2)*Source!BS362),2), 2), 2)</f>
        <v>911.2</v>
      </c>
    </row>
    <row r="111" spans="1:38" x14ac:dyDescent="0.2">
      <c r="C111" s="9" t="str">
        <f>"Объем: "&amp;Source!I362&amp;"=90*"&amp;"(0,058+"&amp;"0,016)*"&amp;"2,4"</f>
        <v>Объем: 15,984=90*(0,058+0,016)*2,4</v>
      </c>
    </row>
    <row r="112" spans="1:38" x14ac:dyDescent="0.2">
      <c r="A112" s="25"/>
      <c r="B112" s="26"/>
      <c r="C112" s="26" t="s">
        <v>1335</v>
      </c>
      <c r="D112" s="27"/>
      <c r="E112" s="11"/>
      <c r="F112" s="28">
        <f>Source!AM362</f>
        <v>8.86</v>
      </c>
      <c r="G112" s="29" t="str">
        <f>Source!DE362</f>
        <v/>
      </c>
      <c r="H112" s="11">
        <f>Source!AV362</f>
        <v>1</v>
      </c>
      <c r="I112" s="30">
        <f>(ROUND((ROUND(((Source!ET362)*Source!AV362*Source!I362),2)),2)+ROUND((ROUND(((Source!AE362-(Source!EU362))*Source!AV362*Source!I362),2)),2))</f>
        <v>141.62</v>
      </c>
      <c r="J112" s="11">
        <f>IF(Source!BB362&lt;&gt; 0, Source!BB362, 1)</f>
        <v>8.82</v>
      </c>
      <c r="K112" s="30">
        <f>Source!Q362</f>
        <v>1249.0899999999999</v>
      </c>
    </row>
    <row r="113" spans="1:28" x14ac:dyDescent="0.2">
      <c r="A113" s="25"/>
      <c r="B113" s="26"/>
      <c r="C113" s="26" t="s">
        <v>1336</v>
      </c>
      <c r="D113" s="27"/>
      <c r="E113" s="11"/>
      <c r="F113" s="28">
        <f>Source!AN362</f>
        <v>1.48</v>
      </c>
      <c r="G113" s="29" t="str">
        <f>Source!DF362</f>
        <v/>
      </c>
      <c r="H113" s="11">
        <f>Source!AV362</f>
        <v>1</v>
      </c>
      <c r="I113" s="31">
        <f>ROUND((ROUND((Source!AE362*Source!AV362*Source!I362),2)),2)</f>
        <v>23.66</v>
      </c>
      <c r="J113" s="11">
        <f>IF(Source!BS362&lt;&gt; 0, Source!BS362, 1)</f>
        <v>24.53</v>
      </c>
      <c r="K113" s="31">
        <f>Source!R362</f>
        <v>580.38</v>
      </c>
      <c r="W113" s="10">
        <f>I113</f>
        <v>23.66</v>
      </c>
    </row>
    <row r="114" spans="1:28" x14ac:dyDescent="0.2">
      <c r="A114" s="32"/>
      <c r="B114" s="33"/>
      <c r="C114" s="33" t="s">
        <v>1341</v>
      </c>
      <c r="D114" s="34" t="s">
        <v>1339</v>
      </c>
      <c r="E114" s="35">
        <f>175</f>
        <v>175</v>
      </c>
      <c r="F114" s="36"/>
      <c r="G114" s="37"/>
      <c r="H114" s="35"/>
      <c r="I114" s="38">
        <f>SUM(U110:U113)</f>
        <v>41.41</v>
      </c>
      <c r="J114" s="35">
        <f>157</f>
        <v>157</v>
      </c>
      <c r="K114" s="38">
        <f>SUM(V110:V113)</f>
        <v>911.2</v>
      </c>
    </row>
    <row r="115" spans="1:28" x14ac:dyDescent="0.2">
      <c r="A115" s="39"/>
      <c r="B115" s="39"/>
      <c r="C115" s="40" t="s">
        <v>1344</v>
      </c>
      <c r="D115" s="49"/>
      <c r="E115" s="39"/>
      <c r="F115" s="39"/>
      <c r="G115" s="39"/>
      <c r="H115" s="76">
        <f>I112+I114</f>
        <v>183.03</v>
      </c>
      <c r="I115" s="76"/>
      <c r="J115" s="76">
        <f>K112+K114</f>
        <v>2160.29</v>
      </c>
      <c r="K115" s="76"/>
      <c r="O115" s="20">
        <f>I112+I114</f>
        <v>183.03</v>
      </c>
      <c r="P115" s="20">
        <f>K112+K114</f>
        <v>2160.29</v>
      </c>
      <c r="X115" s="10">
        <f>IF(Source!BI362&lt;=1,I112+I114-0, 0)</f>
        <v>183.03</v>
      </c>
      <c r="Y115" s="10">
        <f>IF(Source!BI362=2,I112+I114-0, 0)</f>
        <v>0</v>
      </c>
      <c r="Z115" s="10">
        <f>IF(Source!BI362=3,I112+I114-0, 0)</f>
        <v>0</v>
      </c>
      <c r="AA115" s="10">
        <f>IF(Source!BI362=4,I112+I114,0)</f>
        <v>0</v>
      </c>
    </row>
    <row r="117" spans="1:28" ht="38.25" x14ac:dyDescent="0.2">
      <c r="A117" s="25">
        <v>9</v>
      </c>
      <c r="B117" s="26" t="str">
        <f>Source!F363</f>
        <v>3.27-26-6</v>
      </c>
      <c r="C117" s="26" t="s">
        <v>274</v>
      </c>
      <c r="D117" s="27" t="str">
        <f>Source!H363</f>
        <v>100 м бортового камня</v>
      </c>
      <c r="E117" s="11">
        <f>Source!I363</f>
        <v>0.9</v>
      </c>
      <c r="F117" s="28"/>
      <c r="G117" s="29"/>
      <c r="H117" s="11"/>
      <c r="I117" s="30"/>
      <c r="J117" s="11"/>
      <c r="K117" s="30"/>
      <c r="Q117" s="10">
        <f>ROUND((Source!DN363/100)*ROUND((ROUND((Source!AF363*Source!AV363*Source!I363),2)),2), 2)</f>
        <v>1017.21</v>
      </c>
      <c r="R117" s="10">
        <f>Source!X363</f>
        <v>20302.77</v>
      </c>
      <c r="S117" s="10">
        <f>ROUND((Source!DO363/100)*ROUND((ROUND((Source!AF363*Source!AV363*Source!I363),2)),2), 2)</f>
        <v>676.04</v>
      </c>
      <c r="T117" s="10">
        <f>Source!Y363</f>
        <v>8369.08</v>
      </c>
      <c r="U117" s="10">
        <f>ROUND((175/100)*ROUND((ROUND((Source!AE363*Source!AV363*Source!I363),2)),2), 2)</f>
        <v>13.02</v>
      </c>
      <c r="V117" s="10">
        <f>ROUND((157/100)*ROUND(ROUND((ROUND((Source!AE363*Source!AV363*Source!I363),2)*Source!BS363),2), 2), 2)</f>
        <v>286.52999999999997</v>
      </c>
    </row>
    <row r="118" spans="1:28" x14ac:dyDescent="0.2">
      <c r="C118" s="9" t="str">
        <f>"Объем: "&amp;Source!I363&amp;"=90/"&amp;"100"</f>
        <v>Объем: 0,9=90/100</v>
      </c>
    </row>
    <row r="119" spans="1:28" x14ac:dyDescent="0.2">
      <c r="A119" s="25"/>
      <c r="B119" s="26"/>
      <c r="C119" s="26" t="s">
        <v>1334</v>
      </c>
      <c r="D119" s="27"/>
      <c r="E119" s="11"/>
      <c r="F119" s="28">
        <f>Source!AO363</f>
        <v>702.01</v>
      </c>
      <c r="G119" s="29" t="str">
        <f>Source!DG363</f>
        <v/>
      </c>
      <c r="H119" s="11">
        <f>Source!AV363</f>
        <v>1</v>
      </c>
      <c r="I119" s="30">
        <f>ROUND((ROUND((Source!AF363*Source!AV363*Source!I363),2)),2)</f>
        <v>631.80999999999995</v>
      </c>
      <c r="J119" s="11">
        <f>IF(Source!BA363&lt;&gt; 0, Source!BA363, 1)</f>
        <v>24.53</v>
      </c>
      <c r="K119" s="30">
        <f>Source!S363</f>
        <v>15498.3</v>
      </c>
      <c r="W119" s="10">
        <f>I119</f>
        <v>631.80999999999995</v>
      </c>
    </row>
    <row r="120" spans="1:28" x14ac:dyDescent="0.2">
      <c r="A120" s="25"/>
      <c r="B120" s="26"/>
      <c r="C120" s="26" t="s">
        <v>1335</v>
      </c>
      <c r="D120" s="27"/>
      <c r="E120" s="11"/>
      <c r="F120" s="28">
        <f>Source!AM363</f>
        <v>53.54</v>
      </c>
      <c r="G120" s="29" t="str">
        <f>Source!DE363</f>
        <v/>
      </c>
      <c r="H120" s="11">
        <f>Source!AV363</f>
        <v>1</v>
      </c>
      <c r="I120" s="30">
        <f>(ROUND((ROUND(((Source!ET363)*Source!AV363*Source!I363),2)),2)+ROUND((ROUND(((Source!AE363-(Source!EU363))*Source!AV363*Source!I363),2)),2))</f>
        <v>48.19</v>
      </c>
      <c r="J120" s="11">
        <f>IF(Source!BB363&lt;&gt; 0, Source!BB363, 1)</f>
        <v>8.9700000000000006</v>
      </c>
      <c r="K120" s="30">
        <f>Source!Q363</f>
        <v>432.26</v>
      </c>
    </row>
    <row r="121" spans="1:28" x14ac:dyDescent="0.2">
      <c r="A121" s="25"/>
      <c r="B121" s="26"/>
      <c r="C121" s="26" t="s">
        <v>1336</v>
      </c>
      <c r="D121" s="27"/>
      <c r="E121" s="11"/>
      <c r="F121" s="28">
        <f>Source!AN363</f>
        <v>8.27</v>
      </c>
      <c r="G121" s="29" t="str">
        <f>Source!DF363</f>
        <v/>
      </c>
      <c r="H121" s="11">
        <f>Source!AV363</f>
        <v>1</v>
      </c>
      <c r="I121" s="31">
        <f>ROUND((ROUND((Source!AE363*Source!AV363*Source!I363),2)),2)</f>
        <v>7.44</v>
      </c>
      <c r="J121" s="11">
        <f>IF(Source!BS363&lt;&gt; 0, Source!BS363, 1)</f>
        <v>24.53</v>
      </c>
      <c r="K121" s="31">
        <f>Source!R363</f>
        <v>182.5</v>
      </c>
      <c r="W121" s="10">
        <f>I121</f>
        <v>7.44</v>
      </c>
    </row>
    <row r="122" spans="1:28" x14ac:dyDescent="0.2">
      <c r="A122" s="25"/>
      <c r="B122" s="26"/>
      <c r="C122" s="26" t="s">
        <v>1337</v>
      </c>
      <c r="D122" s="27"/>
      <c r="E122" s="11"/>
      <c r="F122" s="28">
        <f>Source!AL363</f>
        <v>3709.87</v>
      </c>
      <c r="G122" s="29" t="str">
        <f>Source!DD363</f>
        <v/>
      </c>
      <c r="H122" s="11">
        <f>Source!AW363</f>
        <v>1</v>
      </c>
      <c r="I122" s="30">
        <f>ROUND((ROUND((Source!AC363*Source!AW363*Source!I363),2)),2)</f>
        <v>3338.88</v>
      </c>
      <c r="J122" s="11">
        <f>IF(Source!BC363&lt;&gt; 0, Source!BC363, 1)</f>
        <v>5.61</v>
      </c>
      <c r="K122" s="30">
        <f>Source!P363</f>
        <v>18731.12</v>
      </c>
    </row>
    <row r="123" spans="1:28" x14ac:dyDescent="0.2">
      <c r="A123" s="25">
        <v>9.1</v>
      </c>
      <c r="B123" s="26" t="str">
        <f>Source!F364</f>
        <v>1.5-3-332</v>
      </c>
      <c r="C123" s="26" t="s">
        <v>280</v>
      </c>
      <c r="D123" s="27" t="str">
        <f>Source!H364</f>
        <v>м3</v>
      </c>
      <c r="E123" s="11">
        <f>Source!I364</f>
        <v>1.4400000000000004</v>
      </c>
      <c r="F123" s="28">
        <f>Source!AK364</f>
        <v>4244.2299999999996</v>
      </c>
      <c r="G123" s="41" t="s">
        <v>3</v>
      </c>
      <c r="H123" s="11">
        <f>Source!AW364</f>
        <v>1</v>
      </c>
      <c r="I123" s="30">
        <f>ROUND((ROUND((Source!AC364*Source!AW364*Source!I364),2)),2)+(ROUND((ROUND(((Source!ET364)*Source!AV364*Source!I364),2)),2)+ROUND((ROUND(((Source!AE364-(Source!EU364))*Source!AV364*Source!I364),2)),2))+ROUND((ROUND((Source!AF364*Source!AV364*Source!I364),2)),2)</f>
        <v>6111.69</v>
      </c>
      <c r="J123" s="11">
        <f>IF(Source!BC364&lt;&gt; 0, Source!BC364, 1)</f>
        <v>2.2000000000000002</v>
      </c>
      <c r="K123" s="30">
        <f>Source!O364</f>
        <v>13445.72</v>
      </c>
      <c r="Q123" s="10">
        <f>ROUND((Source!DN364/100)*ROUND((ROUND((Source!AF364*Source!AV364*Source!I364),2)),2), 2)</f>
        <v>0</v>
      </c>
      <c r="R123" s="10">
        <f>Source!X364</f>
        <v>0</v>
      </c>
      <c r="S123" s="10">
        <f>ROUND((Source!DO364/100)*ROUND((ROUND((Source!AF364*Source!AV364*Source!I364),2)),2), 2)</f>
        <v>0</v>
      </c>
      <c r="T123" s="10">
        <f>Source!Y364</f>
        <v>0</v>
      </c>
      <c r="U123" s="10">
        <f>ROUND((175/100)*ROUND((ROUND((Source!AE364*Source!AV364*Source!I364),2)),2), 2)</f>
        <v>0</v>
      </c>
      <c r="V123" s="10">
        <f>ROUND((157/100)*ROUND(ROUND((ROUND((Source!AE364*Source!AV364*Source!I364),2)*Source!BS364),2), 2), 2)</f>
        <v>0</v>
      </c>
      <c r="X123" s="10">
        <f>IF(Source!BI364&lt;=1,I123, 0)</f>
        <v>6111.69</v>
      </c>
      <c r="Y123" s="10">
        <f>IF(Source!BI364=2,I123, 0)</f>
        <v>0</v>
      </c>
      <c r="Z123" s="10">
        <f>IF(Source!BI364=3,I123, 0)</f>
        <v>0</v>
      </c>
      <c r="AA123" s="10">
        <f>IF(Source!BI364=4,I123, 0)</f>
        <v>0</v>
      </c>
    </row>
    <row r="124" spans="1:28" x14ac:dyDescent="0.2">
      <c r="A124" s="25"/>
      <c r="B124" s="26"/>
      <c r="C124" s="26" t="s">
        <v>1338</v>
      </c>
      <c r="D124" s="27" t="s">
        <v>1339</v>
      </c>
      <c r="E124" s="11">
        <f>Source!DN363</f>
        <v>161</v>
      </c>
      <c r="F124" s="28"/>
      <c r="G124" s="29"/>
      <c r="H124" s="11"/>
      <c r="I124" s="30">
        <f>SUM(Q117:Q123)</f>
        <v>1017.21</v>
      </c>
      <c r="J124" s="11">
        <f>Source!BZ363</f>
        <v>131</v>
      </c>
      <c r="K124" s="30">
        <f>SUM(R117:R123)</f>
        <v>20302.77</v>
      </c>
    </row>
    <row r="125" spans="1:28" x14ac:dyDescent="0.2">
      <c r="A125" s="25"/>
      <c r="B125" s="26"/>
      <c r="C125" s="26" t="s">
        <v>1340</v>
      </c>
      <c r="D125" s="27" t="s">
        <v>1339</v>
      </c>
      <c r="E125" s="11">
        <f>Source!DO363</f>
        <v>107</v>
      </c>
      <c r="F125" s="28"/>
      <c r="G125" s="29"/>
      <c r="H125" s="11"/>
      <c r="I125" s="30">
        <f>SUM(S117:S124)</f>
        <v>676.04</v>
      </c>
      <c r="J125" s="11">
        <f>Source!CA363</f>
        <v>54</v>
      </c>
      <c r="K125" s="30">
        <f>SUM(T117:T124)</f>
        <v>8369.08</v>
      </c>
    </row>
    <row r="126" spans="1:28" x14ac:dyDescent="0.2">
      <c r="A126" s="25"/>
      <c r="B126" s="26"/>
      <c r="C126" s="26" t="s">
        <v>1341</v>
      </c>
      <c r="D126" s="27" t="s">
        <v>1339</v>
      </c>
      <c r="E126" s="11">
        <f>175</f>
        <v>175</v>
      </c>
      <c r="F126" s="28"/>
      <c r="G126" s="29"/>
      <c r="H126" s="11"/>
      <c r="I126" s="30">
        <f>SUM(U117:U125)</f>
        <v>13.02</v>
      </c>
      <c r="J126" s="11">
        <f>157</f>
        <v>157</v>
      </c>
      <c r="K126" s="30">
        <f>SUM(V117:V125)</f>
        <v>286.52999999999997</v>
      </c>
    </row>
    <row r="127" spans="1:28" x14ac:dyDescent="0.2">
      <c r="A127" s="32"/>
      <c r="B127" s="33"/>
      <c r="C127" s="33" t="s">
        <v>1342</v>
      </c>
      <c r="D127" s="34" t="s">
        <v>1343</v>
      </c>
      <c r="E127" s="35">
        <f>Source!AQ363</f>
        <v>63.44</v>
      </c>
      <c r="F127" s="36"/>
      <c r="G127" s="37" t="str">
        <f>Source!DI363</f>
        <v/>
      </c>
      <c r="H127" s="35">
        <f>Source!AV363</f>
        <v>1</v>
      </c>
      <c r="I127" s="38">
        <f>Source!U363</f>
        <v>57.095999999999997</v>
      </c>
      <c r="J127" s="35"/>
      <c r="K127" s="38"/>
      <c r="AB127" s="20">
        <f>I127</f>
        <v>57.095999999999997</v>
      </c>
    </row>
    <row r="128" spans="1:28" x14ac:dyDescent="0.2">
      <c r="A128" s="39"/>
      <c r="B128" s="39"/>
      <c r="C128" s="40" t="s">
        <v>1344</v>
      </c>
      <c r="D128" s="49"/>
      <c r="E128" s="39"/>
      <c r="F128" s="39"/>
      <c r="G128" s="39"/>
      <c r="H128" s="76">
        <f>I119+I120+I122+I124+I125+I126+SUM(I123:I123)</f>
        <v>11836.84</v>
      </c>
      <c r="I128" s="76"/>
      <c r="J128" s="76">
        <f>K119+K120+K122+K124+K125+K126+SUM(K123:K123)</f>
        <v>77065.78</v>
      </c>
      <c r="K128" s="76"/>
      <c r="O128" s="20">
        <f>I119+I120+I122+I124+I125+I126+SUM(I123:I123)</f>
        <v>11836.84</v>
      </c>
      <c r="P128" s="20">
        <f>K119+K120+K122+K124+K125+K126+SUM(K123:K123)</f>
        <v>77065.78</v>
      </c>
      <c r="X128" s="10">
        <f>IF(Source!BI363&lt;=1,I119+I120+I122+I124+I125+I126-0, 0)</f>
        <v>5725.1500000000005</v>
      </c>
      <c r="Y128" s="10">
        <f>IF(Source!BI363=2,I119+I120+I122+I124+I125+I126-0, 0)</f>
        <v>0</v>
      </c>
      <c r="Z128" s="10">
        <f>IF(Source!BI363=3,I119+I120+I122+I124+I125+I126-0, 0)</f>
        <v>0</v>
      </c>
      <c r="AA128" s="10">
        <f>IF(Source!BI363=4,I119+I120+I122+I124+I125+I126,0)</f>
        <v>0</v>
      </c>
    </row>
    <row r="131" spans="1:38" ht="25.5" x14ac:dyDescent="0.2">
      <c r="A131" s="69" t="str">
        <f>CONCATENATE("Итого по разделу: ",IF(Source!G366&lt;&gt;"Новый раздел", Source!G366, ""))</f>
        <v>Итого по разделу: п.11   Замена\устройство бортового камня садового(для оснований площадок детских, спортивных, воркаут) - 90 м/п</v>
      </c>
      <c r="B131" s="69"/>
      <c r="C131" s="69"/>
      <c r="D131" s="69"/>
      <c r="E131" s="69"/>
      <c r="F131" s="69"/>
      <c r="G131" s="69"/>
      <c r="H131" s="70">
        <f>SUM(O101:O130)</f>
        <v>13833.51</v>
      </c>
      <c r="I131" s="75"/>
      <c r="J131" s="70">
        <f>SUM(P101:P130)</f>
        <v>118792.42</v>
      </c>
      <c r="K131" s="75"/>
      <c r="AL131" s="42" t="str">
        <f>CONCATENATE("Итого по разделу: ",IF(Source!G366&lt;&gt;"Новый раздел", Source!G366, ""))</f>
        <v>Итого по разделу: п.11   Замена\устройство бортового камня садового(для оснований площадок детских, спортивных, воркаут) - 90 м/п</v>
      </c>
    </row>
    <row r="132" spans="1:38" hidden="1" x14ac:dyDescent="0.2">
      <c r="A132" s="10" t="s">
        <v>1345</v>
      </c>
      <c r="I132" s="10">
        <f>SUM(AC101:AC131)</f>
        <v>0</v>
      </c>
      <c r="J132" s="10">
        <f>SUM(AD101:AD131)</f>
        <v>0</v>
      </c>
    </row>
    <row r="133" spans="1:38" hidden="1" x14ac:dyDescent="0.2">
      <c r="A133" s="10" t="s">
        <v>1346</v>
      </c>
      <c r="I133" s="10">
        <f>SUM(AE101:AE132)</f>
        <v>0</v>
      </c>
      <c r="J133" s="10">
        <f>SUM(AF101:AF132)</f>
        <v>0</v>
      </c>
    </row>
    <row r="135" spans="1:38" ht="12.75" customHeight="1" x14ac:dyDescent="0.2">
      <c r="A135" s="77" t="str">
        <f>CONCATENATE("Раздел: ",IF(Source!G1127&lt;&gt;"Новый раздел", Source!G1127, ""))</f>
        <v>Раздел: п.25,5   Устройство покрытия на площадке воркаут (1 см: 1 см - каучук) - 375 м2</v>
      </c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AK135" s="24" t="str">
        <f>CONCATENATE("Раздел: ",IF(Source!G1127&lt;&gt;"Новый раздел", Source!G1127, ""))</f>
        <v>Раздел: п.25,5   Устройство покрытия на площадке воркаут (1 см: 1 см - каучук) - 375 м2</v>
      </c>
    </row>
    <row r="136" spans="1:38" ht="38.25" x14ac:dyDescent="0.2">
      <c r="A136" s="25">
        <v>10</v>
      </c>
      <c r="B136" s="26" t="str">
        <f>Source!F1135</f>
        <v>3.47-75-1</v>
      </c>
      <c r="C136" s="26" t="s">
        <v>774</v>
      </c>
      <c r="D136" s="27" t="str">
        <f>Source!H1135</f>
        <v>100 м2</v>
      </c>
      <c r="E136" s="11">
        <f>Source!I1135</f>
        <v>3.75</v>
      </c>
      <c r="F136" s="28"/>
      <c r="G136" s="29"/>
      <c r="H136" s="11"/>
      <c r="I136" s="30"/>
      <c r="J136" s="11"/>
      <c r="K136" s="30"/>
      <c r="Q136" s="10">
        <f>ROUND((Source!DN1135/100)*ROUND((ROUND((Source!AF1135*Source!AV1135*Source!I1135),2)),2), 2)</f>
        <v>1321.16</v>
      </c>
      <c r="R136" s="10">
        <f>Source!X1135</f>
        <v>17677.060000000001</v>
      </c>
      <c r="S136" s="10">
        <f>ROUND((Source!DO1135/100)*ROUND((ROUND((Source!AF1135*Source!AV1135*Source!I1135),2)),2), 2)</f>
        <v>713.57</v>
      </c>
      <c r="T136" s="10">
        <f>Source!Y1135</f>
        <v>8145.31</v>
      </c>
      <c r="U136" s="10">
        <f>ROUND((175/100)*ROUND((ROUND((Source!AE1135*Source!AV1135*Source!I1135),2)),2), 2)</f>
        <v>457.21</v>
      </c>
      <c r="V136" s="10">
        <f>ROUND((157/100)*ROUND(ROUND((ROUND((Source!AE1135*Source!AV1135*Source!I1135),2)*Source!BS1135),2), 2), 2)</f>
        <v>10061.67</v>
      </c>
    </row>
    <row r="137" spans="1:38" x14ac:dyDescent="0.2">
      <c r="C137" s="9" t="str">
        <f>"Объем: "&amp;Source!I1135&amp;"=375/"&amp;"100"</f>
        <v>Объем: 3,75=375/100</v>
      </c>
    </row>
    <row r="138" spans="1:38" x14ac:dyDescent="0.2">
      <c r="A138" s="25"/>
      <c r="B138" s="26"/>
      <c r="C138" s="26" t="s">
        <v>1334</v>
      </c>
      <c r="D138" s="27"/>
      <c r="E138" s="11"/>
      <c r="F138" s="28">
        <f>Source!AO1135</f>
        <v>188.4</v>
      </c>
      <c r="G138" s="29" t="str">
        <f>Source!DG1135</f>
        <v/>
      </c>
      <c r="H138" s="11">
        <f>Source!AV1135</f>
        <v>1</v>
      </c>
      <c r="I138" s="30">
        <f>ROUND((ROUND((Source!AF1135*Source!AV1135*Source!I1135),2)),2)</f>
        <v>706.5</v>
      </c>
      <c r="J138" s="11">
        <f>IF(Source!BA1135&lt;&gt; 0, Source!BA1135, 1)</f>
        <v>24.53</v>
      </c>
      <c r="K138" s="30">
        <f>Source!S1135</f>
        <v>17330.45</v>
      </c>
      <c r="W138" s="10">
        <f>I138</f>
        <v>706.5</v>
      </c>
    </row>
    <row r="139" spans="1:38" x14ac:dyDescent="0.2">
      <c r="A139" s="25"/>
      <c r="B139" s="26"/>
      <c r="C139" s="26" t="s">
        <v>1335</v>
      </c>
      <c r="D139" s="27"/>
      <c r="E139" s="11"/>
      <c r="F139" s="28">
        <f>Source!AM1135</f>
        <v>180.59</v>
      </c>
      <c r="G139" s="29" t="str">
        <f>Source!DE1135</f>
        <v/>
      </c>
      <c r="H139" s="11">
        <f>Source!AV1135</f>
        <v>1</v>
      </c>
      <c r="I139" s="30">
        <f>(ROUND((ROUND(((Source!ET1135)*Source!AV1135*Source!I1135),2)),2)+ROUND((ROUND(((Source!AE1135-(Source!EU1135))*Source!AV1135*Source!I1135),2)),2))</f>
        <v>677.21</v>
      </c>
      <c r="J139" s="11">
        <f>IF(Source!BB1135&lt;&gt; 0, Source!BB1135, 1)</f>
        <v>12.32</v>
      </c>
      <c r="K139" s="30">
        <f>Source!Q1135</f>
        <v>8343.23</v>
      </c>
    </row>
    <row r="140" spans="1:38" x14ac:dyDescent="0.2">
      <c r="A140" s="25"/>
      <c r="B140" s="26"/>
      <c r="C140" s="26" t="s">
        <v>1336</v>
      </c>
      <c r="D140" s="27"/>
      <c r="E140" s="11"/>
      <c r="F140" s="28">
        <f>Source!AN1135</f>
        <v>69.67</v>
      </c>
      <c r="G140" s="29" t="str">
        <f>Source!DF1135</f>
        <v/>
      </c>
      <c r="H140" s="11">
        <f>Source!AV1135</f>
        <v>1</v>
      </c>
      <c r="I140" s="31">
        <f>ROUND((ROUND((Source!AE1135*Source!AV1135*Source!I1135),2)),2)</f>
        <v>261.26</v>
      </c>
      <c r="J140" s="11">
        <f>IF(Source!BS1135&lt;&gt; 0, Source!BS1135, 1)</f>
        <v>24.53</v>
      </c>
      <c r="K140" s="31">
        <f>Source!R1135</f>
        <v>6408.71</v>
      </c>
      <c r="W140" s="10">
        <f>I140</f>
        <v>261.26</v>
      </c>
    </row>
    <row r="141" spans="1:38" x14ac:dyDescent="0.2">
      <c r="A141" s="25"/>
      <c r="B141" s="26"/>
      <c r="C141" s="26" t="s">
        <v>1337</v>
      </c>
      <c r="D141" s="27"/>
      <c r="E141" s="11"/>
      <c r="F141" s="28">
        <f>Source!AL1135</f>
        <v>16744.72</v>
      </c>
      <c r="G141" s="29" t="str">
        <f>Source!DD1135</f>
        <v/>
      </c>
      <c r="H141" s="11">
        <f>Source!AW1135</f>
        <v>1</v>
      </c>
      <c r="I141" s="30">
        <f>ROUND((ROUND((Source!AC1135*Source!AW1135*Source!I1135),2)),2)</f>
        <v>62792.7</v>
      </c>
      <c r="J141" s="11">
        <f>IF(Source!BC1135&lt;&gt; 0, Source!BC1135, 1)</f>
        <v>2.79</v>
      </c>
      <c r="K141" s="30">
        <f>Source!P1135</f>
        <v>175191.63</v>
      </c>
    </row>
    <row r="142" spans="1:38" ht="25.5" x14ac:dyDescent="0.2">
      <c r="A142" s="25">
        <v>10.1</v>
      </c>
      <c r="B142" s="26" t="str">
        <f>Source!F1136</f>
        <v>1.1-1-3493</v>
      </c>
      <c r="C142" s="26" t="s">
        <v>791</v>
      </c>
      <c r="D142" s="27" t="str">
        <f>Source!H1136</f>
        <v>кг</v>
      </c>
      <c r="E142" s="11">
        <f>Source!I1136</f>
        <v>2756.25</v>
      </c>
      <c r="F142" s="28">
        <f>Source!AK1136</f>
        <v>17.18</v>
      </c>
      <c r="G142" s="41" t="s">
        <v>3</v>
      </c>
      <c r="H142" s="11">
        <f>Source!AW1136</f>
        <v>1</v>
      </c>
      <c r="I142" s="30">
        <f>ROUND((ROUND((Source!AC1136*Source!AW1136*Source!I1136),2)),2)+(ROUND((ROUND(((Source!ET1136)*Source!AV1136*Source!I1136),2)),2)+ROUND((ROUND(((Source!AE1136-(Source!EU1136))*Source!AV1136*Source!I1136),2)),2))+ROUND((ROUND((Source!AF1136*Source!AV1136*Source!I1136),2)),2)</f>
        <v>47352.38</v>
      </c>
      <c r="J142" s="11">
        <f>IF(Source!BC1136&lt;&gt; 0, Source!BC1136, 1)</f>
        <v>4.9800000000000004</v>
      </c>
      <c r="K142" s="30">
        <f>Source!O1136</f>
        <v>235814.85</v>
      </c>
      <c r="Q142" s="10">
        <f>ROUND((Source!DN1136/100)*ROUND((ROUND((Source!AF1136*Source!AV1136*Source!I1136),2)),2), 2)</f>
        <v>0</v>
      </c>
      <c r="R142" s="10">
        <f>Source!X1136</f>
        <v>0</v>
      </c>
      <c r="S142" s="10">
        <f>ROUND((Source!DO1136/100)*ROUND((ROUND((Source!AF1136*Source!AV1136*Source!I1136),2)),2), 2)</f>
        <v>0</v>
      </c>
      <c r="T142" s="10">
        <f>Source!Y1136</f>
        <v>0</v>
      </c>
      <c r="U142" s="10">
        <f>ROUND((175/100)*ROUND((ROUND((Source!AE1136*Source!AV1136*Source!I1136),2)),2), 2)</f>
        <v>0</v>
      </c>
      <c r="V142" s="10">
        <f>ROUND((157/100)*ROUND(ROUND((ROUND((Source!AE1136*Source!AV1136*Source!I1136),2)*Source!BS1136),2), 2), 2)</f>
        <v>0</v>
      </c>
      <c r="X142" s="10">
        <f>IF(Source!BI1136&lt;=1,I142, 0)</f>
        <v>47352.38</v>
      </c>
      <c r="Y142" s="10">
        <f>IF(Source!BI1136=2,I142, 0)</f>
        <v>0</v>
      </c>
      <c r="Z142" s="10">
        <f>IF(Source!BI1136=3,I142, 0)</f>
        <v>0</v>
      </c>
      <c r="AA142" s="10">
        <f>IF(Source!BI1136=4,I142, 0)</f>
        <v>0</v>
      </c>
    </row>
    <row r="143" spans="1:38" x14ac:dyDescent="0.2">
      <c r="A143" s="25"/>
      <c r="B143" s="26"/>
      <c r="C143" s="26" t="s">
        <v>1338</v>
      </c>
      <c r="D143" s="27" t="s">
        <v>1339</v>
      </c>
      <c r="E143" s="11">
        <f>Source!DN1135</f>
        <v>187</v>
      </c>
      <c r="F143" s="28"/>
      <c r="G143" s="29"/>
      <c r="H143" s="11"/>
      <c r="I143" s="30">
        <f>SUM(Q136:Q142)</f>
        <v>1321.16</v>
      </c>
      <c r="J143" s="11">
        <f>Source!BZ1135</f>
        <v>102</v>
      </c>
      <c r="K143" s="30">
        <f>SUM(R136:R142)</f>
        <v>17677.060000000001</v>
      </c>
    </row>
    <row r="144" spans="1:38" x14ac:dyDescent="0.2">
      <c r="A144" s="25"/>
      <c r="B144" s="26"/>
      <c r="C144" s="26" t="s">
        <v>1340</v>
      </c>
      <c r="D144" s="27" t="s">
        <v>1339</v>
      </c>
      <c r="E144" s="11">
        <f>Source!DO1135</f>
        <v>101</v>
      </c>
      <c r="F144" s="28"/>
      <c r="G144" s="29"/>
      <c r="H144" s="11"/>
      <c r="I144" s="30">
        <f>SUM(S136:S143)</f>
        <v>713.57</v>
      </c>
      <c r="J144" s="11">
        <f>Source!CA1135</f>
        <v>47</v>
      </c>
      <c r="K144" s="30">
        <f>SUM(T136:T143)</f>
        <v>8145.31</v>
      </c>
    </row>
    <row r="145" spans="1:38" x14ac:dyDescent="0.2">
      <c r="A145" s="25"/>
      <c r="B145" s="26"/>
      <c r="C145" s="26" t="s">
        <v>1341</v>
      </c>
      <c r="D145" s="27" t="s">
        <v>1339</v>
      </c>
      <c r="E145" s="11">
        <f>175</f>
        <v>175</v>
      </c>
      <c r="F145" s="28"/>
      <c r="G145" s="29"/>
      <c r="H145" s="11"/>
      <c r="I145" s="30">
        <f>SUM(U136:U144)</f>
        <v>457.21</v>
      </c>
      <c r="J145" s="11">
        <f>157</f>
        <v>157</v>
      </c>
      <c r="K145" s="30">
        <f>SUM(V136:V144)</f>
        <v>10061.67</v>
      </c>
    </row>
    <row r="146" spans="1:38" x14ac:dyDescent="0.2">
      <c r="A146" s="32"/>
      <c r="B146" s="33"/>
      <c r="C146" s="33" t="s">
        <v>1342</v>
      </c>
      <c r="D146" s="34" t="s">
        <v>1343</v>
      </c>
      <c r="E146" s="35">
        <f>Source!AQ1135</f>
        <v>16.03</v>
      </c>
      <c r="F146" s="36"/>
      <c r="G146" s="37" t="str">
        <f>Source!DI1135</f>
        <v/>
      </c>
      <c r="H146" s="35">
        <f>Source!AV1135</f>
        <v>1</v>
      </c>
      <c r="I146" s="38">
        <f>Source!U1135</f>
        <v>60.112500000000004</v>
      </c>
      <c r="J146" s="35"/>
      <c r="K146" s="38"/>
      <c r="AB146" s="20">
        <f>I146</f>
        <v>60.112500000000004</v>
      </c>
    </row>
    <row r="147" spans="1:38" x14ac:dyDescent="0.2">
      <c r="A147" s="39"/>
      <c r="B147" s="39"/>
      <c r="C147" s="40" t="s">
        <v>1344</v>
      </c>
      <c r="D147" s="49"/>
      <c r="E147" s="39"/>
      <c r="F147" s="39"/>
      <c r="G147" s="39"/>
      <c r="H147" s="76">
        <f>I138+I139+I141+I143+I144+I145+SUM(I142:I142)</f>
        <v>114020.73000000001</v>
      </c>
      <c r="I147" s="76"/>
      <c r="J147" s="76">
        <f>K138+K139+K141+K143+K144+K145+SUM(K142:K142)</f>
        <v>472564.2</v>
      </c>
      <c r="K147" s="76"/>
      <c r="O147" s="20">
        <f>I138+I139+I141+I143+I144+I145+SUM(I142:I142)</f>
        <v>114020.73000000001</v>
      </c>
      <c r="P147" s="20">
        <f>K138+K139+K141+K143+K144+K145+SUM(K142:K142)</f>
        <v>472564.2</v>
      </c>
      <c r="X147" s="10">
        <f>IF(Source!BI1135&lt;=1,I138+I139+I141+I143+I144+I145-0, 0)</f>
        <v>66668.350000000006</v>
      </c>
      <c r="Y147" s="10">
        <f>IF(Source!BI1135=2,I138+I139+I141+I143+I144+I145-0, 0)</f>
        <v>0</v>
      </c>
      <c r="Z147" s="10">
        <f>IF(Source!BI1135=3,I138+I139+I141+I143+I144+I145-0, 0)</f>
        <v>0</v>
      </c>
      <c r="AA147" s="10">
        <f>IF(Source!BI1135=4,I138+I139+I141+I143+I144+I145,0)</f>
        <v>0</v>
      </c>
    </row>
    <row r="149" spans="1:38" x14ac:dyDescent="0.2">
      <c r="A149" s="69" t="str">
        <f>CONCATENATE("Итого по разделу: ",IF(Source!G1138&lt;&gt;"Новый раздел", Source!G1138, ""))</f>
        <v>Итого по разделу: п.25,5   Устройство покрытия на площадке воркаут (1 см: 1 см - каучук) - 375 м2</v>
      </c>
      <c r="B149" s="69"/>
      <c r="C149" s="69"/>
      <c r="D149" s="69"/>
      <c r="E149" s="69"/>
      <c r="F149" s="69"/>
      <c r="G149" s="69"/>
      <c r="H149" s="70">
        <f>SUM(O135:O148)</f>
        <v>114020.73000000001</v>
      </c>
      <c r="I149" s="75"/>
      <c r="J149" s="70">
        <f>SUM(P135:P148)</f>
        <v>472564.2</v>
      </c>
      <c r="K149" s="75"/>
      <c r="AL149" s="42" t="str">
        <f>CONCATENATE("Итого по разделу: ",IF(Source!G1138&lt;&gt;"Новый раздел", Source!G1138, ""))</f>
        <v>Итого по разделу: п.25,5   Устройство покрытия на площадке воркаут (1 см: 1 см - каучук) - 375 м2</v>
      </c>
    </row>
    <row r="150" spans="1:38" hidden="1" x14ac:dyDescent="0.2">
      <c r="A150" s="10" t="s">
        <v>1345</v>
      </c>
      <c r="I150" s="10">
        <f>SUM(AC135:AC149)</f>
        <v>0</v>
      </c>
      <c r="J150" s="10">
        <f>SUM(AD135:AD149)</f>
        <v>0</v>
      </c>
    </row>
    <row r="151" spans="1:38" hidden="1" x14ac:dyDescent="0.2">
      <c r="A151" s="10" t="s">
        <v>1346</v>
      </c>
      <c r="I151" s="10">
        <f>SUM(AE135:AE150)</f>
        <v>0</v>
      </c>
      <c r="J151" s="10">
        <f>SUM(AF135:AF150)</f>
        <v>0</v>
      </c>
    </row>
    <row r="153" spans="1:38" ht="15.75" customHeight="1" x14ac:dyDescent="0.2">
      <c r="B153" s="51"/>
      <c r="C153" s="51" t="s">
        <v>1425</v>
      </c>
      <c r="D153" s="51"/>
      <c r="E153" s="51"/>
      <c r="F153" s="51"/>
      <c r="G153" s="51"/>
      <c r="H153" s="70">
        <f>SUM(O29:O152)</f>
        <v>172791.5</v>
      </c>
      <c r="I153" s="75"/>
      <c r="J153" s="70">
        <f>SUM(P29:P152)</f>
        <v>1022758.1099999999</v>
      </c>
      <c r="K153" s="75"/>
      <c r="AL153" s="42" t="str">
        <f>CONCATENATE("Итого по локальной смете: ",IF(Source!G1504&lt;&gt;"Новая локальная смета", Source!G1504, ""))</f>
        <v>Итого по локальной смете: 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</row>
    <row r="154" spans="1:38" hidden="1" x14ac:dyDescent="0.2">
      <c r="A154" s="10" t="s">
        <v>1345</v>
      </c>
      <c r="I154" s="10">
        <f>SUM(AC29:AC153)</f>
        <v>0</v>
      </c>
      <c r="J154" s="10">
        <f>SUM(AD29:AD153)</f>
        <v>0</v>
      </c>
    </row>
    <row r="155" spans="1:38" hidden="1" x14ac:dyDescent="0.2">
      <c r="A155" s="10" t="s">
        <v>1346</v>
      </c>
      <c r="I155" s="10">
        <f>SUM(AE29:AE154)</f>
        <v>0</v>
      </c>
      <c r="J155" s="10">
        <f>SUM(AF29:AF154)</f>
        <v>0</v>
      </c>
    </row>
    <row r="156" spans="1:38" hidden="1" x14ac:dyDescent="0.2">
      <c r="A156" s="10" t="s">
        <v>1345</v>
      </c>
      <c r="I156" s="10">
        <f>SUM(AC1:AC155)</f>
        <v>0</v>
      </c>
      <c r="J156" s="10">
        <f>SUM(AD1:AD155)</f>
        <v>0</v>
      </c>
    </row>
    <row r="157" spans="1:38" hidden="1" x14ac:dyDescent="0.2">
      <c r="A157" s="10" t="s">
        <v>1346</v>
      </c>
      <c r="I157" s="10">
        <f>SUM(AE1:AE156)</f>
        <v>0</v>
      </c>
      <c r="J157" s="10">
        <f>SUM(AF1:AF156)</f>
        <v>0</v>
      </c>
    </row>
    <row r="158" spans="1:38" x14ac:dyDescent="0.2">
      <c r="C158" s="73" t="str">
        <f>Source!H1561</f>
        <v>Итого</v>
      </c>
      <c r="D158" s="73"/>
      <c r="E158" s="73"/>
      <c r="F158" s="73"/>
      <c r="G158" s="73"/>
      <c r="H158" s="73"/>
      <c r="I158" s="73"/>
      <c r="J158" s="74">
        <f>IF(Source!F1561=0, "", Source!F1561)</f>
        <v>1022758.11</v>
      </c>
      <c r="K158" s="74"/>
    </row>
    <row r="159" spans="1:38" x14ac:dyDescent="0.2">
      <c r="C159" s="73" t="str">
        <f>Source!H1562</f>
        <v>НДС 20%</v>
      </c>
      <c r="D159" s="73"/>
      <c r="E159" s="73"/>
      <c r="F159" s="73"/>
      <c r="G159" s="73"/>
      <c r="H159" s="73"/>
      <c r="I159" s="73"/>
      <c r="J159" s="74">
        <f>J158*0.2</f>
        <v>204551.622</v>
      </c>
      <c r="K159" s="74"/>
    </row>
    <row r="160" spans="1:38" x14ac:dyDescent="0.2">
      <c r="C160" s="69" t="str">
        <f>Source!H1563</f>
        <v>Всего по смете</v>
      </c>
      <c r="D160" s="69"/>
      <c r="E160" s="69"/>
      <c r="F160" s="69"/>
      <c r="G160" s="69"/>
      <c r="H160" s="69"/>
      <c r="I160" s="69"/>
      <c r="J160" s="70">
        <f>IF(Source!F1563=0, "", Source!F1563)</f>
        <v>1227309.73</v>
      </c>
      <c r="K160" s="70"/>
    </row>
    <row r="163" spans="1:8" x14ac:dyDescent="0.2">
      <c r="A163" s="71" t="s">
        <v>1348</v>
      </c>
      <c r="B163" s="71"/>
      <c r="C163" s="43" t="str">
        <f>IF(Source!AC12&lt;&gt;"", Source!AC12," ")</f>
        <v xml:space="preserve"> </v>
      </c>
      <c r="D163" s="50"/>
      <c r="E163" s="43"/>
      <c r="F163" s="43"/>
      <c r="G163" s="43"/>
      <c r="H163" s="10" t="str">
        <f>IF(Source!AB12&lt;&gt;"", Source!AB12," ")</f>
        <v xml:space="preserve"> </v>
      </c>
    </row>
    <row r="164" spans="1:8" x14ac:dyDescent="0.2">
      <c r="C164" s="72" t="s">
        <v>1349</v>
      </c>
      <c r="D164" s="72"/>
      <c r="E164" s="72"/>
      <c r="F164" s="72"/>
      <c r="G164" s="72"/>
    </row>
    <row r="166" spans="1:8" x14ac:dyDescent="0.2">
      <c r="A166" s="71" t="s">
        <v>1350</v>
      </c>
      <c r="B166" s="71"/>
      <c r="C166" s="43" t="str">
        <f>IF(Source!AE12&lt;&gt;"", Source!AE12," ")</f>
        <v xml:space="preserve"> </v>
      </c>
      <c r="D166" s="50"/>
      <c r="E166" s="43"/>
      <c r="F166" s="43"/>
      <c r="G166" s="43"/>
      <c r="H166" s="10" t="str">
        <f>IF(Source!AD12&lt;&gt;"", Source!AD12," ")</f>
        <v xml:space="preserve"> </v>
      </c>
    </row>
    <row r="167" spans="1:8" x14ac:dyDescent="0.2">
      <c r="C167" s="72" t="s">
        <v>1349</v>
      </c>
      <c r="D167" s="72"/>
      <c r="E167" s="72"/>
      <c r="F167" s="72"/>
      <c r="G167" s="72"/>
    </row>
  </sheetData>
  <mergeCells count="62">
    <mergeCell ref="B3:E3"/>
    <mergeCell ref="G3:K3"/>
    <mergeCell ref="B4:E4"/>
    <mergeCell ref="G4:K4"/>
    <mergeCell ref="B6:E6"/>
    <mergeCell ref="G6:K6"/>
    <mergeCell ref="A13:K13"/>
    <mergeCell ref="A15:K15"/>
    <mergeCell ref="F18:H18"/>
    <mergeCell ref="F19:H19"/>
    <mergeCell ref="B7:E7"/>
    <mergeCell ref="G7:K7"/>
    <mergeCell ref="A10:K10"/>
    <mergeCell ref="A12:K12"/>
    <mergeCell ref="A30:K30"/>
    <mergeCell ref="F20:H20"/>
    <mergeCell ref="F21:H21"/>
    <mergeCell ref="F23:H23"/>
    <mergeCell ref="A26:K26"/>
    <mergeCell ref="J40:K40"/>
    <mergeCell ref="H40:I40"/>
    <mergeCell ref="J48:K48"/>
    <mergeCell ref="H48:I48"/>
    <mergeCell ref="J56:K56"/>
    <mergeCell ref="H56:I56"/>
    <mergeCell ref="J69:K69"/>
    <mergeCell ref="H69:I69"/>
    <mergeCell ref="J82:K82"/>
    <mergeCell ref="H82:I82"/>
    <mergeCell ref="J95:K95"/>
    <mergeCell ref="H95:I95"/>
    <mergeCell ref="J97:K97"/>
    <mergeCell ref="H97:I97"/>
    <mergeCell ref="A97:G97"/>
    <mergeCell ref="A101:K101"/>
    <mergeCell ref="J108:K108"/>
    <mergeCell ref="H108:I108"/>
    <mergeCell ref="J147:K147"/>
    <mergeCell ref="H147:I147"/>
    <mergeCell ref="A135:K135"/>
    <mergeCell ref="A131:G131"/>
    <mergeCell ref="J115:K115"/>
    <mergeCell ref="H115:I115"/>
    <mergeCell ref="J128:K128"/>
    <mergeCell ref="H128:I128"/>
    <mergeCell ref="J131:K131"/>
    <mergeCell ref="H131:I131"/>
    <mergeCell ref="J153:K153"/>
    <mergeCell ref="H153:I153"/>
    <mergeCell ref="J149:K149"/>
    <mergeCell ref="H149:I149"/>
    <mergeCell ref="A149:G149"/>
    <mergeCell ref="C167:G167"/>
    <mergeCell ref="C158:I158"/>
    <mergeCell ref="J158:K158"/>
    <mergeCell ref="C159:I159"/>
    <mergeCell ref="J159:K159"/>
    <mergeCell ref="C160:I160"/>
    <mergeCell ref="J160:K160"/>
    <mergeCell ref="A163:B163"/>
    <mergeCell ref="C164:G164"/>
    <mergeCell ref="A166:B166"/>
  </mergeCells>
  <pageMargins left="0.39370078740157483" right="0.19685039370078741" top="0.39370078740157483" bottom="0.39370078740157483" header="0.19685039370078741" footer="0.19685039370078741"/>
  <pageSetup paperSize="9" scale="60" fitToHeight="0" orientation="portrait" horizontalDpi="0" verticalDpi="0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4"/>
  <sheetViews>
    <sheetView zoomScaleNormal="100" workbookViewId="0">
      <selection activeCell="G12" sqref="G12"/>
    </sheetView>
  </sheetViews>
  <sheetFormatPr defaultRowHeight="12.75" x14ac:dyDescent="0.2"/>
  <cols>
    <col min="1" max="1" width="6.7109375" style="10" customWidth="1"/>
    <col min="2" max="2" width="75.7109375" style="10" customWidth="1"/>
    <col min="3" max="4" width="15.7109375" style="46" customWidth="1"/>
    <col min="5" max="5" width="15.7109375" style="10" customWidth="1"/>
    <col min="6" max="30" width="9.140625" style="10"/>
    <col min="31" max="31" width="129.7109375" style="10" customWidth="1"/>
    <col min="32" max="16384" width="9.140625" style="10"/>
  </cols>
  <sheetData>
    <row r="1" spans="1:4" x14ac:dyDescent="0.2">
      <c r="A1" s="10" t="str">
        <f>Source!B1</f>
        <v>Smeta.RU  (495) 974-1589</v>
      </c>
    </row>
    <row r="3" spans="1:4" x14ac:dyDescent="0.2">
      <c r="D3" s="60" t="s">
        <v>1313</v>
      </c>
    </row>
    <row r="4" spans="1:4" x14ac:dyDescent="0.2">
      <c r="C4" s="60"/>
      <c r="D4" s="60"/>
    </row>
    <row r="5" spans="1:4" x14ac:dyDescent="0.2">
      <c r="C5" s="89" t="s">
        <v>1351</v>
      </c>
      <c r="D5" s="89"/>
    </row>
    <row r="6" spans="1:4" x14ac:dyDescent="0.2">
      <c r="C6" s="61"/>
      <c r="D6" s="61"/>
    </row>
    <row r="7" spans="1:4" x14ac:dyDescent="0.2">
      <c r="C7" s="89" t="s">
        <v>1351</v>
      </c>
      <c r="D7" s="89"/>
    </row>
    <row r="8" spans="1:4" x14ac:dyDescent="0.2">
      <c r="C8" s="61"/>
      <c r="D8" s="61"/>
    </row>
    <row r="9" spans="1:4" x14ac:dyDescent="0.2">
      <c r="C9" s="60" t="s">
        <v>1352</v>
      </c>
    </row>
    <row r="12" spans="1:4" x14ac:dyDescent="0.2">
      <c r="A12" s="77" t="str">
        <f>CONCATENATE("Дефектный акт ", IF(Source!AN15&lt;&gt;"", Source!AN15," "))</f>
        <v xml:space="preserve">Дефектный акт  </v>
      </c>
      <c r="B12" s="77"/>
      <c r="C12" s="77"/>
      <c r="D12" s="77"/>
    </row>
    <row r="13" spans="1:4" ht="69" customHeight="1" x14ac:dyDescent="0.2">
      <c r="A13" s="77" t="str">
        <f>Source!G20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B13" s="77"/>
      <c r="C13" s="77"/>
      <c r="D13" s="77"/>
    </row>
    <row r="15" spans="1:4" x14ac:dyDescent="0.2">
      <c r="B15" s="52" t="s">
        <v>1353</v>
      </c>
    </row>
    <row r="16" spans="1:4" x14ac:dyDescent="0.2">
      <c r="B16" s="52" t="s">
        <v>1354</v>
      </c>
    </row>
    <row r="17" spans="1:5" x14ac:dyDescent="0.2">
      <c r="B17" s="52" t="s">
        <v>1355</v>
      </c>
    </row>
    <row r="18" spans="1:5" ht="25.5" x14ac:dyDescent="0.2">
      <c r="A18" s="22" t="s">
        <v>1323</v>
      </c>
      <c r="B18" s="22" t="s">
        <v>1325</v>
      </c>
      <c r="C18" s="22" t="s">
        <v>1356</v>
      </c>
      <c r="D18" s="22" t="s">
        <v>1357</v>
      </c>
      <c r="E18" s="23" t="s">
        <v>1358</v>
      </c>
    </row>
    <row r="19" spans="1:5" x14ac:dyDescent="0.2">
      <c r="A19" s="53">
        <v>1</v>
      </c>
      <c r="B19" s="53">
        <v>2</v>
      </c>
      <c r="C19" s="53">
        <v>3</v>
      </c>
      <c r="D19" s="53">
        <v>4</v>
      </c>
      <c r="E19" s="54">
        <v>5</v>
      </c>
    </row>
    <row r="20" spans="1:5" x14ac:dyDescent="0.2">
      <c r="A20" s="88" t="str">
        <f>CONCATENATE("Раздел: ", Source!G24)</f>
        <v>Раздел: п.1.1   Ремонт АБП на проезжей части (тип АБП - мелкозернистый) - 18531,5м2</v>
      </c>
      <c r="B20" s="88"/>
      <c r="C20" s="88"/>
      <c r="D20" s="88"/>
      <c r="E20" s="88"/>
    </row>
    <row r="21" spans="1:5" ht="51" x14ac:dyDescent="0.2">
      <c r="A21" s="56" t="str">
        <f>Source!E28</f>
        <v>1</v>
      </c>
      <c r="B21" s="57" t="str">
        <f>Source!G28</f>
        <v>Срезка поверхностного слоя асфальтобетонных покрытий методом холодного фрезерования при ширине барабана фрезы 2000 (2100) мм толщиной 6 см, без препятствий / 95% от площади ремонта (18531,5м2-1112м2=17419,5м2*0,95=16548,525м2)</v>
      </c>
      <c r="C21" s="62" t="str">
        <f>Source!H28</f>
        <v>100 м2</v>
      </c>
      <c r="D21" s="53">
        <f>Source!I28</f>
        <v>0</v>
      </c>
      <c r="E21" s="56"/>
    </row>
    <row r="22" spans="1:5" ht="25.5" x14ac:dyDescent="0.2">
      <c r="A22" s="56" t="str">
        <f>Source!E29</f>
        <v>2</v>
      </c>
      <c r="B22" s="57" t="str">
        <f>Source!G29</f>
        <v>Разборка асфальтобетона вдоль бортового камня при срезке методом холодного фрезерования / 5560м2*0,2м=1112м2</v>
      </c>
      <c r="C22" s="62" t="str">
        <f>Source!H29</f>
        <v>100 м бортового камня</v>
      </c>
      <c r="D22" s="53">
        <f>Source!I29</f>
        <v>0</v>
      </c>
      <c r="E22" s="56"/>
    </row>
    <row r="23" spans="1:5" ht="25.5" x14ac:dyDescent="0.2">
      <c r="A23" s="56" t="str">
        <f>Source!E30</f>
        <v>3</v>
      </c>
      <c r="B23" s="57" t="str">
        <f>Source!G30</f>
        <v>Разборка покрытий и оснований асфальтобетонных / 5% от площади ремонта ( 18531,5м2-1112м2=17419,5м2*0,05=870,975м2*0,06м=52,258м3)</v>
      </c>
      <c r="C23" s="62" t="str">
        <f>Source!H30</f>
        <v>100 м3 конструкций</v>
      </c>
      <c r="D23" s="53">
        <f>Source!I30</f>
        <v>0</v>
      </c>
      <c r="E23" s="56"/>
    </row>
    <row r="24" spans="1:5" ht="38.25" x14ac:dyDescent="0.2">
      <c r="A24" s="56" t="str">
        <f>Source!E31</f>
        <v>4</v>
      </c>
      <c r="B24" s="57" t="str">
        <f>Source!G31</f>
        <v>Исправление профиля щебеночных оснований с добавлением нового материала</v>
      </c>
      <c r="C24" s="62" t="str">
        <f>Source!H31</f>
        <v>1000 м2 площади основания</v>
      </c>
      <c r="D24" s="53">
        <f>Source!I31</f>
        <v>0</v>
      </c>
      <c r="E24" s="56"/>
    </row>
    <row r="25" spans="1:5" ht="25.5" x14ac:dyDescent="0.2">
      <c r="A25" s="56" t="str">
        <f>Source!E32</f>
        <v>4,1</v>
      </c>
      <c r="B25" s="57" t="str">
        <f>Source!G32</f>
        <v>Щебень из естественного камня для дорожных работ, марка 600 - 400, фракция 20-40 мм</v>
      </c>
      <c r="C25" s="62" t="str">
        <f>Source!H32</f>
        <v>м3</v>
      </c>
      <c r="D25" s="53">
        <f>Source!I32</f>
        <v>0</v>
      </c>
      <c r="E25" s="56"/>
    </row>
    <row r="26" spans="1:5" ht="25.5" x14ac:dyDescent="0.2">
      <c r="A26" s="56" t="str">
        <f>Source!E33</f>
        <v>5</v>
      </c>
      <c r="B26" s="57" t="str">
        <f>Source!G33</f>
        <v>Устройство покрытий из горячих асфальтобетонных смесей толщиной 4 см комплектом машин</v>
      </c>
      <c r="C26" s="62" t="str">
        <f>Source!H33</f>
        <v>100 м2 покрытия</v>
      </c>
      <c r="D26" s="53">
        <f>Source!I33</f>
        <v>0</v>
      </c>
      <c r="E26" s="56"/>
    </row>
    <row r="27" spans="1:5" x14ac:dyDescent="0.2">
      <c r="A27" s="56" t="str">
        <f>Source!E34</f>
        <v>5,1</v>
      </c>
      <c r="B27" s="57" t="str">
        <f>Source!G34</f>
        <v>Смеси асфальтобетонные дорожные горячие мелкозернистые, марка I, тип Б</v>
      </c>
      <c r="C27" s="62" t="str">
        <f>Source!H34</f>
        <v>т</v>
      </c>
      <c r="D27" s="53">
        <f>Source!I34</f>
        <v>0</v>
      </c>
      <c r="E27" s="56"/>
    </row>
    <row r="28" spans="1:5" ht="25.5" x14ac:dyDescent="0.2">
      <c r="A28" s="56" t="str">
        <f>Source!E35</f>
        <v>6</v>
      </c>
      <c r="B28" s="57" t="str">
        <f>Source!G35</f>
        <v>Добавляется на каждый 1 см изменения толщины слоя сверх 4 см к позиции 3.27-42-1 / до 6 см</v>
      </c>
      <c r="C28" s="62" t="str">
        <f>Source!H35</f>
        <v>100 м2 покрытия</v>
      </c>
      <c r="D28" s="53">
        <f>Source!I35</f>
        <v>0</v>
      </c>
      <c r="E28" s="56"/>
    </row>
    <row r="29" spans="1:5" x14ac:dyDescent="0.2">
      <c r="A29" s="56" t="str">
        <f>Source!E36</f>
        <v>6,1</v>
      </c>
      <c r="B29" s="57" t="str">
        <f>Source!G36</f>
        <v>Смеси асфальтобетонные дорожные горячие мелкозернистые, марка I, тип Б</v>
      </c>
      <c r="C29" s="62" t="str">
        <f>Source!H36</f>
        <v>т</v>
      </c>
      <c r="D29" s="53">
        <f>Source!I36</f>
        <v>0</v>
      </c>
      <c r="E29" s="56"/>
    </row>
    <row r="30" spans="1:5" x14ac:dyDescent="0.2">
      <c r="A30" s="88" t="str">
        <f>CONCATENATE("Раздел: ", Source!G67)</f>
        <v>Раздел: п.3   Ремонт АБП тротуаров (тип АБП - песчаный) - 2100м2</v>
      </c>
      <c r="B30" s="88"/>
      <c r="C30" s="88"/>
      <c r="D30" s="88"/>
      <c r="E30" s="88"/>
    </row>
    <row r="31" spans="1:5" ht="25.5" x14ac:dyDescent="0.2">
      <c r="A31" s="56" t="str">
        <f>Source!E71</f>
        <v>7</v>
      </c>
      <c r="B31" s="57" t="str">
        <f>Source!G71</f>
        <v>Разборка покрытий и оснований асфальтобетонных</v>
      </c>
      <c r="C31" s="62" t="str">
        <f>Source!H71</f>
        <v>100 м3 конструкций</v>
      </c>
      <c r="D31" s="53">
        <f>Source!I71</f>
        <v>0</v>
      </c>
      <c r="E31" s="56"/>
    </row>
    <row r="32" spans="1:5" ht="25.5" x14ac:dyDescent="0.2">
      <c r="A32" s="56" t="str">
        <f>Source!E72</f>
        <v>8</v>
      </c>
      <c r="B32" s="57" t="str">
        <f>Source!G72</f>
        <v>Разборка покрытий и оснований щебеночных</v>
      </c>
      <c r="C32" s="62" t="str">
        <f>Source!H72</f>
        <v>100 м3 конструкций</v>
      </c>
      <c r="D32" s="53">
        <f>Source!I72</f>
        <v>0</v>
      </c>
      <c r="E32" s="56"/>
    </row>
    <row r="33" spans="1:5" x14ac:dyDescent="0.2">
      <c r="A33" s="56" t="str">
        <f>Source!E73</f>
        <v>9</v>
      </c>
      <c r="B33" s="57" t="str">
        <f>Source!G73</f>
        <v>Механизированная погрузка строительного мусора в автомобили-самосвалы</v>
      </c>
      <c r="C33" s="62" t="str">
        <f>Source!H73</f>
        <v>1 Т</v>
      </c>
      <c r="D33" s="53">
        <f>Source!I73</f>
        <v>0</v>
      </c>
      <c r="E33" s="56"/>
    </row>
    <row r="34" spans="1:5" ht="51" x14ac:dyDescent="0.2">
      <c r="A34" s="56" t="str">
        <f>Source!E74</f>
        <v>10</v>
      </c>
      <c r="B34" s="57" t="str">
        <f>Source!G74</f>
        <v>Устройство подстилающих и выравнивающих слоев оснований из щебня</v>
      </c>
      <c r="C34" s="62" t="str">
        <f>Source!H74</f>
        <v>100 м3 материала основания (в плотном теле)</v>
      </c>
      <c r="D34" s="53">
        <f>Source!I74</f>
        <v>0</v>
      </c>
      <c r="E34" s="56"/>
    </row>
    <row r="35" spans="1:5" ht="25.5" x14ac:dyDescent="0.2">
      <c r="A35" s="56" t="str">
        <f>Source!E75</f>
        <v>10,1</v>
      </c>
      <c r="B35" s="57" t="str">
        <f>Source!G75</f>
        <v>Щебень из естественного камня для дорожных работ, марка 600 - 400, фракция 20-40 мм</v>
      </c>
      <c r="C35" s="62" t="str">
        <f>Source!H75</f>
        <v>м3</v>
      </c>
      <c r="D35" s="53">
        <f>Source!I75</f>
        <v>0</v>
      </c>
      <c r="E35" s="56"/>
    </row>
    <row r="36" spans="1:5" ht="25.5" x14ac:dyDescent="0.2">
      <c r="A36" s="56" t="str">
        <f>Source!E76</f>
        <v>11</v>
      </c>
      <c r="B36" s="57" t="str">
        <f>Source!G76</f>
        <v>Устройство асфальтобетонных покрытий дорожек и тротуаров двухслойных верхний слой из песчаной асфальтобетонной смеси толщиной 7 см</v>
      </c>
      <c r="C36" s="62" t="str">
        <f>Source!H76</f>
        <v>100 м2 покрытия</v>
      </c>
      <c r="D36" s="53">
        <f>Source!I76</f>
        <v>0</v>
      </c>
      <c r="E36" s="56"/>
    </row>
    <row r="37" spans="1:5" x14ac:dyDescent="0.2">
      <c r="A37" s="56" t="str">
        <f>Source!E77</f>
        <v>11,1</v>
      </c>
      <c r="B37" s="57" t="str">
        <f>Source!G77</f>
        <v>Смеси асфальтобетонные дорожные горячие песчаные, тип Д, марка II</v>
      </c>
      <c r="C37" s="62" t="str">
        <f>Source!H77</f>
        <v>т</v>
      </c>
      <c r="D37" s="53">
        <f>Source!I77</f>
        <v>0</v>
      </c>
      <c r="E37" s="56"/>
    </row>
    <row r="38" spans="1:5" x14ac:dyDescent="0.2">
      <c r="A38" s="88" t="str">
        <f>CONCATENATE("Раздел: ", Source!G108)</f>
        <v>Раздел: п.4   Устройство нового АБП тротуаров (тип АБП - песчаный) - 2122,5м2</v>
      </c>
      <c r="B38" s="88"/>
      <c r="C38" s="88"/>
      <c r="D38" s="88"/>
      <c r="E38" s="88"/>
    </row>
    <row r="39" spans="1:5" ht="25.5" x14ac:dyDescent="0.2">
      <c r="A39" s="56" t="str">
        <f>Source!E112</f>
        <v>12</v>
      </c>
      <c r="B39" s="57" t="str">
        <f>Source!G112</f>
        <v>Разработка грунта с погрузкой на автомобили-самосвалы экскаваторами с ковшом вместимостью 0,5 м3 группа грунтов 1-3</v>
      </c>
      <c r="C39" s="62" t="str">
        <f>Source!H112</f>
        <v>100 м3 грунта</v>
      </c>
      <c r="D39" s="53">
        <f>Source!I112</f>
        <v>0</v>
      </c>
      <c r="E39" s="56"/>
    </row>
    <row r="40" spans="1:5" ht="25.5" x14ac:dyDescent="0.2">
      <c r="A40" s="56" t="str">
        <f>Source!E113</f>
        <v>13</v>
      </c>
      <c r="B40" s="57" t="str">
        <f>Source!G113</f>
        <v>Разработка грунта вручную в траншеях глубиной до 2 м без креплений с откосами группа грунтов 1-3</v>
      </c>
      <c r="C40" s="62" t="str">
        <f>Source!H113</f>
        <v>100 м3 грунта</v>
      </c>
      <c r="D40" s="53">
        <f>Source!I113</f>
        <v>0</v>
      </c>
      <c r="E40" s="56"/>
    </row>
    <row r="41" spans="1:5" x14ac:dyDescent="0.2">
      <c r="A41" s="56" t="str">
        <f>Source!E114</f>
        <v>14</v>
      </c>
      <c r="B41" s="57" t="str">
        <f>Source!G114</f>
        <v>Погрузка грунта вручную в автомобили-самосвалы с выгрузкой</v>
      </c>
      <c r="C41" s="62" t="str">
        <f>Source!H114</f>
        <v>100 м3 грунта</v>
      </c>
      <c r="D41" s="53">
        <f>Source!I114</f>
        <v>0</v>
      </c>
      <c r="E41" s="56"/>
    </row>
    <row r="42" spans="1:5" ht="51" x14ac:dyDescent="0.2">
      <c r="A42" s="56" t="str">
        <f>Source!E115</f>
        <v>15</v>
      </c>
      <c r="B42" s="57" t="str">
        <f>Source!G115</f>
        <v>Устройство подстилающих и выравнивающих слоев оснований из песка</v>
      </c>
      <c r="C42" s="62" t="str">
        <f>Source!H115</f>
        <v>100 м3 материала основания (в плотном теле)</v>
      </c>
      <c r="D42" s="53">
        <f>Source!I115</f>
        <v>0</v>
      </c>
      <c r="E42" s="56"/>
    </row>
    <row r="43" spans="1:5" x14ac:dyDescent="0.2">
      <c r="A43" s="56" t="str">
        <f>Source!E116</f>
        <v>15,1</v>
      </c>
      <c r="B43" s="57" t="str">
        <f>Source!G116</f>
        <v>Песок для строительных работ, рядовой</v>
      </c>
      <c r="C43" s="62" t="str">
        <f>Source!H116</f>
        <v>м3</v>
      </c>
      <c r="D43" s="53">
        <f>Source!I116</f>
        <v>0</v>
      </c>
      <c r="E43" s="56"/>
    </row>
    <row r="44" spans="1:5" ht="25.5" x14ac:dyDescent="0.2">
      <c r="A44" s="56" t="str">
        <f>Source!E117</f>
        <v>16</v>
      </c>
      <c r="B44" s="57" t="str">
        <f>Source!G117</f>
        <v>Устройство оснований под тротуары из щебня толщиной 12 см</v>
      </c>
      <c r="C44" s="62" t="str">
        <f>Source!H117</f>
        <v>100 м2 дорожек и тротуаров</v>
      </c>
      <c r="D44" s="53">
        <f>Source!I117</f>
        <v>0</v>
      </c>
      <c r="E44" s="56"/>
    </row>
    <row r="45" spans="1:5" ht="25.5" x14ac:dyDescent="0.2">
      <c r="A45" s="56" t="str">
        <f>Source!E118</f>
        <v>16,1</v>
      </c>
      <c r="B45" s="57" t="str">
        <f>Source!G118</f>
        <v>Щебень из естественного камня для дорожных работ, марка 600 - 400, фракция 20-40 мм</v>
      </c>
      <c r="C45" s="62" t="str">
        <f>Source!H118</f>
        <v>м3</v>
      </c>
      <c r="D45" s="53">
        <f>Source!I118</f>
        <v>0</v>
      </c>
      <c r="E45" s="56"/>
    </row>
    <row r="46" spans="1:5" ht="25.5" x14ac:dyDescent="0.2">
      <c r="A46" s="56" t="str">
        <f>Source!E119</f>
        <v>17</v>
      </c>
      <c r="B46" s="57" t="str">
        <f>Source!G119</f>
        <v>Устройство оснований под тротуары из щебня, добавлять или исключать при изменении толщины на 1 см</v>
      </c>
      <c r="C46" s="62" t="str">
        <f>Source!H119</f>
        <v>100 м2 дорожек и тротуаров</v>
      </c>
      <c r="D46" s="53">
        <f>Source!I119</f>
        <v>0</v>
      </c>
      <c r="E46" s="56"/>
    </row>
    <row r="47" spans="1:5" ht="25.5" x14ac:dyDescent="0.2">
      <c r="A47" s="56" t="str">
        <f>Source!E120</f>
        <v>17,1</v>
      </c>
      <c r="B47" s="57" t="str">
        <f>Source!G120</f>
        <v>Щебень из естественного камня для дорожных работ, марка 600 - 400, фракция 20-40 мм</v>
      </c>
      <c r="C47" s="62" t="str">
        <f>Source!H120</f>
        <v>м3</v>
      </c>
      <c r="D47" s="53">
        <f>Source!I120</f>
        <v>0</v>
      </c>
      <c r="E47" s="56"/>
    </row>
    <row r="48" spans="1:5" ht="25.5" x14ac:dyDescent="0.2">
      <c r="A48" s="56" t="str">
        <f>Source!E121</f>
        <v>18</v>
      </c>
      <c r="B48" s="57" t="str">
        <f>Source!G121</f>
        <v>Устройство асфальтобетонных покрытий дорожек и тротуаров двухслойных нижний слой из крупнозернистой асфальтобетонной смеси толщиной 4,5 см</v>
      </c>
      <c r="C48" s="62" t="str">
        <f>Source!H121</f>
        <v>100 м2 покрытия</v>
      </c>
      <c r="D48" s="53">
        <f>Source!I121</f>
        <v>0</v>
      </c>
      <c r="E48" s="56"/>
    </row>
    <row r="49" spans="1:31" x14ac:dyDescent="0.2">
      <c r="A49" s="56" t="str">
        <f>Source!E122</f>
        <v>18,1</v>
      </c>
      <c r="B49" s="57" t="str">
        <f>Source!G122</f>
        <v>Смеси асфальтобетонные дорожные горячие крупнозернистые, тип I</v>
      </c>
      <c r="C49" s="62" t="str">
        <f>Source!H122</f>
        <v>т</v>
      </c>
      <c r="D49" s="53">
        <f>Source!I122</f>
        <v>0</v>
      </c>
      <c r="E49" s="56"/>
    </row>
    <row r="50" spans="1:31" ht="25.5" x14ac:dyDescent="0.2">
      <c r="A50" s="56" t="str">
        <f>Source!E123</f>
        <v>19</v>
      </c>
      <c r="B50" s="57" t="str">
        <f>Source!G123</f>
        <v>Устройство асфальтобетонных покрытий дорожек и тротуаров двухслойных верхний слой из песчаной асфальтобетонной смеси толщиной 4 см</v>
      </c>
      <c r="C50" s="62" t="str">
        <f>Source!H123</f>
        <v>100 м2 покрытия</v>
      </c>
      <c r="D50" s="53">
        <f>Source!I123</f>
        <v>0</v>
      </c>
      <c r="E50" s="56"/>
    </row>
    <row r="51" spans="1:31" x14ac:dyDescent="0.2">
      <c r="A51" s="56" t="str">
        <f>Source!E124</f>
        <v>19,1</v>
      </c>
      <c r="B51" s="57" t="str">
        <f>Source!G124</f>
        <v>Смеси асфальтобетонные дорожные горячие мелкозернистые, марка I, тип Б</v>
      </c>
      <c r="C51" s="62" t="str">
        <f>Source!H124</f>
        <v>т</v>
      </c>
      <c r="D51" s="53">
        <f>Source!I124</f>
        <v>0</v>
      </c>
      <c r="E51" s="56"/>
    </row>
    <row r="52" spans="1:31" x14ac:dyDescent="0.2">
      <c r="A52" s="88" t="str">
        <f>CONCATENATE("Раздел: ", Source!G155)</f>
        <v>Раздел: п.5.1   Замена\ устройство Бортового камня дорожного (для проезжей части и тротуаров) - 3234м/п</v>
      </c>
      <c r="B52" s="88"/>
      <c r="C52" s="88"/>
      <c r="D52" s="88"/>
      <c r="E52" s="88"/>
      <c r="AE52" s="55" t="str">
        <f>CONCATENATE("Раздел: ", Source!G155)</f>
        <v>Раздел: п.5.1   Замена\ устройство Бортового камня дорожного (для проезжей части и тротуаров) - 3234м/п</v>
      </c>
    </row>
    <row r="53" spans="1:31" x14ac:dyDescent="0.2">
      <c r="A53" s="56" t="str">
        <f>Source!E159</f>
        <v>20</v>
      </c>
      <c r="B53" s="57" t="str">
        <f>Source!G159</f>
        <v>Разборка бортовых камней на бетонном основании</v>
      </c>
      <c r="C53" s="62" t="str">
        <f>Source!H159</f>
        <v>100 м</v>
      </c>
      <c r="D53" s="53">
        <f>Source!I159</f>
        <v>0</v>
      </c>
      <c r="E53" s="56"/>
    </row>
    <row r="54" spans="1:31" x14ac:dyDescent="0.2">
      <c r="A54" s="56" t="str">
        <f>Source!E160</f>
        <v>21</v>
      </c>
      <c r="B54" s="57" t="str">
        <f>Source!G160</f>
        <v>Механизированная погрузка строительного мусора в автомобили-самосвалы</v>
      </c>
      <c r="C54" s="62" t="str">
        <f>Source!H160</f>
        <v>1 Т</v>
      </c>
      <c r="D54" s="53">
        <f>Source!I160</f>
        <v>0</v>
      </c>
      <c r="E54" s="56"/>
    </row>
    <row r="55" spans="1:31" ht="25.5" x14ac:dyDescent="0.2">
      <c r="A55" s="56" t="str">
        <f>Source!E161</f>
        <v>22</v>
      </c>
      <c r="B55" s="57" t="str">
        <f>Source!G161</f>
        <v>Установка бортовых камней бетонных при других видах покрытий</v>
      </c>
      <c r="C55" s="62" t="str">
        <f>Source!H161</f>
        <v>100 м бортового камня</v>
      </c>
      <c r="D55" s="53">
        <f>Source!I161</f>
        <v>0</v>
      </c>
      <c r="E55" s="56"/>
    </row>
    <row r="56" spans="1:31" x14ac:dyDescent="0.2">
      <c r="A56" s="56" t="str">
        <f>Source!E162</f>
        <v>22,1</v>
      </c>
      <c r="B56" s="57" t="str">
        <f>Source!G162</f>
        <v>Камни бортовые</v>
      </c>
      <c r="C56" s="62" t="str">
        <f>Source!H162</f>
        <v>м3</v>
      </c>
      <c r="D56" s="53">
        <f>Source!I162</f>
        <v>0</v>
      </c>
      <c r="E56" s="56"/>
    </row>
    <row r="57" spans="1:31" x14ac:dyDescent="0.2">
      <c r="A57" s="88" t="str">
        <f>CONCATENATE("Раздел: ", Source!G193)</f>
        <v>Раздел: п.6   Замена\ устройство Бортового камня магистрального (для проезжей части и тротуаров) - 106м/п</v>
      </c>
      <c r="B57" s="88"/>
      <c r="C57" s="88"/>
      <c r="D57" s="88"/>
      <c r="E57" s="88"/>
      <c r="AE57" s="55" t="str">
        <f>CONCATENATE("Раздел: ", Source!G193)</f>
        <v>Раздел: п.6   Замена\ устройство Бортового камня магистрального (для проезжей части и тротуаров) - 106м/п</v>
      </c>
    </row>
    <row r="58" spans="1:31" x14ac:dyDescent="0.2">
      <c r="A58" s="56" t="str">
        <f>Source!E197</f>
        <v>23</v>
      </c>
      <c r="B58" s="57" t="str">
        <f>Source!G197</f>
        <v>Разборка бортовых камней на бетонном основании</v>
      </c>
      <c r="C58" s="62" t="str">
        <f>Source!H197</f>
        <v>100 м</v>
      </c>
      <c r="D58" s="53">
        <f>Source!I197</f>
        <v>0</v>
      </c>
      <c r="E58" s="56"/>
    </row>
    <row r="59" spans="1:31" x14ac:dyDescent="0.2">
      <c r="A59" s="56" t="str">
        <f>Source!E198</f>
        <v>24</v>
      </c>
      <c r="B59" s="57" t="str">
        <f>Source!G198</f>
        <v>Механизированная погрузка строительного мусора в автомобили-самосвалы</v>
      </c>
      <c r="C59" s="62" t="str">
        <f>Source!H198</f>
        <v>1 Т</v>
      </c>
      <c r="D59" s="53">
        <f>Source!I198</f>
        <v>0</v>
      </c>
      <c r="E59" s="56"/>
    </row>
    <row r="60" spans="1:31" ht="25.5" x14ac:dyDescent="0.2">
      <c r="A60" s="56" t="str">
        <f>Source!E199</f>
        <v>25</v>
      </c>
      <c r="B60" s="57" t="str">
        <f>Source!G199</f>
        <v>Установка бортовых камней бетонных при других видах покрытий</v>
      </c>
      <c r="C60" s="62" t="str">
        <f>Source!H199</f>
        <v>100 м бортового камня</v>
      </c>
      <c r="D60" s="53">
        <f>Source!I199</f>
        <v>0</v>
      </c>
      <c r="E60" s="56"/>
    </row>
    <row r="61" spans="1:31" ht="25.5" x14ac:dyDescent="0.2">
      <c r="A61" s="56" t="str">
        <f>Source!E200</f>
        <v>25,1</v>
      </c>
      <c r="B61" s="57" t="str">
        <f>Source!G200</f>
        <v>Смеси бетонные, БСГ, тяжелого бетона на гранитном щебне, класс прочности В15 (М200); П3, фракция 5-20, F50-100, W0-2</v>
      </c>
      <c r="C61" s="62" t="str">
        <f>Source!H200</f>
        <v>м3</v>
      </c>
      <c r="D61" s="53">
        <f>Source!I200</f>
        <v>0</v>
      </c>
      <c r="E61" s="56"/>
    </row>
    <row r="62" spans="1:31" x14ac:dyDescent="0.2">
      <c r="A62" s="56" t="str">
        <f>Source!E201</f>
        <v>25,2</v>
      </c>
      <c r="B62" s="57" t="str">
        <f>Source!G201</f>
        <v>Растворы цементные, марка 100</v>
      </c>
      <c r="C62" s="62" t="str">
        <f>Source!H201</f>
        <v>м3</v>
      </c>
      <c r="D62" s="53">
        <f>Source!I201</f>
        <v>0</v>
      </c>
      <c r="E62" s="56"/>
    </row>
    <row r="63" spans="1:31" ht="25.5" x14ac:dyDescent="0.2">
      <c r="A63" s="56" t="str">
        <f>Source!E202</f>
        <v>25,3</v>
      </c>
      <c r="B63" s="57" t="str">
        <f>Source!G202</f>
        <v>Смеси бетонные, БСГ, тяжелого бетона на гранитном щебне, класс прочности В15 (М200); П3, фракция 5-20, F50-100, W0-2</v>
      </c>
      <c r="C63" s="62" t="str">
        <f>Source!H202</f>
        <v>м3</v>
      </c>
      <c r="D63" s="53">
        <f>Source!I202</f>
        <v>0</v>
      </c>
      <c r="E63" s="56"/>
    </row>
    <row r="64" spans="1:31" x14ac:dyDescent="0.2">
      <c r="A64" s="56" t="str">
        <f>Source!E203</f>
        <v>25,4</v>
      </c>
      <c r="B64" s="57" t="str">
        <f>Source!G203</f>
        <v>Растворы цементные, марка 100</v>
      </c>
      <c r="C64" s="62" t="str">
        <f>Source!H203</f>
        <v>м3</v>
      </c>
      <c r="D64" s="53">
        <f>Source!I203</f>
        <v>0</v>
      </c>
      <c r="E64" s="56"/>
    </row>
    <row r="65" spans="1:31" x14ac:dyDescent="0.2">
      <c r="A65" s="56" t="str">
        <f>Source!E204</f>
        <v>25,5</v>
      </c>
      <c r="B65" s="57" t="str">
        <f>Source!G204</f>
        <v>Камни бетонные бортовые, марка БР 1000х450х180, ООО "Готика"</v>
      </c>
      <c r="C65" s="62" t="str">
        <f>Source!H204</f>
        <v>м/п</v>
      </c>
      <c r="D65" s="53">
        <f>Source!I204</f>
        <v>0</v>
      </c>
      <c r="E65" s="56"/>
    </row>
    <row r="66" spans="1:31" x14ac:dyDescent="0.2">
      <c r="A66" s="88" t="str">
        <f>CONCATENATE("Раздел: ", Source!G235)</f>
        <v>Раздел: п.8.1   Устройство водоотводных лотков с разборкой - 15м/п</v>
      </c>
      <c r="B66" s="88"/>
      <c r="C66" s="88"/>
      <c r="D66" s="88"/>
      <c r="E66" s="88"/>
    </row>
    <row r="67" spans="1:31" ht="25.5" x14ac:dyDescent="0.2">
      <c r="A67" s="56" t="str">
        <f>Source!E239</f>
        <v>26</v>
      </c>
      <c r="B67" s="57" t="str">
        <f>Source!G239</f>
        <v>Устройство водоотводных лотков из сборного железобетона на тротуарах при асфальтобетонных покрытиях</v>
      </c>
      <c r="C67" s="62" t="str">
        <f>Source!H239</f>
        <v>100 м лотков</v>
      </c>
      <c r="D67" s="53">
        <f>Source!I239</f>
        <v>0</v>
      </c>
      <c r="E67" s="56"/>
    </row>
    <row r="68" spans="1:31" ht="25.5" x14ac:dyDescent="0.2">
      <c r="A68" s="56" t="str">
        <f>Source!E240</f>
        <v>26,1</v>
      </c>
      <c r="B68" s="57" t="str">
        <f>Source!G240</f>
        <v>Смеси бетонные, БСГ, тяжелого бетона на гранитном щебне, класс прочности В15 (М200); П3, фракция 5-20, F50-100, W0-2</v>
      </c>
      <c r="C68" s="62" t="str">
        <f>Source!H240</f>
        <v>м3</v>
      </c>
      <c r="D68" s="53">
        <f>Source!I240</f>
        <v>0</v>
      </c>
      <c r="E68" s="56"/>
    </row>
    <row r="69" spans="1:31" x14ac:dyDescent="0.2">
      <c r="A69" s="56" t="str">
        <f>Source!E241</f>
        <v>26,2</v>
      </c>
      <c r="B69" s="57" t="str">
        <f>Source!G241</f>
        <v>Лоток дождевой ЛБ-100-14-13</v>
      </c>
      <c r="C69" s="62" t="str">
        <f>Source!H241</f>
        <v>м/п</v>
      </c>
      <c r="D69" s="53">
        <f>Source!I241</f>
        <v>0</v>
      </c>
      <c r="E69" s="56"/>
    </row>
    <row r="70" spans="1:31" x14ac:dyDescent="0.2">
      <c r="A70" s="56" t="str">
        <f>Source!E242</f>
        <v>26,3</v>
      </c>
      <c r="B70" s="57" t="str">
        <f>Source!G242</f>
        <v>Решетка ячеистая стальная РСС 100х14 (нагрузка 12,5т)</v>
      </c>
      <c r="C70" s="62" t="str">
        <f>Source!H242</f>
        <v>м/п</v>
      </c>
      <c r="D70" s="53">
        <f>Source!I242</f>
        <v>0</v>
      </c>
      <c r="E70" s="56"/>
    </row>
    <row r="71" spans="1:31" x14ac:dyDescent="0.2">
      <c r="A71" s="88" t="str">
        <f>CONCATENATE("Раздел: ", Source!G273)</f>
        <v>Раздел: п.9.1   Ремонт оснований площадок (детские, спортивные, воркаут) АБП - 1287м2</v>
      </c>
      <c r="B71" s="88"/>
      <c r="C71" s="88"/>
      <c r="D71" s="88"/>
      <c r="E71" s="88"/>
    </row>
    <row r="72" spans="1:31" ht="25.5" x14ac:dyDescent="0.2">
      <c r="A72" s="56" t="str">
        <f>Source!E277</f>
        <v>27</v>
      </c>
      <c r="B72" s="57" t="str">
        <f>Source!G277</f>
        <v>Разборка покрытий и оснований асфальтобетонных</v>
      </c>
      <c r="C72" s="62" t="str">
        <f>Source!H277</f>
        <v>100 м3 конструкций</v>
      </c>
      <c r="D72" s="53">
        <f>Source!I277</f>
        <v>0</v>
      </c>
      <c r="E72" s="56"/>
    </row>
    <row r="73" spans="1:31" ht="25.5" x14ac:dyDescent="0.2">
      <c r="A73" s="56" t="str">
        <f>Source!E278</f>
        <v>28</v>
      </c>
      <c r="B73" s="57" t="str">
        <f>Source!G278</f>
        <v>Разборка покрытий и оснований щебеночных</v>
      </c>
      <c r="C73" s="62" t="str">
        <f>Source!H278</f>
        <v>100 м3 конструкций</v>
      </c>
      <c r="D73" s="53">
        <f>Source!I278</f>
        <v>0</v>
      </c>
      <c r="E73" s="56"/>
    </row>
    <row r="74" spans="1:31" x14ac:dyDescent="0.2">
      <c r="A74" s="56" t="str">
        <f>Source!E279</f>
        <v>29</v>
      </c>
      <c r="B74" s="57" t="str">
        <f>Source!G279</f>
        <v>Механизированная погрузка строительного мусора в автомобили-самосвалы</v>
      </c>
      <c r="C74" s="62" t="str">
        <f>Source!H279</f>
        <v>1 Т</v>
      </c>
      <c r="D74" s="53">
        <f>Source!I279</f>
        <v>0</v>
      </c>
      <c r="E74" s="56"/>
    </row>
    <row r="75" spans="1:31" ht="51" x14ac:dyDescent="0.2">
      <c r="A75" s="56" t="str">
        <f>Source!E280</f>
        <v>30</v>
      </c>
      <c r="B75" s="57" t="str">
        <f>Source!G280</f>
        <v>Устройство подстилающих и выравнивающих слоев оснований из щебня</v>
      </c>
      <c r="C75" s="62" t="str">
        <f>Source!H280</f>
        <v>100 м3 материала основания (в плотном теле)</v>
      </c>
      <c r="D75" s="53">
        <f>Source!I280</f>
        <v>0</v>
      </c>
      <c r="E75" s="56"/>
    </row>
    <row r="76" spans="1:31" ht="25.5" x14ac:dyDescent="0.2">
      <c r="A76" s="56" t="str">
        <f>Source!E281</f>
        <v>30,1</v>
      </c>
      <c r="B76" s="57" t="str">
        <f>Source!G281</f>
        <v>Щебень из естественного камня для дорожных работ, марка 600 - 400, фракция 20-40 мм</v>
      </c>
      <c r="C76" s="62" t="str">
        <f>Source!H281</f>
        <v>м3</v>
      </c>
      <c r="D76" s="53">
        <f>Source!I281</f>
        <v>0</v>
      </c>
      <c r="E76" s="56"/>
    </row>
    <row r="77" spans="1:31" ht="25.5" x14ac:dyDescent="0.2">
      <c r="A77" s="56" t="str">
        <f>Source!E282</f>
        <v>31</v>
      </c>
      <c r="B77" s="57" t="str">
        <f>Source!G282</f>
        <v>Устройство асфальтобетонных покрытий дорожек и тротуаров двухслойных верхний слой из песчаной асфальтобетонной смеси толщиной 5 см</v>
      </c>
      <c r="C77" s="62" t="str">
        <f>Source!H282</f>
        <v>100 м2 покрытия</v>
      </c>
      <c r="D77" s="53">
        <f>Source!I282</f>
        <v>0</v>
      </c>
      <c r="E77" s="56"/>
    </row>
    <row r="78" spans="1:31" x14ac:dyDescent="0.2">
      <c r="A78" s="56" t="str">
        <f>Source!E283</f>
        <v>31,1</v>
      </c>
      <c r="B78" s="57" t="str">
        <f>Source!G283</f>
        <v>Смеси асфальтобетонные дорожные горячие песчаные, тип Д, марка II</v>
      </c>
      <c r="C78" s="62" t="str">
        <f>Source!H283</f>
        <v>т</v>
      </c>
      <c r="D78" s="53">
        <f>Source!I283</f>
        <v>0</v>
      </c>
      <c r="E78" s="56"/>
    </row>
    <row r="79" spans="1:31" x14ac:dyDescent="0.2">
      <c r="A79" s="88" t="str">
        <f>CONCATENATE("Раздел: ", Source!G314)</f>
        <v>Раздел: п. 10.1   Устройство новых оснований площадок (детские, спортивные, воркаут) АБП - 375 м2</v>
      </c>
      <c r="B79" s="88"/>
      <c r="C79" s="88"/>
      <c r="D79" s="88"/>
      <c r="E79" s="88"/>
      <c r="AE79" s="55" t="str">
        <f>CONCATENATE("Раздел: ", Source!G314)</f>
        <v>Раздел: п. 10.1   Устройство новых оснований площадок (детские, спортивные, воркаут) АБП - 375 м2</v>
      </c>
    </row>
    <row r="80" spans="1:31" ht="25.5" x14ac:dyDescent="0.2">
      <c r="A80" s="56" t="str">
        <f>Source!E318</f>
        <v>32</v>
      </c>
      <c r="B80" s="57" t="str">
        <f>Source!G318</f>
        <v>Разработка грунта с погрузкой на автомобили-самосвалы экскаваторами с ковшом вместимостью 0,5 м3 группа грунтов 1-3</v>
      </c>
      <c r="C80" s="62" t="str">
        <f>Source!H318</f>
        <v>100 м3 грунта</v>
      </c>
      <c r="D80" s="53">
        <f>Source!I318</f>
        <v>1.4175</v>
      </c>
      <c r="E80" s="56"/>
    </row>
    <row r="81" spans="1:31" ht="25.5" x14ac:dyDescent="0.2">
      <c r="A81" s="56" t="str">
        <f>Source!E319</f>
        <v>33</v>
      </c>
      <c r="B81" s="57" t="str">
        <f>Source!G319</f>
        <v>Разработка грунта вручную в траншеях глубиной до 2 м без креплений с откосами группа грунтов 1-3</v>
      </c>
      <c r="C81" s="62" t="str">
        <f>Source!H319</f>
        <v>100 м3 грунта</v>
      </c>
      <c r="D81" s="53">
        <f>Source!I319</f>
        <v>0.1575</v>
      </c>
      <c r="E81" s="56"/>
    </row>
    <row r="82" spans="1:31" x14ac:dyDescent="0.2">
      <c r="A82" s="56" t="str">
        <f>Source!E320</f>
        <v>34</v>
      </c>
      <c r="B82" s="57" t="str">
        <f>Source!G320</f>
        <v>Погрузка грунта вручную в автомобили-самосвалы с выгрузкой</v>
      </c>
      <c r="C82" s="62" t="str">
        <f>Source!H320</f>
        <v>100 м3 грунта</v>
      </c>
      <c r="D82" s="53">
        <f>Source!I320</f>
        <v>0.1575</v>
      </c>
      <c r="E82" s="56"/>
    </row>
    <row r="83" spans="1:31" ht="51" x14ac:dyDescent="0.2">
      <c r="A83" s="56" t="str">
        <f>Source!E321</f>
        <v>35</v>
      </c>
      <c r="B83" s="57" t="str">
        <f>Source!G321</f>
        <v>Устройство подстилающих и выравнивающих слоев оснований из песка</v>
      </c>
      <c r="C83" s="62" t="str">
        <f>Source!H321</f>
        <v>100 м3 материала основания (в плотном теле)</v>
      </c>
      <c r="D83" s="53">
        <f>Source!I321</f>
        <v>0.75</v>
      </c>
      <c r="E83" s="56"/>
    </row>
    <row r="84" spans="1:31" x14ac:dyDescent="0.2">
      <c r="A84" s="56" t="str">
        <f>Source!E322</f>
        <v>35,1</v>
      </c>
      <c r="B84" s="57" t="str">
        <f>Source!G322</f>
        <v>Песок для строительных работ, рядовой</v>
      </c>
      <c r="C84" s="62" t="str">
        <f>Source!H322</f>
        <v>м3</v>
      </c>
      <c r="D84" s="53">
        <f>Source!I322</f>
        <v>82.5</v>
      </c>
      <c r="E84" s="56"/>
    </row>
    <row r="85" spans="1:31" ht="51" x14ac:dyDescent="0.2">
      <c r="A85" s="56" t="str">
        <f>Source!E323</f>
        <v>36</v>
      </c>
      <c r="B85" s="57" t="str">
        <f>Source!G323</f>
        <v>Устройство подстилающих и выравнивающих слоев оснований из щебня</v>
      </c>
      <c r="C85" s="62" t="str">
        <f>Source!H323</f>
        <v>100 м3 материала основания (в плотном теле)</v>
      </c>
      <c r="D85" s="53">
        <f>Source!I323</f>
        <v>0.5625</v>
      </c>
      <c r="E85" s="56"/>
    </row>
    <row r="86" spans="1:31" ht="25.5" x14ac:dyDescent="0.2">
      <c r="A86" s="56" t="str">
        <f>Source!E324</f>
        <v>36,1</v>
      </c>
      <c r="B86" s="57" t="str">
        <f>Source!G324</f>
        <v>Щебень из естественного камня для дорожных работ, марка 600 - 400, фракция 20-40 мм</v>
      </c>
      <c r="C86" s="62" t="str">
        <f>Source!H324</f>
        <v>м3</v>
      </c>
      <c r="D86" s="53">
        <f>Source!I324</f>
        <v>70.875000000000014</v>
      </c>
      <c r="E86" s="56"/>
    </row>
    <row r="87" spans="1:31" ht="25.5" x14ac:dyDescent="0.2">
      <c r="A87" s="56" t="str">
        <f>Source!E325</f>
        <v>37</v>
      </c>
      <c r="B87" s="57" t="str">
        <f>Source!G325</f>
        <v>Устройство асфальтобетонных покрытий дорожек и тротуаров двухслойных верхний слой из песчаной асфальтобетонной смеси толщиной 5 см</v>
      </c>
      <c r="C87" s="62" t="str">
        <f>Source!H325</f>
        <v>100 м2 покрытия</v>
      </c>
      <c r="D87" s="53">
        <f>Source!I325</f>
        <v>3.75</v>
      </c>
      <c r="E87" s="56"/>
    </row>
    <row r="88" spans="1:31" x14ac:dyDescent="0.2">
      <c r="A88" s="56" t="str">
        <f>Source!E326</f>
        <v>37,1</v>
      </c>
      <c r="B88" s="57" t="str">
        <f>Source!G326</f>
        <v>Смеси асфальтобетонные дорожные горячие мелкозернистые, марка I, тип Б</v>
      </c>
      <c r="C88" s="62" t="str">
        <f>Source!H326</f>
        <v>т</v>
      </c>
      <c r="D88" s="53">
        <f>Source!I326</f>
        <v>44.624999999999993</v>
      </c>
      <c r="E88" s="56"/>
    </row>
    <row r="89" spans="1:31" x14ac:dyDescent="0.2">
      <c r="A89" s="88" t="str">
        <f>CONCATENATE("Раздел: ", Source!G357)</f>
        <v>Раздел: п.11   Замена\устройство бортового камня садового(для оснований площадок детских, спортивных, воркаут) - 90 м/п</v>
      </c>
      <c r="B89" s="88"/>
      <c r="C89" s="88"/>
      <c r="D89" s="88"/>
      <c r="E89" s="88"/>
      <c r="AE89" s="55" t="str">
        <f>CONCATENATE("Раздел: ", Source!G357)</f>
        <v>Раздел: п.11   Замена\устройство бортового камня садового(для оснований площадок детских, спортивных, воркаут) - 90 м/п</v>
      </c>
    </row>
    <row r="90" spans="1:31" x14ac:dyDescent="0.2">
      <c r="A90" s="56" t="str">
        <f>Source!E361</f>
        <v>38</v>
      </c>
      <c r="B90" s="57" t="str">
        <f>Source!G361</f>
        <v>Разборка бортовых камней на бетонном основании</v>
      </c>
      <c r="C90" s="62" t="str">
        <f>Source!H361</f>
        <v>100 м</v>
      </c>
      <c r="D90" s="53">
        <f>Source!I361</f>
        <v>0.9</v>
      </c>
      <c r="E90" s="56"/>
    </row>
    <row r="91" spans="1:31" x14ac:dyDescent="0.2">
      <c r="A91" s="56" t="str">
        <f>Source!E362</f>
        <v>39</v>
      </c>
      <c r="B91" s="57" t="str">
        <f>Source!G362</f>
        <v>Механизированная погрузка строительного мусора в автомобили-самосвалы</v>
      </c>
      <c r="C91" s="62" t="str">
        <f>Source!H362</f>
        <v>1 Т</v>
      </c>
      <c r="D91" s="53">
        <f>Source!I362</f>
        <v>15.984</v>
      </c>
      <c r="E91" s="56"/>
    </row>
    <row r="92" spans="1:31" ht="25.5" x14ac:dyDescent="0.2">
      <c r="A92" s="56" t="str">
        <f>Source!E363</f>
        <v>40</v>
      </c>
      <c r="B92" s="57" t="str">
        <f>Source!G363</f>
        <v>Установка бортовых камней бетонных газонных и садовых при других видах покрытий</v>
      </c>
      <c r="C92" s="62" t="str">
        <f>Source!H363</f>
        <v>100 м бортового камня</v>
      </c>
      <c r="D92" s="53">
        <f>Source!I363</f>
        <v>0.9</v>
      </c>
      <c r="E92" s="56"/>
    </row>
    <row r="93" spans="1:31" x14ac:dyDescent="0.2">
      <c r="A93" s="56" t="str">
        <f>Source!E364</f>
        <v>40,1</v>
      </c>
      <c r="B93" s="57" t="str">
        <f>Source!G364</f>
        <v>Камни бетонные бортовые, марка БР60.20.8</v>
      </c>
      <c r="C93" s="62" t="str">
        <f>Source!H364</f>
        <v>м3</v>
      </c>
      <c r="D93" s="53">
        <f>Source!I364</f>
        <v>1.4400000000000004</v>
      </c>
      <c r="E93" s="56"/>
    </row>
    <row r="94" spans="1:31" x14ac:dyDescent="0.2">
      <c r="A94" s="88" t="str">
        <f>CONCATENATE("Раздел: ", Source!G395)</f>
        <v>Раздел: п.20.2   Ремонт газонов (посевной) 10см - 16800м2</v>
      </c>
      <c r="B94" s="88"/>
      <c r="C94" s="88"/>
      <c r="D94" s="88"/>
      <c r="E94" s="88"/>
    </row>
    <row r="95" spans="1:31" ht="25.5" x14ac:dyDescent="0.2">
      <c r="A95" s="56" t="str">
        <f>Source!E399</f>
        <v>41</v>
      </c>
      <c r="B95" s="57" t="str">
        <f>Source!G399</f>
        <v>Разработка грунта с погрузкой на автомобили-самосвалы экскаваторами с ковшом вместимостью 0,5 м3 группа грунтов 1-3</v>
      </c>
      <c r="C95" s="62" t="str">
        <f>Source!H399</f>
        <v>100 м3 грунта</v>
      </c>
      <c r="D95" s="53">
        <f>Source!I399</f>
        <v>0</v>
      </c>
      <c r="E95" s="56"/>
    </row>
    <row r="96" spans="1:31" x14ac:dyDescent="0.2">
      <c r="A96" s="56" t="str">
        <f>Source!E400</f>
        <v>42</v>
      </c>
      <c r="B96" s="57" t="str">
        <f>Source!G400</f>
        <v>Устройство корыта под газоны и цветники с планировкой дна в грунтах 1 и 2 группы</v>
      </c>
      <c r="C96" s="62" t="str">
        <f>Source!H400</f>
        <v>1 м3</v>
      </c>
      <c r="D96" s="53">
        <f>Source!I400</f>
        <v>0</v>
      </c>
      <c r="E96" s="56"/>
    </row>
    <row r="97" spans="1:5" ht="25.5" x14ac:dyDescent="0.2">
      <c r="A97" s="56" t="str">
        <f>Source!E401</f>
        <v>43</v>
      </c>
      <c r="B97" s="57" t="str">
        <f>Source!G401</f>
        <v>Разработка грунта с погрузкой на автомобили-самосвалы экскаваторами с ковшом вместимостью 0,5 м3 группа грунтов 1-3</v>
      </c>
      <c r="C97" s="62" t="str">
        <f>Source!H401</f>
        <v>100 м3 грунта</v>
      </c>
      <c r="D97" s="53">
        <f>Source!I401</f>
        <v>0</v>
      </c>
      <c r="E97" s="56"/>
    </row>
    <row r="98" spans="1:5" x14ac:dyDescent="0.2">
      <c r="A98" s="56" t="str">
        <f>Source!E402</f>
        <v>44</v>
      </c>
      <c r="B98" s="57" t="str">
        <f>Source!G402</f>
        <v>Погрузка грунта вручную в автомобили-самосвалы с выгрузкой</v>
      </c>
      <c r="C98" s="62" t="str">
        <f>Source!H402</f>
        <v>100 м3 грунта</v>
      </c>
      <c r="D98" s="53">
        <f>Source!I402</f>
        <v>0</v>
      </c>
      <c r="E98" s="56"/>
    </row>
    <row r="99" spans="1:5" ht="25.5" x14ac:dyDescent="0.2">
      <c r="A99" s="56" t="str">
        <f>Source!E403</f>
        <v>45</v>
      </c>
      <c r="B99" s="57" t="str">
        <f>Source!G403</f>
        <v>Подготовка почвы для устройства партерного и обыкновенного газонов с внесением растительной земли слоем 15 см механизированным способом</v>
      </c>
      <c r="C99" s="62" t="str">
        <f>Source!H403</f>
        <v>100 м2</v>
      </c>
      <c r="D99" s="53">
        <f>Source!I403</f>
        <v>0</v>
      </c>
      <c r="E99" s="56"/>
    </row>
    <row r="100" spans="1:5" x14ac:dyDescent="0.2">
      <c r="A100" s="56" t="str">
        <f>Source!E404</f>
        <v>45,1</v>
      </c>
      <c r="B100" s="57" t="str">
        <f>Source!G404</f>
        <v>Земля растительная</v>
      </c>
      <c r="C100" s="62" t="str">
        <f>Source!H404</f>
        <v>м3</v>
      </c>
      <c r="D100" s="53">
        <f>Source!I404</f>
        <v>0</v>
      </c>
      <c r="E100" s="56"/>
    </row>
    <row r="101" spans="1:5" ht="25.5" x14ac:dyDescent="0.2">
      <c r="A101" s="56" t="str">
        <f>Source!E405</f>
        <v>46</v>
      </c>
      <c r="B101" s="57" t="str">
        <f>Source!G405</f>
        <v>Подготовка почвы для устройства партерного и обыкновенного газонов с внесением растительной земли слоем 15 см вручную</v>
      </c>
      <c r="C101" s="62" t="str">
        <f>Source!H405</f>
        <v>100 м2</v>
      </c>
      <c r="D101" s="53">
        <f>Source!I405</f>
        <v>0</v>
      </c>
      <c r="E101" s="56"/>
    </row>
    <row r="102" spans="1:5" x14ac:dyDescent="0.2">
      <c r="A102" s="56" t="str">
        <f>Source!E406</f>
        <v>46,1</v>
      </c>
      <c r="B102" s="57" t="str">
        <f>Source!G406</f>
        <v>Земля растительная</v>
      </c>
      <c r="C102" s="62" t="str">
        <f>Source!H406</f>
        <v>м3</v>
      </c>
      <c r="D102" s="53">
        <f>Source!I406</f>
        <v>0</v>
      </c>
      <c r="E102" s="56"/>
    </row>
    <row r="103" spans="1:5" ht="25.5" x14ac:dyDescent="0.2">
      <c r="A103" s="56" t="str">
        <f>Source!E407</f>
        <v>47</v>
      </c>
      <c r="B103" s="57" t="str">
        <f>Source!G407</f>
        <v>Подготовка почвы для устройства партерного и обыкновенного газонов на каждые 5 см изменения толщины слоя добавлять или исключать</v>
      </c>
      <c r="C103" s="62" t="str">
        <f>Source!H407</f>
        <v>100 м2</v>
      </c>
      <c r="D103" s="53">
        <f>Source!I407</f>
        <v>0</v>
      </c>
      <c r="E103" s="56"/>
    </row>
    <row r="104" spans="1:5" x14ac:dyDescent="0.2">
      <c r="A104" s="56" t="str">
        <f>Source!E408</f>
        <v>47,1</v>
      </c>
      <c r="B104" s="57" t="str">
        <f>Source!G408</f>
        <v>Земля растительная</v>
      </c>
      <c r="C104" s="62" t="str">
        <f>Source!H408</f>
        <v>м3</v>
      </c>
      <c r="D104" s="53">
        <f>Source!I408</f>
        <v>0</v>
      </c>
      <c r="E104" s="56"/>
    </row>
    <row r="105" spans="1:5" x14ac:dyDescent="0.2">
      <c r="A105" s="56" t="str">
        <f>Source!E409</f>
        <v>48</v>
      </c>
      <c r="B105" s="57" t="str">
        <f>Source!G409</f>
        <v>Посев газонов партерных, мавританских, и обыкновенных вручную</v>
      </c>
      <c r="C105" s="62" t="str">
        <f>Source!H409</f>
        <v>100 м2</v>
      </c>
      <c r="D105" s="53">
        <f>Source!I409</f>
        <v>0</v>
      </c>
      <c r="E105" s="56"/>
    </row>
    <row r="106" spans="1:5" x14ac:dyDescent="0.2">
      <c r="A106" s="56" t="str">
        <f>Source!E410</f>
        <v>48,1</v>
      </c>
      <c r="B106" s="57" t="str">
        <f>Source!G410</f>
        <v>Семена (смесь универсальная) газонных трав</v>
      </c>
      <c r="C106" s="62" t="str">
        <f>Source!H410</f>
        <v>кг</v>
      </c>
      <c r="D106" s="53">
        <f>Source!I410</f>
        <v>0</v>
      </c>
      <c r="E106" s="56"/>
    </row>
    <row r="107" spans="1:5" x14ac:dyDescent="0.2">
      <c r="A107" s="88" t="str">
        <f>CONCATENATE("Раздел: ", Source!G441)</f>
        <v>Раздел: п.21.1   Посадка кустарников (h=0,7м) - 400шт.</v>
      </c>
      <c r="B107" s="88"/>
      <c r="C107" s="88"/>
      <c r="D107" s="88"/>
      <c r="E107" s="88"/>
    </row>
    <row r="108" spans="1:5" ht="25.5" x14ac:dyDescent="0.2">
      <c r="A108" s="56" t="str">
        <f>Source!E445</f>
        <v>49</v>
      </c>
      <c r="B108" s="57" t="str">
        <f>Source!G445</f>
        <v>Разработка грунта с погрузкой на автомобили-самосвалы экскаваторами с ковшом вместимостью 0,5 м3 группа грунтов 1-3</v>
      </c>
      <c r="C108" s="62" t="str">
        <f>Source!H445</f>
        <v>100 м3 грунта</v>
      </c>
      <c r="D108" s="53">
        <f>Source!I445</f>
        <v>0</v>
      </c>
      <c r="E108" s="56"/>
    </row>
    <row r="109" spans="1:5" x14ac:dyDescent="0.2">
      <c r="A109" s="56" t="str">
        <f>Source!E446</f>
        <v>50</v>
      </c>
      <c r="B109" s="57" t="str">
        <f>Source!G446</f>
        <v>Погрузка грунта вручную в автомобили-самосвалы с выгрузкой</v>
      </c>
      <c r="C109" s="62" t="str">
        <f>Source!H446</f>
        <v>100 м3 грунта</v>
      </c>
      <c r="D109" s="53">
        <f>Source!I446</f>
        <v>0</v>
      </c>
      <c r="E109" s="56"/>
    </row>
    <row r="110" spans="1:5" ht="38.25" x14ac:dyDescent="0.2">
      <c r="A110" s="56" t="str">
        <f>Source!E447</f>
        <v>51</v>
      </c>
      <c r="B110" s="57" t="str">
        <f>Source!G447</f>
        <v>Подготовка стандартных посадочных мест для деревьев и кустарников механизированным способом, с круглым комом земли размером 0,3х0,3 м с добавлением растительной земли до 100%</v>
      </c>
      <c r="C110" s="62" t="str">
        <f>Source!H447</f>
        <v>10 ям</v>
      </c>
      <c r="D110" s="53">
        <f>Source!I447</f>
        <v>0</v>
      </c>
      <c r="E110" s="56"/>
    </row>
    <row r="111" spans="1:5" x14ac:dyDescent="0.2">
      <c r="A111" s="56" t="str">
        <f>Source!E448</f>
        <v>51,1</v>
      </c>
      <c r="B111" s="57" t="str">
        <f>Source!G448</f>
        <v>Земля растительная</v>
      </c>
      <c r="C111" s="62" t="str">
        <f>Source!H448</f>
        <v>м3</v>
      </c>
      <c r="D111" s="53">
        <f>Source!I448</f>
        <v>0</v>
      </c>
      <c r="E111" s="56"/>
    </row>
    <row r="112" spans="1:5" ht="25.5" x14ac:dyDescent="0.2">
      <c r="A112" s="56" t="str">
        <f>Source!E449</f>
        <v>52</v>
      </c>
      <c r="B112" s="57" t="str">
        <f>Source!G449</f>
        <v>Подготовка стандартных посадочных мест вручную, с круглым комом земли размером 0,3х0,3 м с добавлением растительной земли до 100%</v>
      </c>
      <c r="C112" s="62" t="str">
        <f>Source!H449</f>
        <v>10 ям</v>
      </c>
      <c r="D112" s="53">
        <f>Source!I449</f>
        <v>0</v>
      </c>
      <c r="E112" s="56"/>
    </row>
    <row r="113" spans="1:5" x14ac:dyDescent="0.2">
      <c r="A113" s="56" t="str">
        <f>Source!E450</f>
        <v>52,1</v>
      </c>
      <c r="B113" s="57" t="str">
        <f>Source!G450</f>
        <v>Земля растительная</v>
      </c>
      <c r="C113" s="62" t="str">
        <f>Source!H450</f>
        <v>м3</v>
      </c>
      <c r="D113" s="53">
        <f>Source!I450</f>
        <v>0</v>
      </c>
      <c r="E113" s="56"/>
    </row>
    <row r="114" spans="1:5" ht="25.5" x14ac:dyDescent="0.2">
      <c r="A114" s="56" t="str">
        <f>Source!E451</f>
        <v>53</v>
      </c>
      <c r="B114" s="57" t="str">
        <f>Source!G451</f>
        <v>Посадка деревьев и кустарников с комом земли, диаметром 0,3 м и высотой 0,3 м</v>
      </c>
      <c r="C114" s="62" t="str">
        <f>Source!H451</f>
        <v>10 деревьев или кустарников</v>
      </c>
      <c r="D114" s="53">
        <f>Source!I451</f>
        <v>0</v>
      </c>
      <c r="E114" s="56"/>
    </row>
    <row r="115" spans="1:5" ht="25.5" x14ac:dyDescent="0.2">
      <c r="A115" s="56" t="str">
        <f>Source!E452</f>
        <v>53,1</v>
      </c>
      <c r="B115" s="57" t="str">
        <f>Source!G452</f>
        <v>Кустарники декоративные с комом земли, калина обыкновенная, высота 0,3 м, диаметр 0,3 м</v>
      </c>
      <c r="C115" s="62" t="str">
        <f>Source!H452</f>
        <v>шт.</v>
      </c>
      <c r="D115" s="53">
        <f>Source!I452</f>
        <v>0</v>
      </c>
      <c r="E115" s="56"/>
    </row>
    <row r="116" spans="1:5" x14ac:dyDescent="0.2">
      <c r="A116" s="88" t="str">
        <f>CONCATENATE("Раздел: ", Source!G483)</f>
        <v>Раздел: п.21.2   Посадка кустарников без кома, в однорядную живую изгородь - 197м/п</v>
      </c>
      <c r="B116" s="88"/>
      <c r="C116" s="88"/>
      <c r="D116" s="88"/>
      <c r="E116" s="88"/>
    </row>
    <row r="117" spans="1:5" ht="25.5" x14ac:dyDescent="0.2">
      <c r="A117" s="56" t="str">
        <f>Source!E487</f>
        <v>54</v>
      </c>
      <c r="B117" s="57" t="str">
        <f>Source!G487</f>
        <v>Разработка грунта с погрузкой на автомобили-самосвалы экскаваторами с ковшом вместимостью 0,5 м3 группа грунтов 1-3</v>
      </c>
      <c r="C117" s="62" t="str">
        <f>Source!H487</f>
        <v>100 м3 грунта</v>
      </c>
      <c r="D117" s="53">
        <f>Source!I487</f>
        <v>0</v>
      </c>
      <c r="E117" s="56"/>
    </row>
    <row r="118" spans="1:5" x14ac:dyDescent="0.2">
      <c r="A118" s="56" t="str">
        <f>Source!E488</f>
        <v>55</v>
      </c>
      <c r="B118" s="57" t="str">
        <f>Source!G488</f>
        <v>Погрузка грунта вручную в автомобили-самосвалы с выгрузкой</v>
      </c>
      <c r="C118" s="62" t="str">
        <f>Source!H488</f>
        <v>100 м3 грунта</v>
      </c>
      <c r="D118" s="53">
        <f>Source!I488</f>
        <v>0</v>
      </c>
      <c r="E118" s="56"/>
    </row>
    <row r="119" spans="1:5" ht="25.5" x14ac:dyDescent="0.2">
      <c r="A119" s="56" t="str">
        <f>Source!E489</f>
        <v>56</v>
      </c>
      <c r="B119" s="57" t="str">
        <f>Source!G489</f>
        <v>Подготовка стандартных посадочных мест механизированным способом для однорядной живой изгороди с добавлением растительной земли до 100%</v>
      </c>
      <c r="C119" s="62" t="str">
        <f>Source!H489</f>
        <v>10 м траншей</v>
      </c>
      <c r="D119" s="53">
        <f>Source!I489</f>
        <v>0</v>
      </c>
      <c r="E119" s="56"/>
    </row>
    <row r="120" spans="1:5" x14ac:dyDescent="0.2">
      <c r="A120" s="56" t="str">
        <f>Source!E490</f>
        <v>56,1</v>
      </c>
      <c r="B120" s="57" t="str">
        <f>Source!G490</f>
        <v>Земля растительная</v>
      </c>
      <c r="C120" s="62" t="str">
        <f>Source!H490</f>
        <v>м3</v>
      </c>
      <c r="D120" s="53">
        <f>Source!I490</f>
        <v>0</v>
      </c>
      <c r="E120" s="56"/>
    </row>
    <row r="121" spans="1:5" ht="25.5" x14ac:dyDescent="0.2">
      <c r="A121" s="56" t="str">
        <f>Source!E491</f>
        <v>57</v>
      </c>
      <c r="B121" s="57" t="str">
        <f>Source!G491</f>
        <v>Подготовка стандартных посадочных мест вручную для однорядной живой изгороди с добавлением растительной земли до 100%</v>
      </c>
      <c r="C121" s="62" t="str">
        <f>Source!H491</f>
        <v>10 м траншей</v>
      </c>
      <c r="D121" s="53">
        <f>Source!I491</f>
        <v>0</v>
      </c>
      <c r="E121" s="56"/>
    </row>
    <row r="122" spans="1:5" x14ac:dyDescent="0.2">
      <c r="A122" s="56" t="str">
        <f>Source!E492</f>
        <v>57,1</v>
      </c>
      <c r="B122" s="57" t="str">
        <f>Source!G492</f>
        <v>Земля растительная</v>
      </c>
      <c r="C122" s="62" t="str">
        <f>Source!H492</f>
        <v>м3</v>
      </c>
      <c r="D122" s="53">
        <f>Source!I492</f>
        <v>0</v>
      </c>
      <c r="E122" s="56"/>
    </row>
    <row r="123" spans="1:5" ht="25.5" x14ac:dyDescent="0.2">
      <c r="A123" s="56" t="str">
        <f>Source!E493</f>
        <v>58</v>
      </c>
      <c r="B123" s="57" t="str">
        <f>Source!G493</f>
        <v>Посадка кустарников-саженцев в живую изгородь однорядную и вьющихся растений</v>
      </c>
      <c r="C123" s="62" t="str">
        <f>Source!H493</f>
        <v>10 м живой изгороди</v>
      </c>
      <c r="D123" s="53">
        <f>Source!I493</f>
        <v>0</v>
      </c>
      <c r="E123" s="56"/>
    </row>
    <row r="124" spans="1:5" ht="25.5" x14ac:dyDescent="0.2">
      <c r="A124" s="56" t="str">
        <f>Source!E494</f>
        <v>58,1</v>
      </c>
      <c r="B124" s="57" t="str">
        <f>Source!G494</f>
        <v>Кустарники декоративные с оголенной корневой системой, кизильник блестящий, высота 0,5 м</v>
      </c>
      <c r="C124" s="62" t="str">
        <f>Source!H494</f>
        <v>шт.</v>
      </c>
      <c r="D124" s="53">
        <f>Source!I494</f>
        <v>0</v>
      </c>
      <c r="E124" s="56"/>
    </row>
    <row r="125" spans="1:5" x14ac:dyDescent="0.2">
      <c r="A125" s="88" t="str">
        <f>CONCATENATE("Раздел: ", Source!G525)</f>
        <v>Раздел: п.21.3   Посадка кустарников без кома, в двухрядную живую изгородь - 1410м/п</v>
      </c>
      <c r="B125" s="88"/>
      <c r="C125" s="88"/>
      <c r="D125" s="88"/>
      <c r="E125" s="88"/>
    </row>
    <row r="126" spans="1:5" ht="25.5" x14ac:dyDescent="0.2">
      <c r="A126" s="56" t="str">
        <f>Source!E529</f>
        <v>59</v>
      </c>
      <c r="B126" s="57" t="str">
        <f>Source!G529</f>
        <v>Разработка грунта с погрузкой на автомобили-самосвалы экскаваторами с ковшом вместимостью 0,5 м3 группа грунтов 1-3</v>
      </c>
      <c r="C126" s="62" t="str">
        <f>Source!H529</f>
        <v>100 м3 грунта</v>
      </c>
      <c r="D126" s="53">
        <f>Source!I529</f>
        <v>0</v>
      </c>
      <c r="E126" s="56"/>
    </row>
    <row r="127" spans="1:5" x14ac:dyDescent="0.2">
      <c r="A127" s="56" t="str">
        <f>Source!E530</f>
        <v>60</v>
      </c>
      <c r="B127" s="57" t="str">
        <f>Source!G530</f>
        <v>Погрузка грунта вручную в автомобили-самосвалы с выгрузкой</v>
      </c>
      <c r="C127" s="62" t="str">
        <f>Source!H530</f>
        <v>100 м3 грунта</v>
      </c>
      <c r="D127" s="53">
        <f>Source!I530</f>
        <v>0</v>
      </c>
      <c r="E127" s="56"/>
    </row>
    <row r="128" spans="1:5" ht="25.5" x14ac:dyDescent="0.2">
      <c r="A128" s="56" t="str">
        <f>Source!E531</f>
        <v>61</v>
      </c>
      <c r="B128" s="57" t="str">
        <f>Source!G531</f>
        <v>Подготовка стандартных посадочных мест механизированным способом для двухрядной живой изгороди с добавлением растительной земли до 100%</v>
      </c>
      <c r="C128" s="62" t="str">
        <f>Source!H531</f>
        <v>10 м траншей</v>
      </c>
      <c r="D128" s="53">
        <f>Source!I531</f>
        <v>0</v>
      </c>
      <c r="E128" s="56"/>
    </row>
    <row r="129" spans="1:5" x14ac:dyDescent="0.2">
      <c r="A129" s="56" t="str">
        <f>Source!E532</f>
        <v>61,1</v>
      </c>
      <c r="B129" s="57" t="str">
        <f>Source!G532</f>
        <v>Земля растительная</v>
      </c>
      <c r="C129" s="62" t="str">
        <f>Source!H532</f>
        <v>м3</v>
      </c>
      <c r="D129" s="53">
        <f>Source!I532</f>
        <v>0</v>
      </c>
      <c r="E129" s="56"/>
    </row>
    <row r="130" spans="1:5" ht="25.5" x14ac:dyDescent="0.2">
      <c r="A130" s="56" t="str">
        <f>Source!E533</f>
        <v>62</v>
      </c>
      <c r="B130" s="57" t="str">
        <f>Source!G533</f>
        <v>Подготовка стандартных посадочных мест вручную для двухрядной живой изгороди с добавлением растительной земли до 100%</v>
      </c>
      <c r="C130" s="62" t="str">
        <f>Source!H533</f>
        <v>10 м траншей</v>
      </c>
      <c r="D130" s="53">
        <f>Source!I533</f>
        <v>0</v>
      </c>
      <c r="E130" s="56"/>
    </row>
    <row r="131" spans="1:5" x14ac:dyDescent="0.2">
      <c r="A131" s="56" t="str">
        <f>Source!E534</f>
        <v>62,1</v>
      </c>
      <c r="B131" s="57" t="str">
        <f>Source!G534</f>
        <v>Земля растительная</v>
      </c>
      <c r="C131" s="62" t="str">
        <f>Source!H534</f>
        <v>м3</v>
      </c>
      <c r="D131" s="53">
        <f>Source!I534</f>
        <v>0</v>
      </c>
      <c r="E131" s="56"/>
    </row>
    <row r="132" spans="1:5" ht="25.5" x14ac:dyDescent="0.2">
      <c r="A132" s="56" t="str">
        <f>Source!E535</f>
        <v>63</v>
      </c>
      <c r="B132" s="57" t="str">
        <f>Source!G535</f>
        <v>Посадка кустарников-саженцев в живую изгородь двухрядную</v>
      </c>
      <c r="C132" s="62" t="str">
        <f>Source!H535</f>
        <v>10 м живой изгороди</v>
      </c>
      <c r="D132" s="53">
        <f>Source!I535</f>
        <v>0</v>
      </c>
      <c r="E132" s="56"/>
    </row>
    <row r="133" spans="1:5" ht="25.5" x14ac:dyDescent="0.2">
      <c r="A133" s="56" t="str">
        <f>Source!E536</f>
        <v>63,1</v>
      </c>
      <c r="B133" s="57" t="str">
        <f>Source!G536</f>
        <v>Кустарники декоративные с оголенной корневой системой, кизильник блестящий, высота 0,5 м</v>
      </c>
      <c r="C133" s="62" t="str">
        <f>Source!H536</f>
        <v>шт.</v>
      </c>
      <c r="D133" s="53">
        <f>Source!I536</f>
        <v>0</v>
      </c>
      <c r="E133" s="56"/>
    </row>
    <row r="134" spans="1:5" x14ac:dyDescent="0.2">
      <c r="A134" s="88" t="str">
        <f>CONCATENATE("Раздел: ", Source!G567)</f>
        <v>Раздел: п.22.1   Посадка деревьев - 98шт.</v>
      </c>
      <c r="B134" s="88"/>
      <c r="C134" s="88"/>
      <c r="D134" s="88"/>
      <c r="E134" s="88"/>
    </row>
    <row r="135" spans="1:5" ht="25.5" x14ac:dyDescent="0.2">
      <c r="A135" s="56" t="str">
        <f>Source!E571</f>
        <v>64</v>
      </c>
      <c r="B135" s="57" t="str">
        <f>Source!G571</f>
        <v>Разработка грунта с погрузкой на автомобили-самосвалы экскаваторами с ковшом вместимостью 0,5 м3 группа грунтов 1-3</v>
      </c>
      <c r="C135" s="62" t="str">
        <f>Source!H571</f>
        <v>100 м3 грунта</v>
      </c>
      <c r="D135" s="53">
        <f>Source!I571</f>
        <v>0</v>
      </c>
      <c r="E135" s="56"/>
    </row>
    <row r="136" spans="1:5" x14ac:dyDescent="0.2">
      <c r="A136" s="56" t="str">
        <f>Source!E572</f>
        <v>65</v>
      </c>
      <c r="B136" s="57" t="str">
        <f>Source!G572</f>
        <v>Погрузка грунта вручную в автомобили-самосвалы с выгрузкой</v>
      </c>
      <c r="C136" s="62" t="str">
        <f>Source!H572</f>
        <v>100 м3 грунта</v>
      </c>
      <c r="D136" s="53">
        <f>Source!I572</f>
        <v>0</v>
      </c>
      <c r="E136" s="56"/>
    </row>
    <row r="137" spans="1:5" ht="38.25" x14ac:dyDescent="0.2">
      <c r="A137" s="56" t="str">
        <f>Source!E573</f>
        <v>66</v>
      </c>
      <c r="B137" s="57" t="str">
        <f>Source!G573</f>
        <v>Подготовка стандартных посадочных мест для деревьев и кустарников механизированным способом, с круглым комом земли размером 0,8х0,6 м с добавлением растительной земли до 100%</v>
      </c>
      <c r="C137" s="62" t="str">
        <f>Source!H573</f>
        <v>10 ям</v>
      </c>
      <c r="D137" s="53">
        <f>Source!I573</f>
        <v>0</v>
      </c>
      <c r="E137" s="56"/>
    </row>
    <row r="138" spans="1:5" x14ac:dyDescent="0.2">
      <c r="A138" s="56" t="str">
        <f>Source!E574</f>
        <v>66,1</v>
      </c>
      <c r="B138" s="57" t="str">
        <f>Source!G574</f>
        <v>Земля растительная</v>
      </c>
      <c r="C138" s="62" t="str">
        <f>Source!H574</f>
        <v>м3</v>
      </c>
      <c r="D138" s="53">
        <f>Source!I574</f>
        <v>0</v>
      </c>
      <c r="E138" s="56"/>
    </row>
    <row r="139" spans="1:5" ht="25.5" x14ac:dyDescent="0.2">
      <c r="A139" s="56" t="str">
        <f>Source!E575</f>
        <v>67</v>
      </c>
      <c r="B139" s="57" t="str">
        <f>Source!G575</f>
        <v>Подготовка стандартных посадочных мест вручную, с круглым комом земли размером 0,8х0,6 м с добавлением растительной земли до 100%</v>
      </c>
      <c r="C139" s="62" t="str">
        <f>Source!H575</f>
        <v>10 ям</v>
      </c>
      <c r="D139" s="53">
        <f>Source!I575</f>
        <v>0</v>
      </c>
      <c r="E139" s="56"/>
    </row>
    <row r="140" spans="1:5" x14ac:dyDescent="0.2">
      <c r="A140" s="56" t="str">
        <f>Source!E576</f>
        <v>67,1</v>
      </c>
      <c r="B140" s="57" t="str">
        <f>Source!G576</f>
        <v>Земля растительная</v>
      </c>
      <c r="C140" s="62" t="str">
        <f>Source!H576</f>
        <v>м3</v>
      </c>
      <c r="D140" s="53">
        <f>Source!I576</f>
        <v>0</v>
      </c>
      <c r="E140" s="56"/>
    </row>
    <row r="141" spans="1:5" ht="25.5" x14ac:dyDescent="0.2">
      <c r="A141" s="56" t="str">
        <f>Source!E577</f>
        <v>68</v>
      </c>
      <c r="B141" s="57" t="str">
        <f>Source!G577</f>
        <v>Посадка деревьев и кустарников с комом земли, диаметром 0,8 м и высотой 0,6 м</v>
      </c>
      <c r="C141" s="62" t="str">
        <f>Source!H577</f>
        <v>10 деревьев или кустарников</v>
      </c>
      <c r="D141" s="53">
        <f>Source!I577</f>
        <v>0</v>
      </c>
      <c r="E141" s="56"/>
    </row>
    <row r="142" spans="1:5" ht="38.25" x14ac:dyDescent="0.2">
      <c r="A142" s="56" t="str">
        <f>Source!E578</f>
        <v>68,1</v>
      </c>
      <c r="B142" s="57" t="str">
        <f>Source!G578</f>
        <v>Деревья декоративные лиственных пород с комом земли, порода: бархат амурский, вяз, дуб, каштан, клен, липа, орех, ясень, размер кома: диаметр - 0,8 м, высота - 0,6 м</v>
      </c>
      <c r="C142" s="62" t="str">
        <f>Source!H578</f>
        <v>шт.</v>
      </c>
      <c r="D142" s="53">
        <f>Source!I578</f>
        <v>0</v>
      </c>
      <c r="E142" s="56"/>
    </row>
    <row r="143" spans="1:5" x14ac:dyDescent="0.2">
      <c r="A143" s="88" t="str">
        <f>CONCATENATE("Раздел: ", Source!G609)</f>
        <v>Раздел: п.23.1   Устройство цветников (многолетники) - 118м2</v>
      </c>
      <c r="B143" s="88"/>
      <c r="C143" s="88"/>
      <c r="D143" s="88"/>
      <c r="E143" s="88"/>
    </row>
    <row r="144" spans="1:5" ht="25.5" x14ac:dyDescent="0.2">
      <c r="A144" s="56" t="str">
        <f>Source!E613</f>
        <v>69</v>
      </c>
      <c r="B144" s="57" t="str">
        <f>Source!G613</f>
        <v>Подготовка почвы под цветники толщиной слоя насыпки 20 см</v>
      </c>
      <c r="C144" s="62" t="str">
        <f>Source!H613</f>
        <v>100 м2 цветников</v>
      </c>
      <c r="D144" s="53">
        <f>Source!I613</f>
        <v>0</v>
      </c>
      <c r="E144" s="56"/>
    </row>
    <row r="145" spans="1:5" x14ac:dyDescent="0.2">
      <c r="A145" s="56" t="str">
        <f>Source!E614</f>
        <v>69,1</v>
      </c>
      <c r="B145" s="57" t="str">
        <f>Source!G614</f>
        <v>Земля растительная</v>
      </c>
      <c r="C145" s="62" t="str">
        <f>Source!H614</f>
        <v>м3</v>
      </c>
      <c r="D145" s="53">
        <f>Source!I614</f>
        <v>0</v>
      </c>
      <c r="E145" s="56"/>
    </row>
    <row r="146" spans="1:5" ht="25.5" x14ac:dyDescent="0.2">
      <c r="A146" s="56" t="str">
        <f>Source!E615</f>
        <v>70</v>
      </c>
      <c r="B146" s="57" t="str">
        <f>Source!G615</f>
        <v>Добавлять или исключать на каждые 5 см изменения толщины слоя почвы под цветники к позиции 3.47-29-1</v>
      </c>
      <c r="C146" s="62" t="str">
        <f>Source!H615</f>
        <v>100 м2 цветников</v>
      </c>
      <c r="D146" s="53">
        <f>Source!I615</f>
        <v>0</v>
      </c>
      <c r="E146" s="56"/>
    </row>
    <row r="147" spans="1:5" x14ac:dyDescent="0.2">
      <c r="A147" s="56" t="str">
        <f>Source!E616</f>
        <v>70,1</v>
      </c>
      <c r="B147" s="57" t="str">
        <f>Source!G616</f>
        <v>Земля растительная</v>
      </c>
      <c r="C147" s="62" t="str">
        <f>Source!H616</f>
        <v>м3</v>
      </c>
      <c r="D147" s="53">
        <f>Source!I616</f>
        <v>0</v>
      </c>
      <c r="E147" s="56"/>
    </row>
    <row r="148" spans="1:5" ht="25.5" x14ac:dyDescent="0.2">
      <c r="A148" s="56" t="str">
        <f>Source!E617</f>
        <v>71</v>
      </c>
      <c r="B148" s="57" t="str">
        <f>Source!G617</f>
        <v>Посадка многолетних цветников при густоте посадки 1,6 тыс. шт. цветов</v>
      </c>
      <c r="C148" s="62" t="str">
        <f>Source!H617</f>
        <v>100 м2 цветников</v>
      </c>
      <c r="D148" s="53">
        <f>Source!I617</f>
        <v>0</v>
      </c>
      <c r="E148" s="56"/>
    </row>
    <row r="149" spans="1:5" x14ac:dyDescent="0.2">
      <c r="A149" s="56" t="str">
        <f>Source!E618</f>
        <v>71,1</v>
      </c>
      <c r="B149" s="57" t="str">
        <f>Source!G618</f>
        <v>Посадочный материал многолетних цветочных культур, хоста</v>
      </c>
      <c r="C149" s="62" t="str">
        <f>Source!H618</f>
        <v>шт.</v>
      </c>
      <c r="D149" s="53">
        <f>Source!I618</f>
        <v>0</v>
      </c>
      <c r="E149" s="56"/>
    </row>
    <row r="150" spans="1:5" ht="25.5" x14ac:dyDescent="0.2">
      <c r="A150" s="56" t="str">
        <f>Source!E619</f>
        <v>72</v>
      </c>
      <c r="B150" s="57" t="str">
        <f>Source!G619</f>
        <v>Посадка многолетних цветников при густоте посадки 1,6 тыс. шт. цветов</v>
      </c>
      <c r="C150" s="62" t="str">
        <f>Source!H619</f>
        <v>100 м2 цветников</v>
      </c>
      <c r="D150" s="53">
        <f>Source!I619</f>
        <v>0</v>
      </c>
      <c r="E150" s="56"/>
    </row>
    <row r="151" spans="1:5" x14ac:dyDescent="0.2">
      <c r="A151" s="56" t="str">
        <f>Source!E620</f>
        <v>72,1</v>
      </c>
      <c r="B151" s="57" t="str">
        <f>Source!G620</f>
        <v>Посадочный материал многолетних цветочных культур, астильба</v>
      </c>
      <c r="C151" s="62" t="str">
        <f>Source!H620</f>
        <v>шт.</v>
      </c>
      <c r="D151" s="53">
        <f>Source!I620</f>
        <v>0</v>
      </c>
      <c r="E151" s="56"/>
    </row>
    <row r="152" spans="1:5" ht="25.5" x14ac:dyDescent="0.2">
      <c r="A152" s="56" t="str">
        <f>Source!E621</f>
        <v>73</v>
      </c>
      <c r="B152" s="57" t="str">
        <f>Source!G621</f>
        <v>Добавлять или исключать на каждые 1000 шт. высаживаемых цветов к позиции 3.47-31-1</v>
      </c>
      <c r="C152" s="62" t="str">
        <f>Source!H621</f>
        <v>100 м2 цветников</v>
      </c>
      <c r="D152" s="53">
        <f>Source!I621</f>
        <v>0</v>
      </c>
      <c r="E152" s="56"/>
    </row>
    <row r="153" spans="1:5" x14ac:dyDescent="0.2">
      <c r="A153" s="56" t="str">
        <f>Source!E622</f>
        <v>73,1</v>
      </c>
      <c r="B153" s="57" t="str">
        <f>Source!G622</f>
        <v>Посадочный материал многолетних цветочных культур, астильба</v>
      </c>
      <c r="C153" s="62" t="str">
        <f>Source!H622</f>
        <v>шт.</v>
      </c>
      <c r="D153" s="53">
        <f>Source!I622</f>
        <v>0</v>
      </c>
      <c r="E153" s="56"/>
    </row>
    <row r="154" spans="1:5" x14ac:dyDescent="0.2">
      <c r="A154" s="88" t="str">
        <f>CONCATENATE("Раздел: ", Source!G653)</f>
        <v>Раздел: п.27.1   Устройство нового пешеходного покрытия из бетонной плитки - 1860м2</v>
      </c>
      <c r="B154" s="88"/>
      <c r="C154" s="88"/>
      <c r="D154" s="88"/>
      <c r="E154" s="88"/>
    </row>
    <row r="155" spans="1:5" ht="25.5" x14ac:dyDescent="0.2">
      <c r="A155" s="56" t="str">
        <f>Source!E657</f>
        <v>74</v>
      </c>
      <c r="B155" s="57" t="str">
        <f>Source!G657</f>
        <v>Разработка грунта с погрузкой на автомобили-самосвалы экскаваторами с ковшом вместимостью 0,5 м3 группа грунтов 1-3</v>
      </c>
      <c r="C155" s="62" t="str">
        <f>Source!H657</f>
        <v>100 м3 грунта</v>
      </c>
      <c r="D155" s="53">
        <f>Source!I657</f>
        <v>0</v>
      </c>
      <c r="E155" s="56"/>
    </row>
    <row r="156" spans="1:5" ht="25.5" x14ac:dyDescent="0.2">
      <c r="A156" s="56" t="str">
        <f>Source!E658</f>
        <v>75</v>
      </c>
      <c r="B156" s="57" t="str">
        <f>Source!G658</f>
        <v>Разработка грунта вручную в траншеях глубиной до 2 м без креплений с откосами группа грунтов 1-3</v>
      </c>
      <c r="C156" s="62" t="str">
        <f>Source!H658</f>
        <v>100 м3 грунта</v>
      </c>
      <c r="D156" s="53">
        <f>Source!I658</f>
        <v>0</v>
      </c>
      <c r="E156" s="56"/>
    </row>
    <row r="157" spans="1:5" x14ac:dyDescent="0.2">
      <c r="A157" s="56" t="str">
        <f>Source!E659</f>
        <v>76</v>
      </c>
      <c r="B157" s="57" t="str">
        <f>Source!G659</f>
        <v>Погрузка грунта вручную в автомобили-самосвалы с выгрузкой</v>
      </c>
      <c r="C157" s="62" t="str">
        <f>Source!H659</f>
        <v>100 м3 грунта</v>
      </c>
      <c r="D157" s="53">
        <f>Source!I659</f>
        <v>0</v>
      </c>
      <c r="E157" s="56"/>
    </row>
    <row r="158" spans="1:5" ht="51" x14ac:dyDescent="0.2">
      <c r="A158" s="56" t="str">
        <f>Source!E660</f>
        <v>77</v>
      </c>
      <c r="B158" s="57" t="str">
        <f>Source!G660</f>
        <v>Устройство подстилающих и выравнивающих слоев оснований из песка</v>
      </c>
      <c r="C158" s="62" t="str">
        <f>Source!H660</f>
        <v>100 м3 материала основания (в плотном теле)</v>
      </c>
      <c r="D158" s="53">
        <f>Source!I660</f>
        <v>0</v>
      </c>
      <c r="E158" s="56"/>
    </row>
    <row r="159" spans="1:5" x14ac:dyDescent="0.2">
      <c r="A159" s="56" t="str">
        <f>Source!E661</f>
        <v>77,1</v>
      </c>
      <c r="B159" s="57" t="str">
        <f>Source!G661</f>
        <v>Песок для строительных работ, рядовой</v>
      </c>
      <c r="C159" s="62" t="str">
        <f>Source!H661</f>
        <v>м3</v>
      </c>
      <c r="D159" s="53">
        <f>Source!I661</f>
        <v>0</v>
      </c>
      <c r="E159" s="56"/>
    </row>
    <row r="160" spans="1:5" ht="51" x14ac:dyDescent="0.2">
      <c r="A160" s="56" t="str">
        <f>Source!E662</f>
        <v>78</v>
      </c>
      <c r="B160" s="57" t="str">
        <f>Source!G662</f>
        <v>Устройство подстилающих и выравнивающих слоев оснований из щебня</v>
      </c>
      <c r="C160" s="62" t="str">
        <f>Source!H662</f>
        <v>100 м3 материала основания (в плотном теле)</v>
      </c>
      <c r="D160" s="53">
        <f>Source!I662</f>
        <v>0</v>
      </c>
      <c r="E160" s="56"/>
    </row>
    <row r="161" spans="1:31" ht="25.5" x14ac:dyDescent="0.2">
      <c r="A161" s="56" t="str">
        <f>Source!E663</f>
        <v>78,1</v>
      </c>
      <c r="B161" s="57" t="str">
        <f>Source!G663</f>
        <v>Щебень из естественного камня для дорожных работ, марка 600 - 400, фракция 20-40 мм</v>
      </c>
      <c r="C161" s="62" t="str">
        <f>Source!H663</f>
        <v>м3</v>
      </c>
      <c r="D161" s="53">
        <f>Source!I663</f>
        <v>0</v>
      </c>
      <c r="E161" s="56"/>
    </row>
    <row r="162" spans="1:31" ht="25.5" x14ac:dyDescent="0.2">
      <c r="A162" s="56" t="str">
        <f>Source!E664</f>
        <v>79</v>
      </c>
      <c r="B162" s="57" t="str">
        <f>Source!G664</f>
        <v>Устройство покрытий тротуаров из бетонной плитки типа "Брусчатка" рядовым или паркетным мощением</v>
      </c>
      <c r="C162" s="62" t="str">
        <f>Source!H664</f>
        <v>100 м2</v>
      </c>
      <c r="D162" s="53">
        <f>Source!I664</f>
        <v>0</v>
      </c>
      <c r="E162" s="56"/>
    </row>
    <row r="163" spans="1:31" x14ac:dyDescent="0.2">
      <c r="A163" s="56" t="str">
        <f>Source!E665</f>
        <v>79,1</v>
      </c>
      <c r="B163" s="57" t="str">
        <f>Source!G665</f>
        <v>Диск отрезной с алмазным покрытием, диаметр 230 мм, высота сегмента 7 мм</v>
      </c>
      <c r="C163" s="62" t="str">
        <f>Source!H665</f>
        <v>шт.</v>
      </c>
      <c r="D163" s="53">
        <f>Source!I665</f>
        <v>0</v>
      </c>
      <c r="E163" s="56"/>
    </row>
    <row r="164" spans="1:31" ht="25.5" x14ac:dyDescent="0.2">
      <c r="A164" s="56" t="str">
        <f>Source!E666</f>
        <v>79,2</v>
      </c>
      <c r="B164" s="57" t="str">
        <f>Source!G666</f>
        <v>Смеси сухие монтажно-кладочные цементно-песчаные, В7,5 (М100), F50, крупность заполнителя не более 3,5 мм</v>
      </c>
      <c r="C164" s="62" t="str">
        <f>Source!H666</f>
        <v>т</v>
      </c>
      <c r="D164" s="53">
        <f>Source!I666</f>
        <v>0</v>
      </c>
      <c r="E164" s="56"/>
    </row>
    <row r="165" spans="1:31" x14ac:dyDescent="0.2">
      <c r="A165" s="56" t="str">
        <f>Source!E667</f>
        <v>79,3</v>
      </c>
      <c r="B165" s="57" t="str">
        <f>Source!G667</f>
        <v>Брусчатка бетонная овальная, марка 4ПБ 15.10.7, цвет светло-серый</v>
      </c>
      <c r="C165" s="62" t="str">
        <f>Source!H667</f>
        <v>м2</v>
      </c>
      <c r="D165" s="53">
        <f>Source!I667</f>
        <v>0</v>
      </c>
      <c r="E165" s="56"/>
    </row>
    <row r="166" spans="1:31" x14ac:dyDescent="0.2">
      <c r="A166" s="88" t="str">
        <f>CONCATENATE("Раздел: ", Source!G698)</f>
        <v>Раздел: п.28   Замена\устройство бортового камня садового(для для дорожно-тропиночной сети) - 2845м/п</v>
      </c>
      <c r="B166" s="88"/>
      <c r="C166" s="88"/>
      <c r="D166" s="88"/>
      <c r="E166" s="88"/>
      <c r="AE166" s="55" t="str">
        <f>CONCATENATE("Раздел: ", Source!G698)</f>
        <v>Раздел: п.28   Замена\устройство бортового камня садового(для для дорожно-тропиночной сети) - 2845м/п</v>
      </c>
    </row>
    <row r="167" spans="1:31" x14ac:dyDescent="0.2">
      <c r="A167" s="56" t="str">
        <f>Source!E702</f>
        <v>80</v>
      </c>
      <c r="B167" s="57" t="str">
        <f>Source!G702</f>
        <v>Разборка бортовых камней на бетонном основании</v>
      </c>
      <c r="C167" s="62" t="str">
        <f>Source!H702</f>
        <v>100 м</v>
      </c>
      <c r="D167" s="53">
        <f>Source!I702</f>
        <v>0</v>
      </c>
      <c r="E167" s="56"/>
    </row>
    <row r="168" spans="1:31" x14ac:dyDescent="0.2">
      <c r="A168" s="56" t="str">
        <f>Source!E703</f>
        <v>81</v>
      </c>
      <c r="B168" s="57" t="str">
        <f>Source!G703</f>
        <v>Механизированная погрузка строительного мусора в автомобили-самосвалы</v>
      </c>
      <c r="C168" s="62" t="str">
        <f>Source!H703</f>
        <v>1 Т</v>
      </c>
      <c r="D168" s="53">
        <f>Source!I703</f>
        <v>0</v>
      </c>
      <c r="E168" s="56"/>
    </row>
    <row r="169" spans="1:31" ht="25.5" x14ac:dyDescent="0.2">
      <c r="A169" s="56" t="str">
        <f>Source!E704</f>
        <v>82</v>
      </c>
      <c r="B169" s="57" t="str">
        <f>Source!G704</f>
        <v>Установка бортовых камней бетонных газонных и садовых при других видах покрытий</v>
      </c>
      <c r="C169" s="62" t="str">
        <f>Source!H704</f>
        <v>100 м бортового камня</v>
      </c>
      <c r="D169" s="53">
        <f>Source!I704</f>
        <v>0</v>
      </c>
      <c r="E169" s="56"/>
    </row>
    <row r="170" spans="1:31" x14ac:dyDescent="0.2">
      <c r="A170" s="56" t="str">
        <f>Source!E705</f>
        <v>82,1</v>
      </c>
      <c r="B170" s="57" t="str">
        <f>Source!G705</f>
        <v>Камни бетонные бортовые, марка БР60.20.8</v>
      </c>
      <c r="C170" s="62" t="str">
        <f>Source!H705</f>
        <v>м3</v>
      </c>
      <c r="D170" s="53">
        <f>Source!I705</f>
        <v>0</v>
      </c>
      <c r="E170" s="56"/>
    </row>
    <row r="171" spans="1:31" x14ac:dyDescent="0.2">
      <c r="A171" s="88" t="str">
        <f>CONCATENATE("Раздел: ", Source!G736)</f>
        <v>Раздел: п.31.5   Ремонт подпорной стены (накрывные элементы на подпорные стены (природный камень)) - 244м2</v>
      </c>
      <c r="B171" s="88"/>
      <c r="C171" s="88"/>
      <c r="D171" s="88"/>
      <c r="E171" s="88"/>
      <c r="AE171" s="55" t="str">
        <f>CONCATENATE("Раздел: ", Source!G736)</f>
        <v>Раздел: п.31.5   Ремонт подпорной стены (накрывные элементы на подпорные стены (природный камень)) - 244м2</v>
      </c>
    </row>
    <row r="172" spans="1:31" ht="25.5" x14ac:dyDescent="0.2">
      <c r="A172" s="56" t="str">
        <f>Source!E740</f>
        <v>83</v>
      </c>
      <c r="B172" s="57" t="str">
        <f>Source!G740</f>
        <v>Облицовка поверхностей архитектурных форм бетонными накрывными камнями толщиной 70-100 мм при числе камней в 1 м2 до 13 шт.</v>
      </c>
      <c r="C172" s="62" t="str">
        <f>Source!H740</f>
        <v>100 м2</v>
      </c>
      <c r="D172" s="53">
        <f>Source!I740</f>
        <v>0</v>
      </c>
      <c r="E172" s="56"/>
    </row>
    <row r="173" spans="1:31" x14ac:dyDescent="0.2">
      <c r="A173" s="56" t="str">
        <f>Source!E741</f>
        <v>83,1</v>
      </c>
      <c r="B173" s="57" t="str">
        <f>Source!G741</f>
        <v>Пигменты сухие для красок, сурик свинцовый</v>
      </c>
      <c r="C173" s="62" t="str">
        <f>Source!H741</f>
        <v>т</v>
      </c>
      <c r="D173" s="53">
        <f>Source!I741</f>
        <v>0</v>
      </c>
      <c r="E173" s="56"/>
    </row>
    <row r="174" spans="1:31" x14ac:dyDescent="0.2">
      <c r="A174" s="56" t="str">
        <f>Source!E742</f>
        <v>83,2</v>
      </c>
      <c r="B174" s="57" t="str">
        <f>Source!G742</f>
        <v>Сверло с алмазным покрытием, диаметр 8 мм</v>
      </c>
      <c r="C174" s="62" t="str">
        <f>Source!H742</f>
        <v>шт.</v>
      </c>
      <c r="D174" s="53">
        <f>Source!I742</f>
        <v>0</v>
      </c>
      <c r="E174" s="56"/>
    </row>
    <row r="175" spans="1:31" ht="25.5" x14ac:dyDescent="0.2">
      <c r="A175" s="56" t="str">
        <f>Source!E743</f>
        <v>83,3</v>
      </c>
      <c r="B175" s="57" t="str">
        <f>Source!G743</f>
        <v>Смеси сухие монтажно-кладочные цементно-песчаные, В7,5 (М100), F50, крупность заполнителя не более 3,5 мм</v>
      </c>
      <c r="C175" s="62" t="str">
        <f>Source!H743</f>
        <v>т</v>
      </c>
      <c r="D175" s="53">
        <f>Source!I743</f>
        <v>0</v>
      </c>
      <c r="E175" s="56"/>
    </row>
    <row r="176" spans="1:31" x14ac:dyDescent="0.2">
      <c r="A176" s="56" t="str">
        <f>Source!E744</f>
        <v>83,4</v>
      </c>
      <c r="B176" s="57" t="str">
        <f>Source!G744</f>
        <v>Камни накрывные, марка 5НР, размеры 600х200х90 мм, цвет серый</v>
      </c>
      <c r="C176" s="62" t="str">
        <f>Source!H744</f>
        <v>м2</v>
      </c>
      <c r="D176" s="53">
        <f>Source!I744</f>
        <v>0</v>
      </c>
      <c r="E176" s="56"/>
    </row>
    <row r="177" spans="1:5" x14ac:dyDescent="0.2">
      <c r="A177" s="88" t="str">
        <f>CONCATENATE("Раздел: ", Source!G775)</f>
        <v>Раздел: п.33   Устройство подпорной стены (облицовочная плитка) - 165м2</v>
      </c>
      <c r="B177" s="88"/>
      <c r="C177" s="88"/>
      <c r="D177" s="88"/>
      <c r="E177" s="88"/>
    </row>
    <row r="178" spans="1:5" ht="25.5" x14ac:dyDescent="0.2">
      <c r="A178" s="56" t="str">
        <f>Source!E779</f>
        <v>84</v>
      </c>
      <c r="B178" s="57" t="str">
        <f>Source!G779</f>
        <v>Разработка грунта с погрузкой на автомобили-самосвалы экскаваторами с ковшом вместимостью 0,5 м3 группа грунтов 1-3</v>
      </c>
      <c r="C178" s="62" t="str">
        <f>Source!H779</f>
        <v>100 м3 грунта</v>
      </c>
      <c r="D178" s="53">
        <f>Source!I779</f>
        <v>0</v>
      </c>
      <c r="E178" s="56"/>
    </row>
    <row r="179" spans="1:5" ht="25.5" x14ac:dyDescent="0.2">
      <c r="A179" s="56" t="str">
        <f>Source!E780</f>
        <v>85</v>
      </c>
      <c r="B179" s="57" t="str">
        <f>Source!G780</f>
        <v>Разработка грунта с погрузкой на автомобили-самосвалы экскаваторами с ковшом вместимостью 0,5 м3 группа грунтов 1-3</v>
      </c>
      <c r="C179" s="62" t="str">
        <f>Source!H780</f>
        <v>100 м3 грунта</v>
      </c>
      <c r="D179" s="53">
        <f>Source!I780</f>
        <v>0</v>
      </c>
      <c r="E179" s="56"/>
    </row>
    <row r="180" spans="1:5" ht="25.5" x14ac:dyDescent="0.2">
      <c r="A180" s="56" t="str">
        <f>Source!E781</f>
        <v>86</v>
      </c>
      <c r="B180" s="57" t="str">
        <f>Source!G781</f>
        <v>Разработка грунта вручную в траншеях глубиной до 2 м без креплений с откосами группа грунтов 1-3</v>
      </c>
      <c r="C180" s="62" t="str">
        <f>Source!H781</f>
        <v>100 м3 грунта</v>
      </c>
      <c r="D180" s="53">
        <f>Source!I781</f>
        <v>0</v>
      </c>
      <c r="E180" s="56"/>
    </row>
    <row r="181" spans="1:5" x14ac:dyDescent="0.2">
      <c r="A181" s="56" t="str">
        <f>Source!E782</f>
        <v>87</v>
      </c>
      <c r="B181" s="57" t="str">
        <f>Source!G782</f>
        <v>Погрузка грунта вручную в автомобили-самосвалы с выгрузкой</v>
      </c>
      <c r="C181" s="62" t="str">
        <f>Source!H782</f>
        <v>100 м3 грунта</v>
      </c>
      <c r="D181" s="53">
        <f>Source!I782</f>
        <v>0</v>
      </c>
      <c r="E181" s="56"/>
    </row>
    <row r="182" spans="1:5" x14ac:dyDescent="0.2">
      <c r="A182" s="56" t="str">
        <f>Source!E783</f>
        <v>88</v>
      </c>
      <c r="B182" s="57" t="str">
        <f>Source!G783</f>
        <v>Засыпка вручную траншей, пазух котлованов и ям группа грунтов 1-3</v>
      </c>
      <c r="C182" s="62" t="str">
        <f>Source!H783</f>
        <v>100 м3 грунта</v>
      </c>
      <c r="D182" s="53">
        <f>Source!I783</f>
        <v>0</v>
      </c>
      <c r="E182" s="56"/>
    </row>
    <row r="183" spans="1:5" x14ac:dyDescent="0.2">
      <c r="A183" s="56" t="str">
        <f>Source!E784</f>
        <v>89</v>
      </c>
      <c r="B183" s="57" t="str">
        <f>Source!G784</f>
        <v>Устройство песчаного основания под фундаменты</v>
      </c>
      <c r="C183" s="62" t="str">
        <f>Source!H784</f>
        <v>1 м3 основания</v>
      </c>
      <c r="D183" s="53">
        <f>Source!I784</f>
        <v>0</v>
      </c>
      <c r="E183" s="56"/>
    </row>
    <row r="184" spans="1:5" x14ac:dyDescent="0.2">
      <c r="A184" s="56" t="str">
        <f>Source!E785</f>
        <v>89,1</v>
      </c>
      <c r="B184" s="57" t="str">
        <f>Source!G785</f>
        <v>Песок для строительных работ, рядовой</v>
      </c>
      <c r="C184" s="62" t="str">
        <f>Source!H785</f>
        <v>м3</v>
      </c>
      <c r="D184" s="53">
        <f>Source!I785</f>
        <v>0</v>
      </c>
      <c r="E184" s="56"/>
    </row>
    <row r="185" spans="1:5" x14ac:dyDescent="0.2">
      <c r="A185" s="56" t="str">
        <f>Source!E786</f>
        <v>90</v>
      </c>
      <c r="B185" s="57" t="str">
        <f>Source!G786</f>
        <v>Устройство основания под трубопроводы щебеночного</v>
      </c>
      <c r="C185" s="62" t="str">
        <f>Source!H786</f>
        <v>10 м3 основания</v>
      </c>
      <c r="D185" s="53">
        <f>Source!I786</f>
        <v>0</v>
      </c>
      <c r="E185" s="56"/>
    </row>
    <row r="186" spans="1:5" ht="25.5" x14ac:dyDescent="0.2">
      <c r="A186" s="56" t="str">
        <f>Source!E787</f>
        <v>90,1</v>
      </c>
      <c r="B186" s="57" t="str">
        <f>Source!G787</f>
        <v>Щебень из естественного камня для строительных работ, марка 600-400, фракция 20-40 мм</v>
      </c>
      <c r="C186" s="62" t="str">
        <f>Source!H787</f>
        <v>м3</v>
      </c>
      <c r="D186" s="53">
        <f>Source!I787</f>
        <v>0</v>
      </c>
      <c r="E186" s="56"/>
    </row>
    <row r="187" spans="1:5" x14ac:dyDescent="0.2">
      <c r="A187" s="56" t="str">
        <f>Source!E788</f>
        <v>91</v>
      </c>
      <c r="B187" s="57" t="str">
        <f>Source!G788</f>
        <v>Укладка полиэтиленовых дренажных труб диаметром 100 мм</v>
      </c>
      <c r="C187" s="62" t="str">
        <f>Source!H788</f>
        <v>100 м</v>
      </c>
      <c r="D187" s="53">
        <f>Source!I788</f>
        <v>0</v>
      </c>
      <c r="E187" s="56"/>
    </row>
    <row r="188" spans="1:5" ht="25.5" x14ac:dyDescent="0.2">
      <c r="A188" s="56" t="str">
        <f>Source!E789</f>
        <v>91,1</v>
      </c>
      <c r="B188" s="57" t="str">
        <f>Source!G789</f>
        <v>Труба полиэтиленовая гофрированная, однослойная, дренажная, с фильтром из геотекстиля, кольцевая жесткость не менее SN4, номинальный диаметр 110 мм</v>
      </c>
      <c r="C188" s="62" t="str">
        <f>Source!H789</f>
        <v>м</v>
      </c>
      <c r="D188" s="53">
        <f>Source!I789</f>
        <v>0</v>
      </c>
      <c r="E188" s="56"/>
    </row>
    <row r="189" spans="1:5" ht="25.5" x14ac:dyDescent="0.2">
      <c r="A189" s="56" t="str">
        <f>Source!E790</f>
        <v>92</v>
      </c>
      <c r="B189" s="57" t="str">
        <f>Source!G790</f>
        <v>Устройство фундаментов ленточных железобетонных при ширине поверху до 1000 мм</v>
      </c>
      <c r="C189" s="62" t="str">
        <f>Source!H790</f>
        <v>100 м3 в деле</v>
      </c>
      <c r="D189" s="53">
        <f>Source!I790</f>
        <v>0</v>
      </c>
      <c r="E189" s="56"/>
    </row>
    <row r="190" spans="1:5" ht="38.25" x14ac:dyDescent="0.2">
      <c r="A190" s="56" t="str">
        <f>Source!E791</f>
        <v>92,1</v>
      </c>
      <c r="B190" s="57" t="str">
        <f>Source!G791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6-7 мм</v>
      </c>
      <c r="C190" s="62" t="str">
        <f>Source!H791</f>
        <v>т</v>
      </c>
      <c r="D190" s="53">
        <f>Source!I791</f>
        <v>0</v>
      </c>
      <c r="E190" s="56"/>
    </row>
    <row r="191" spans="1:5" ht="25.5" x14ac:dyDescent="0.2">
      <c r="A191" s="56" t="str">
        <f>Source!E792</f>
        <v>92,2</v>
      </c>
      <c r="B191" s="57" t="str">
        <f>Source!G792</f>
        <v>Смеси бетонные, БСГ, тяжелого бетона на гранитном щебне фракция 20-40 для инженерных коммуникаций и дорог, класс прочности В22,5 (М300); П2, F150, W4</v>
      </c>
      <c r="C191" s="62" t="str">
        <f>Source!H792</f>
        <v>м3</v>
      </c>
      <c r="D191" s="53">
        <f>Source!I792</f>
        <v>0</v>
      </c>
      <c r="E191" s="56"/>
    </row>
    <row r="192" spans="1:5" ht="38.25" x14ac:dyDescent="0.2">
      <c r="A192" s="56" t="str">
        <f>Source!E793</f>
        <v>93</v>
      </c>
      <c r="B192" s="57" t="str">
        <f>Source!G793</f>
        <v>Гидроизоляция стен, фундаментов боковая обмазочная битумная в 2 слоя по выравненной поверхности бутовой кладки, кирпичу, бетону</v>
      </c>
      <c r="C192" s="62" t="str">
        <f>Source!H793</f>
        <v>100 м2 изолируемой поверхности</v>
      </c>
      <c r="D192" s="53">
        <f>Source!I793</f>
        <v>0</v>
      </c>
      <c r="E192" s="56"/>
    </row>
    <row r="193" spans="1:5" ht="63.75" x14ac:dyDescent="0.2">
      <c r="A193" s="56" t="str">
        <f>Source!E794</f>
        <v>93,1</v>
      </c>
      <c r="B193" s="57" t="str">
        <f>Source!G794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C193" s="62" t="str">
        <f>Source!H794</f>
        <v>т</v>
      </c>
      <c r="D193" s="53">
        <f>Source!I794</f>
        <v>0</v>
      </c>
      <c r="E193" s="56"/>
    </row>
    <row r="194" spans="1:5" ht="38.25" x14ac:dyDescent="0.2">
      <c r="A194" s="56" t="str">
        <f>Source!E795</f>
        <v>94</v>
      </c>
      <c r="B194" s="57" t="str">
        <f>Source!G795</f>
        <v>Улучшенная штукатурка цементно-известковым раствором по камню стен</v>
      </c>
      <c r="C194" s="62" t="str">
        <f>Source!H795</f>
        <v>100 м2 оштукатуриваемой поверхности</v>
      </c>
      <c r="D194" s="53">
        <f>Source!I795</f>
        <v>0</v>
      </c>
      <c r="E194" s="56"/>
    </row>
    <row r="195" spans="1:5" x14ac:dyDescent="0.2">
      <c r="A195" s="56" t="str">
        <f>Source!E796</f>
        <v>94,1</v>
      </c>
      <c r="B195" s="57" t="str">
        <f>Source!G796</f>
        <v>Вода</v>
      </c>
      <c r="C195" s="62" t="str">
        <f>Source!H796</f>
        <v>м3</v>
      </c>
      <c r="D195" s="53">
        <f>Source!I796</f>
        <v>0</v>
      </c>
      <c r="E195" s="56"/>
    </row>
    <row r="196" spans="1:5" ht="25.5" x14ac:dyDescent="0.2">
      <c r="A196" s="56" t="str">
        <f>Source!E797</f>
        <v>94,2</v>
      </c>
      <c r="B196" s="57" t="str">
        <f>Source!G797</f>
        <v>Смеси сухие штукатурные цементно-песчаные для внутренних и наружных работ, бездобавочные, В12,5 (М150), F50, крупность заполнителя не более 0,5 мм</v>
      </c>
      <c r="C196" s="62" t="str">
        <f>Source!H797</f>
        <v>т</v>
      </c>
      <c r="D196" s="53">
        <f>Source!I797</f>
        <v>0</v>
      </c>
      <c r="E196" s="56"/>
    </row>
    <row r="197" spans="1:5" x14ac:dyDescent="0.2">
      <c r="A197" s="56" t="str">
        <f>Source!E798</f>
        <v>94,3</v>
      </c>
      <c r="B197" s="57" t="str">
        <f>Source!G798</f>
        <v>Растворы цементно-известковые, марка 75</v>
      </c>
      <c r="C197" s="62" t="str">
        <f>Source!H798</f>
        <v>м3</v>
      </c>
      <c r="D197" s="53">
        <f>Source!I798</f>
        <v>0</v>
      </c>
      <c r="E197" s="56"/>
    </row>
    <row r="198" spans="1:5" ht="38.25" x14ac:dyDescent="0.2">
      <c r="A198" s="56" t="str">
        <f>Source!E799</f>
        <v>95</v>
      </c>
      <c r="B198" s="57" t="str">
        <f>Source!G799</f>
        <v>Облицовка стен плитами из известняка толщиной 60 мм при числе плит в 1 м2 более 6</v>
      </c>
      <c r="C198" s="62" t="str">
        <f>Source!H799</f>
        <v>100 м2 поверхности облицовки</v>
      </c>
      <c r="D198" s="53">
        <f>Source!I799</f>
        <v>0</v>
      </c>
      <c r="E198" s="56"/>
    </row>
    <row r="199" spans="1:5" x14ac:dyDescent="0.2">
      <c r="A199" s="56" t="str">
        <f>Source!E800</f>
        <v>95,1</v>
      </c>
      <c r="B199" s="57" t="str">
        <f>Source!G800</f>
        <v>Диск отрезной с алмазным покрытием, диаметр 230 мм, высота сегмента 7 мм</v>
      </c>
      <c r="C199" s="62" t="str">
        <f>Source!H800</f>
        <v>шт.</v>
      </c>
      <c r="D199" s="53">
        <f>Source!I800</f>
        <v>0</v>
      </c>
      <c r="E199" s="56"/>
    </row>
    <row r="200" spans="1:5" ht="25.5" x14ac:dyDescent="0.2">
      <c r="A200" s="56" t="str">
        <f>Source!E801</f>
        <v>95,2</v>
      </c>
      <c r="B200" s="57" t="str">
        <f>Source!G801</f>
        <v>Плиты из известняка полированные, толщина 40 мм, месторождение: Мелехово-Федотовское</v>
      </c>
      <c r="C200" s="62" t="str">
        <f>Source!H801</f>
        <v>м2</v>
      </c>
      <c r="D200" s="53">
        <f>Source!I801</f>
        <v>0</v>
      </c>
      <c r="E200" s="56"/>
    </row>
    <row r="201" spans="1:5" ht="38.25" x14ac:dyDescent="0.2">
      <c r="A201" s="56" t="str">
        <f>Source!E802</f>
        <v>96</v>
      </c>
      <c r="B201" s="57" t="str">
        <f>Source!G802</f>
        <v>Добавлять или исключать на каждые 10 мм изменения толщины плит при облицовке стен и колонн известняком</v>
      </c>
      <c r="C201" s="62" t="str">
        <f>Source!H802</f>
        <v>100 м2 поверхности облицовки</v>
      </c>
      <c r="D201" s="53">
        <f>Source!I802</f>
        <v>0</v>
      </c>
      <c r="E201" s="56"/>
    </row>
    <row r="202" spans="1:5" x14ac:dyDescent="0.2">
      <c r="A202" s="56" t="str">
        <f>Source!E803</f>
        <v>96,1</v>
      </c>
      <c r="B202" s="57" t="str">
        <f>Source!G803</f>
        <v>Диск отрезной с алмазным покрытием, диаметр 230 мм, высота сегмента 7 мм</v>
      </c>
      <c r="C202" s="62" t="str">
        <f>Source!H803</f>
        <v>шт.</v>
      </c>
      <c r="D202" s="53">
        <f>Source!I803</f>
        <v>0</v>
      </c>
      <c r="E202" s="56"/>
    </row>
    <row r="203" spans="1:5" x14ac:dyDescent="0.2">
      <c r="A203" s="88" t="str">
        <f>CONCATENATE("Раздел: ", Source!G834)</f>
        <v>Раздел: п.34   Замена\устройство лестничных маршей (на 1 ступеньку) - 20шт.</v>
      </c>
      <c r="B203" s="88"/>
      <c r="C203" s="88"/>
      <c r="D203" s="88"/>
      <c r="E203" s="88"/>
    </row>
    <row r="204" spans="1:5" ht="25.5" x14ac:dyDescent="0.2">
      <c r="A204" s="56" t="str">
        <f>Source!E838</f>
        <v>97</v>
      </c>
      <c r="B204" s="57" t="str">
        <f>Source!G838</f>
        <v>Разработка грунта с погрузкой на автомобили-самосвалы экскаваторами с ковшом вместимостью 0,5 м3 группа грунтов 1-3</v>
      </c>
      <c r="C204" s="62" t="str">
        <f>Source!H838</f>
        <v>100 м3 грунта</v>
      </c>
      <c r="D204" s="53">
        <f>Source!I838</f>
        <v>0</v>
      </c>
      <c r="E204" s="56"/>
    </row>
    <row r="205" spans="1:5" ht="25.5" x14ac:dyDescent="0.2">
      <c r="A205" s="56" t="str">
        <f>Source!E839</f>
        <v>98</v>
      </c>
      <c r="B205" s="57" t="str">
        <f>Source!G839</f>
        <v>Разработка грунта вручную в траншеях глубиной до 2 м без креплений с откосами группа грунтов 1-3</v>
      </c>
      <c r="C205" s="62" t="str">
        <f>Source!H839</f>
        <v>100 м3 грунта</v>
      </c>
      <c r="D205" s="53">
        <f>Source!I839</f>
        <v>0</v>
      </c>
      <c r="E205" s="56"/>
    </row>
    <row r="206" spans="1:5" x14ac:dyDescent="0.2">
      <c r="A206" s="56" t="str">
        <f>Source!E840</f>
        <v>99</v>
      </c>
      <c r="B206" s="57" t="str">
        <f>Source!G840</f>
        <v>Погрузка грунта вручную в автомобили-самосвалы с выгрузкой</v>
      </c>
      <c r="C206" s="62" t="str">
        <f>Source!H840</f>
        <v>100 м3 грунта</v>
      </c>
      <c r="D206" s="53">
        <f>Source!I840</f>
        <v>0</v>
      </c>
      <c r="E206" s="56"/>
    </row>
    <row r="207" spans="1:5" x14ac:dyDescent="0.2">
      <c r="A207" s="56" t="str">
        <f>Source!E841</f>
        <v>100</v>
      </c>
      <c r="B207" s="57" t="str">
        <f>Source!G841</f>
        <v>Устройство щебеночного основания под фундаменты</v>
      </c>
      <c r="C207" s="62" t="str">
        <f>Source!H841</f>
        <v>1 м3 основания</v>
      </c>
      <c r="D207" s="53">
        <f>Source!I841</f>
        <v>0</v>
      </c>
      <c r="E207" s="56"/>
    </row>
    <row r="208" spans="1:5" ht="25.5" x14ac:dyDescent="0.2">
      <c r="A208" s="56" t="str">
        <f>Source!E842</f>
        <v>100,1</v>
      </c>
      <c r="B208" s="57" t="str">
        <f>Source!G842</f>
        <v>Щебень из естественного камня для строительных работ, марка 1200-800, фракция 20-40 мм</v>
      </c>
      <c r="C208" s="62" t="str">
        <f>Source!H842</f>
        <v>м3</v>
      </c>
      <c r="D208" s="53">
        <f>Source!I842</f>
        <v>0</v>
      </c>
      <c r="E208" s="56"/>
    </row>
    <row r="209" spans="1:5" x14ac:dyDescent="0.2">
      <c r="A209" s="56" t="str">
        <f>Source!E843</f>
        <v>101</v>
      </c>
      <c r="B209" s="57" t="str">
        <f>Source!G843</f>
        <v>Устройство фундаментных плит железобетонных плоских</v>
      </c>
      <c r="C209" s="62" t="str">
        <f>Source!H843</f>
        <v>100 м3 в деле</v>
      </c>
      <c r="D209" s="53">
        <f>Source!I843</f>
        <v>0</v>
      </c>
      <c r="E209" s="56"/>
    </row>
    <row r="210" spans="1:5" ht="38.25" x14ac:dyDescent="0.2">
      <c r="A210" s="56" t="str">
        <f>Source!E844</f>
        <v>101,1</v>
      </c>
      <c r="B210" s="57" t="str">
        <f>Source!G844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10 мм</v>
      </c>
      <c r="C210" s="62" t="str">
        <f>Source!H844</f>
        <v>т</v>
      </c>
      <c r="D210" s="53">
        <f>Source!I844</f>
        <v>0</v>
      </c>
      <c r="E210" s="56"/>
    </row>
    <row r="211" spans="1:5" ht="25.5" x14ac:dyDescent="0.2">
      <c r="A211" s="56" t="str">
        <f>Source!E845</f>
        <v>101,2</v>
      </c>
      <c r="B211" s="57" t="str">
        <f>Source!G845</f>
        <v>Смеси бетонные, БСГ, тяжелого бетона на гранитном щебне, класс прочности В15 (М200); П3, фракция 5-20, F50-100, W0-2</v>
      </c>
      <c r="C211" s="62" t="str">
        <f>Source!H845</f>
        <v>м3</v>
      </c>
      <c r="D211" s="53">
        <f>Source!I845</f>
        <v>0</v>
      </c>
      <c r="E211" s="56"/>
    </row>
    <row r="212" spans="1:5" x14ac:dyDescent="0.2">
      <c r="A212" s="56" t="str">
        <f>Source!E846</f>
        <v>102</v>
      </c>
      <c r="B212" s="57" t="str">
        <f>Source!G846</f>
        <v>Устройство лестниц по готовому основанию из отдельных ступеней гладких</v>
      </c>
      <c r="C212" s="62" t="str">
        <f>Source!H846</f>
        <v>100 м ступеней</v>
      </c>
      <c r="D212" s="53">
        <f>Source!I846</f>
        <v>0</v>
      </c>
      <c r="E212" s="56"/>
    </row>
    <row r="213" spans="1:5" x14ac:dyDescent="0.2">
      <c r="A213" s="56" t="str">
        <f>Source!E847</f>
        <v>102,1</v>
      </c>
      <c r="B213" s="57" t="str">
        <f>Source!G847</f>
        <v>Ступени, железобетонные, для наружных лестниц, марка СТН</v>
      </c>
      <c r="C213" s="62" t="str">
        <f>Source!H847</f>
        <v>м3</v>
      </c>
      <c r="D213" s="53">
        <f>Source!I847</f>
        <v>0</v>
      </c>
      <c r="E213" s="56"/>
    </row>
    <row r="214" spans="1:5" x14ac:dyDescent="0.2">
      <c r="A214" s="88" t="str">
        <f>CONCATENATE("Раздел: ", Source!G878)</f>
        <v>Раздел: п.36   Установка ограждений детских площадок и воркаут (h=1,2 м.) - 490м/п</v>
      </c>
      <c r="B214" s="88"/>
      <c r="C214" s="88"/>
      <c r="D214" s="88"/>
      <c r="E214" s="88"/>
    </row>
    <row r="215" spans="1:5" ht="25.5" x14ac:dyDescent="0.2">
      <c r="A215" s="56" t="str">
        <f>Source!E882</f>
        <v>103</v>
      </c>
      <c r="B215" s="57" t="str">
        <f>Source!G882</f>
        <v>Изготовление стоек металлического ограждения газонов из трубы, масса стоек до 5 кг</v>
      </c>
      <c r="C215" s="62" t="str">
        <f>Source!H882</f>
        <v>10 шт.</v>
      </c>
      <c r="D215" s="53">
        <f>Source!I882</f>
        <v>0</v>
      </c>
      <c r="E215" s="56"/>
    </row>
    <row r="216" spans="1:5" ht="25.5" x14ac:dyDescent="0.2">
      <c r="A216" s="56" t="str">
        <f>Source!E883</f>
        <v>103,1</v>
      </c>
      <c r="B216" s="57" t="str">
        <f>Source!G883</f>
        <v>Профили стальные электросварные прямоугольного сечения трубчатые, размер 40х60 мм, толщина стенки 3,5 мм</v>
      </c>
      <c r="C216" s="62" t="str">
        <f>Source!H883</f>
        <v>т</v>
      </c>
      <c r="D216" s="53">
        <f>Source!I883</f>
        <v>0</v>
      </c>
      <c r="E216" s="56"/>
    </row>
    <row r="217" spans="1:5" x14ac:dyDescent="0.2">
      <c r="A217" s="56" t="str">
        <f>Source!E884</f>
        <v>104</v>
      </c>
      <c r="B217" s="57" t="str">
        <f>Source!G884</f>
        <v>Установка стоек металлического ограждения газонов из трубы, масса стоек до 5 кг</v>
      </c>
      <c r="C217" s="62" t="str">
        <f>Source!H884</f>
        <v>10 шт.</v>
      </c>
      <c r="D217" s="53">
        <f>Source!I884</f>
        <v>0</v>
      </c>
      <c r="E217" s="56"/>
    </row>
    <row r="218" spans="1:5" ht="25.5" x14ac:dyDescent="0.2">
      <c r="A218" s="56" t="str">
        <f>Source!E885</f>
        <v>105</v>
      </c>
      <c r="B218" s="57" t="str">
        <f>Source!G885</f>
        <v>Изготовление секций металлического ограждения газонов из профилированной трубы, масса секции до 10 кг</v>
      </c>
      <c r="C218" s="62" t="str">
        <f>Source!H885</f>
        <v>1 м2</v>
      </c>
      <c r="D218" s="53">
        <f>Source!I885</f>
        <v>0</v>
      </c>
      <c r="E218" s="56"/>
    </row>
    <row r="219" spans="1:5" ht="25.5" x14ac:dyDescent="0.2">
      <c r="A219" s="56" t="str">
        <f>Source!E886</f>
        <v>105,1</v>
      </c>
      <c r="B219" s="57" t="str">
        <f>Source!G886</f>
        <v>Профили стальные электросварные прямоугольного сечения трубчатые, размер 20х40 мм, толщина стенки 2,0 мм</v>
      </c>
      <c r="C219" s="62" t="str">
        <f>Source!H886</f>
        <v>т</v>
      </c>
      <c r="D219" s="53">
        <f>Source!I886</f>
        <v>0</v>
      </c>
      <c r="E219" s="56"/>
    </row>
    <row r="220" spans="1:5" ht="25.5" x14ac:dyDescent="0.2">
      <c r="A220" s="56" t="str">
        <f>Source!E887</f>
        <v>105,2</v>
      </c>
      <c r="B220" s="57" t="str">
        <f>Source!G887</f>
        <v>Круг, квадрат горячекатаный из стали углеродистой обыкновенного качества, кипящей, размер 5-12 мм</v>
      </c>
      <c r="C220" s="62" t="str">
        <f>Source!H887</f>
        <v>т</v>
      </c>
      <c r="D220" s="53">
        <f>Source!I887</f>
        <v>0</v>
      </c>
      <c r="E220" s="56"/>
    </row>
    <row r="221" spans="1:5" ht="25.5" x14ac:dyDescent="0.2">
      <c r="A221" s="56" t="str">
        <f>Source!E888</f>
        <v>106</v>
      </c>
      <c r="B221" s="57" t="str">
        <f>Source!G888</f>
        <v>Установка секций металлического ограждения газонов из профилированной трубы, масса секции до 10 кг</v>
      </c>
      <c r="C221" s="62" t="str">
        <f>Source!H888</f>
        <v>1 м2</v>
      </c>
      <c r="D221" s="53">
        <f>Source!I888</f>
        <v>0</v>
      </c>
      <c r="E221" s="56"/>
    </row>
    <row r="222" spans="1:5" x14ac:dyDescent="0.2">
      <c r="A222" s="56" t="str">
        <f>Source!E889</f>
        <v>107</v>
      </c>
      <c r="B222" s="57" t="str">
        <f>Source!G889</f>
        <v>Огрунтовка металлических поверхностей грунтовкой ГФ-021 за один раз</v>
      </c>
      <c r="C222" s="62" t="str">
        <f>Source!H889</f>
        <v>100 м2</v>
      </c>
      <c r="D222" s="53">
        <f>Source!I889</f>
        <v>0</v>
      </c>
      <c r="E222" s="56"/>
    </row>
    <row r="223" spans="1:5" x14ac:dyDescent="0.2">
      <c r="A223" s="56" t="str">
        <f>Source!E890</f>
        <v>107,1</v>
      </c>
      <c r="B223" s="57" t="str">
        <f>Source!G890</f>
        <v>Грунтовка глифталевая, ГФ-032</v>
      </c>
      <c r="C223" s="62" t="str">
        <f>Source!H890</f>
        <v>кг</v>
      </c>
      <c r="D223" s="53">
        <f>Source!I890</f>
        <v>0</v>
      </c>
      <c r="E223" s="56"/>
    </row>
    <row r="224" spans="1:5" x14ac:dyDescent="0.2">
      <c r="A224" s="56" t="str">
        <f>Source!E891</f>
        <v>108</v>
      </c>
      <c r="B224" s="57" t="str">
        <f>Source!G891</f>
        <v>Окраска огрунтованных металлических поверхностей эмалями ПФ-115</v>
      </c>
      <c r="C224" s="62" t="str">
        <f>Source!H891</f>
        <v>100 м2</v>
      </c>
      <c r="D224" s="53">
        <f>Source!I891</f>
        <v>0</v>
      </c>
      <c r="E224" s="56"/>
    </row>
    <row r="225" spans="1:5" x14ac:dyDescent="0.2">
      <c r="A225" s="88" t="str">
        <f>CONCATENATE("Раздел: ", Source!G922)</f>
        <v>Раздел: п.37.1   Установка ограждений из металлопрофиля  (h=2,1 м.) - 43м/п</v>
      </c>
      <c r="B225" s="88"/>
      <c r="C225" s="88"/>
      <c r="D225" s="88"/>
      <c r="E225" s="88"/>
    </row>
    <row r="226" spans="1:5" ht="25.5" x14ac:dyDescent="0.2">
      <c r="A226" s="56" t="str">
        <f>Source!E926</f>
        <v>109</v>
      </c>
      <c r="B226" s="57" t="str">
        <f>Source!G926</f>
        <v>Установка металлических оград высотой 2 м, шаг стоек 2,67 м с изготовлением секций и стоек из трубчатых профилей</v>
      </c>
      <c r="C226" s="62" t="str">
        <f>Source!H926</f>
        <v>100 м ограждения</v>
      </c>
      <c r="D226" s="53">
        <f>Source!I926</f>
        <v>0</v>
      </c>
      <c r="E226" s="56"/>
    </row>
    <row r="227" spans="1:5" ht="25.5" x14ac:dyDescent="0.2">
      <c r="A227" s="56" t="str">
        <f>Source!E927</f>
        <v>109,1</v>
      </c>
      <c r="B227" s="57" t="str">
        <f>Source!G927</f>
        <v>Профили стальные электросварные квадратного сечения трубчатые, размер стороны 50 мм, толщина стенки 3 мм</v>
      </c>
      <c r="C227" s="62" t="str">
        <f>Source!H927</f>
        <v>т</v>
      </c>
      <c r="D227" s="53">
        <f>Source!I927</f>
        <v>0</v>
      </c>
      <c r="E227" s="56"/>
    </row>
    <row r="228" spans="1:5" ht="25.5" x14ac:dyDescent="0.2">
      <c r="A228" s="56" t="str">
        <f>Source!E928</f>
        <v>109,2</v>
      </c>
      <c r="B228" s="57" t="str">
        <f>Source!G928</f>
        <v>Круг, квадрат горячекатаный из стали углеродистой обыкновенного качества, спокойной, размер более 12 мм</v>
      </c>
      <c r="C228" s="62" t="str">
        <f>Source!H928</f>
        <v>т</v>
      </c>
      <c r="D228" s="53">
        <f>Source!I928</f>
        <v>0</v>
      </c>
      <c r="E228" s="56"/>
    </row>
    <row r="229" spans="1:5" ht="25.5" x14ac:dyDescent="0.2">
      <c r="A229" s="56" t="str">
        <f>Source!E929</f>
        <v>109,3</v>
      </c>
      <c r="B229" s="57" t="str">
        <f>Source!G929</f>
        <v>Круг, квадрат горячекатаный из стали углеродистой обыкновенного качества, спокойной, размер 5-12 мм</v>
      </c>
      <c r="C229" s="62" t="str">
        <f>Source!H929</f>
        <v>т</v>
      </c>
      <c r="D229" s="53">
        <f>Source!I929</f>
        <v>0</v>
      </c>
      <c r="E229" s="56"/>
    </row>
    <row r="230" spans="1:5" x14ac:dyDescent="0.2">
      <c r="A230" s="56" t="str">
        <f>Source!E930</f>
        <v>109,4</v>
      </c>
      <c r="B230" s="57" t="str">
        <f>Source!G930</f>
        <v>Полоса из стали углеродистой обыкновенного качества, полуспокойной</v>
      </c>
      <c r="C230" s="62" t="str">
        <f>Source!H930</f>
        <v>т</v>
      </c>
      <c r="D230" s="53">
        <f>Source!I930</f>
        <v>0</v>
      </c>
      <c r="E230" s="56"/>
    </row>
    <row r="231" spans="1:5" ht="25.5" x14ac:dyDescent="0.2">
      <c r="A231" s="56" t="str">
        <f>Source!E931</f>
        <v>109,5</v>
      </c>
      <c r="B231" s="57" t="str">
        <f>Source!G931</f>
        <v>Круг, квадрат горячекатаный из стали углеродистой обыкновенного качества, спокойной, размер более 12 мм</v>
      </c>
      <c r="C231" s="62" t="str">
        <f>Source!H931</f>
        <v>т</v>
      </c>
      <c r="D231" s="53">
        <f>Source!I931</f>
        <v>0</v>
      </c>
      <c r="E231" s="56"/>
    </row>
    <row r="232" spans="1:5" x14ac:dyDescent="0.2">
      <c r="A232" s="56" t="str">
        <f>Source!E932</f>
        <v>109,6</v>
      </c>
      <c r="B232" s="57" t="str">
        <f>Source!G932</f>
        <v>Полоса из стали углеродистой обыкновенного качества, полуспокойной</v>
      </c>
      <c r="C232" s="62" t="str">
        <f>Source!H932</f>
        <v>т</v>
      </c>
      <c r="D232" s="53">
        <f>Source!I932</f>
        <v>0</v>
      </c>
      <c r="E232" s="56"/>
    </row>
    <row r="233" spans="1:5" x14ac:dyDescent="0.2">
      <c r="A233" s="56" t="str">
        <f>Source!E933</f>
        <v>109,7</v>
      </c>
      <c r="B233" s="57" t="str">
        <f>Source!G933</f>
        <v>Швеллер №№ 12-40, из стали углеродистой обыкновенного качества, кипящей</v>
      </c>
      <c r="C233" s="62" t="str">
        <f>Source!H933</f>
        <v>т</v>
      </c>
      <c r="D233" s="53">
        <f>Source!I933</f>
        <v>0</v>
      </c>
      <c r="E233" s="56"/>
    </row>
    <row r="234" spans="1:5" x14ac:dyDescent="0.2">
      <c r="A234" s="56" t="str">
        <f>Source!E934</f>
        <v>110</v>
      </c>
      <c r="B234" s="57" t="str">
        <f>Source!G934</f>
        <v>Огрунтовка металлических поверхностей грунтовкой ГФ-021 за один раз</v>
      </c>
      <c r="C234" s="62" t="str">
        <f>Source!H934</f>
        <v>100 м2</v>
      </c>
      <c r="D234" s="53">
        <f>Source!I934</f>
        <v>0</v>
      </c>
      <c r="E234" s="56"/>
    </row>
    <row r="235" spans="1:5" x14ac:dyDescent="0.2">
      <c r="A235" s="56" t="str">
        <f>Source!E935</f>
        <v>110,1</v>
      </c>
      <c r="B235" s="57" t="str">
        <f>Source!G935</f>
        <v>Грунтовка глифталевая, ГФ-032</v>
      </c>
      <c r="C235" s="62" t="str">
        <f>Source!H935</f>
        <v>кг</v>
      </c>
      <c r="D235" s="53">
        <f>Source!I935</f>
        <v>0</v>
      </c>
      <c r="E235" s="56"/>
    </row>
    <row r="236" spans="1:5" x14ac:dyDescent="0.2">
      <c r="A236" s="56" t="str">
        <f>Source!E936</f>
        <v>111</v>
      </c>
      <c r="B236" s="57" t="str">
        <f>Source!G936</f>
        <v>Окраска огрунтованных металлических поверхностей эмалями ПФ-115</v>
      </c>
      <c r="C236" s="62" t="str">
        <f>Source!H936</f>
        <v>100 м2</v>
      </c>
      <c r="D236" s="53">
        <f>Source!I936</f>
        <v>0</v>
      </c>
      <c r="E236" s="56"/>
    </row>
    <row r="237" spans="1:5" x14ac:dyDescent="0.2">
      <c r="A237" s="88" t="str">
        <f>CONCATENATE("Раздел: ", Source!G967)</f>
        <v>Раздел: п.37.2   Установка ограждения h=2,5м - 9м/п</v>
      </c>
      <c r="B237" s="88"/>
      <c r="C237" s="88"/>
      <c r="D237" s="88"/>
      <c r="E237" s="88"/>
    </row>
    <row r="238" spans="1:5" ht="25.5" x14ac:dyDescent="0.2">
      <c r="A238" s="56" t="str">
        <f>Source!E971</f>
        <v>112</v>
      </c>
      <c r="B238" s="57" t="str">
        <f>Source!G971</f>
        <v>Установка металлических оград высотой 2 м, шаг стоек 2,67 м с изготовлением секций и стоек из трубчатых профилей</v>
      </c>
      <c r="C238" s="62" t="str">
        <f>Source!H971</f>
        <v>100 м ограждения</v>
      </c>
      <c r="D238" s="53">
        <f>Source!I971</f>
        <v>0</v>
      </c>
      <c r="E238" s="56"/>
    </row>
    <row r="239" spans="1:5" ht="25.5" x14ac:dyDescent="0.2">
      <c r="A239" s="56" t="str">
        <f>Source!E972</f>
        <v>112,1</v>
      </c>
      <c r="B239" s="57" t="str">
        <f>Source!G972</f>
        <v>Профили стальные электросварные квадратного сечения трубчатые, размер стороны 50 мм, толщина стенки 3 мм</v>
      </c>
      <c r="C239" s="62" t="str">
        <f>Source!H972</f>
        <v>т</v>
      </c>
      <c r="D239" s="53">
        <f>Source!I972</f>
        <v>0</v>
      </c>
      <c r="E239" s="56"/>
    </row>
    <row r="240" spans="1:5" ht="25.5" x14ac:dyDescent="0.2">
      <c r="A240" s="56" t="str">
        <f>Source!E973</f>
        <v>112,2</v>
      </c>
      <c r="B240" s="57" t="str">
        <f>Source!G973</f>
        <v>Круг, квадрат горячекатаный из стали углеродистой обыкновенного качества, спокойной, размер более 12 мм</v>
      </c>
      <c r="C240" s="62" t="str">
        <f>Source!H973</f>
        <v>т</v>
      </c>
      <c r="D240" s="53">
        <f>Source!I973</f>
        <v>0</v>
      </c>
      <c r="E240" s="56"/>
    </row>
    <row r="241" spans="1:5" ht="25.5" x14ac:dyDescent="0.2">
      <c r="A241" s="56" t="str">
        <f>Source!E974</f>
        <v>112,3</v>
      </c>
      <c r="B241" s="57" t="str">
        <f>Source!G974</f>
        <v>Круг, квадрат горячекатаный из стали углеродистой обыкновенного качества, спокойной, размер 5-12 мм</v>
      </c>
      <c r="C241" s="62" t="str">
        <f>Source!H974</f>
        <v>т</v>
      </c>
      <c r="D241" s="53">
        <f>Source!I974</f>
        <v>0</v>
      </c>
      <c r="E241" s="56"/>
    </row>
    <row r="242" spans="1:5" x14ac:dyDescent="0.2">
      <c r="A242" s="56" t="str">
        <f>Source!E975</f>
        <v>112,4</v>
      </c>
      <c r="B242" s="57" t="str">
        <f>Source!G975</f>
        <v>Полоса из стали углеродистой обыкновенного качества, полуспокойной</v>
      </c>
      <c r="C242" s="62" t="str">
        <f>Source!H975</f>
        <v>т</v>
      </c>
      <c r="D242" s="53">
        <f>Source!I975</f>
        <v>0</v>
      </c>
      <c r="E242" s="56"/>
    </row>
    <row r="243" spans="1:5" ht="25.5" x14ac:dyDescent="0.2">
      <c r="A243" s="56" t="str">
        <f>Source!E976</f>
        <v>112,5</v>
      </c>
      <c r="B243" s="57" t="str">
        <f>Source!G976</f>
        <v>Круг, квадрат горячекатаный из стали углеродистой обыкновенного качества, спокойной, размер более 12 мм</v>
      </c>
      <c r="C243" s="62" t="str">
        <f>Source!H976</f>
        <v>т</v>
      </c>
      <c r="D243" s="53">
        <f>Source!I976</f>
        <v>0</v>
      </c>
      <c r="E243" s="56"/>
    </row>
    <row r="244" spans="1:5" x14ac:dyDescent="0.2">
      <c r="A244" s="56" t="str">
        <f>Source!E977</f>
        <v>112,6</v>
      </c>
      <c r="B244" s="57" t="str">
        <f>Source!G977</f>
        <v>Полоса из стали углеродистой обыкновенного качества, полуспокойной</v>
      </c>
      <c r="C244" s="62" t="str">
        <f>Source!H977</f>
        <v>т</v>
      </c>
      <c r="D244" s="53">
        <f>Source!I977</f>
        <v>0</v>
      </c>
      <c r="E244" s="56"/>
    </row>
    <row r="245" spans="1:5" x14ac:dyDescent="0.2">
      <c r="A245" s="56" t="str">
        <f>Source!E978</f>
        <v>112,7</v>
      </c>
      <c r="B245" s="57" t="str">
        <f>Source!G978</f>
        <v>Швеллер №№ 12-40, из стали углеродистой обыкновенного качества, кипящей</v>
      </c>
      <c r="C245" s="62" t="str">
        <f>Source!H978</f>
        <v>т</v>
      </c>
      <c r="D245" s="53">
        <f>Source!I978</f>
        <v>0</v>
      </c>
      <c r="E245" s="56"/>
    </row>
    <row r="246" spans="1:5" x14ac:dyDescent="0.2">
      <c r="A246" s="56" t="str">
        <f>Source!E979</f>
        <v>113</v>
      </c>
      <c r="B246" s="57" t="str">
        <f>Source!G979</f>
        <v>Огрунтовка металлических поверхностей грунтовкой ГФ-021 за один раз</v>
      </c>
      <c r="C246" s="62" t="str">
        <f>Source!H979</f>
        <v>100 м2</v>
      </c>
      <c r="D246" s="53">
        <f>Source!I979</f>
        <v>0</v>
      </c>
      <c r="E246" s="56"/>
    </row>
    <row r="247" spans="1:5" x14ac:dyDescent="0.2">
      <c r="A247" s="56" t="str">
        <f>Source!E980</f>
        <v>113,1</v>
      </c>
      <c r="B247" s="57" t="str">
        <f>Source!G980</f>
        <v>Грунтовка глифталевая, ГФ-032</v>
      </c>
      <c r="C247" s="62" t="str">
        <f>Source!H980</f>
        <v>кг</v>
      </c>
      <c r="D247" s="53">
        <f>Source!I980</f>
        <v>0</v>
      </c>
      <c r="E247" s="56"/>
    </row>
    <row r="248" spans="1:5" x14ac:dyDescent="0.2">
      <c r="A248" s="56" t="str">
        <f>Source!E981</f>
        <v>114</v>
      </c>
      <c r="B248" s="57" t="str">
        <f>Source!G981</f>
        <v>Окраска огрунтованных металлических поверхностей эмалями ПФ-115</v>
      </c>
      <c r="C248" s="62" t="str">
        <f>Source!H981</f>
        <v>100 м2</v>
      </c>
      <c r="D248" s="53">
        <f>Source!I981</f>
        <v>0</v>
      </c>
      <c r="E248" s="56"/>
    </row>
    <row r="249" spans="1:5" x14ac:dyDescent="0.2">
      <c r="A249" s="88" t="str">
        <f>CONCATENATE("Раздел: ", Source!G1012)</f>
        <v>Раздел: п.41   Установка информационных и дорожных знаков - 1шт.</v>
      </c>
      <c r="B249" s="88"/>
      <c r="C249" s="88"/>
      <c r="D249" s="88"/>
      <c r="E249" s="88"/>
    </row>
    <row r="250" spans="1:5" x14ac:dyDescent="0.2">
      <c r="A250" s="56" t="str">
        <f>Source!E1016</f>
        <v>115</v>
      </c>
      <c r="B250" s="57" t="str">
        <f>Source!G1016</f>
        <v>Установка дорожных знаков на металлических стойках</v>
      </c>
      <c r="C250" s="62" t="str">
        <f>Source!H1016</f>
        <v>100 знаков</v>
      </c>
      <c r="D250" s="53">
        <f>Source!I1016</f>
        <v>0</v>
      </c>
      <c r="E250" s="56"/>
    </row>
    <row r="251" spans="1:5" ht="25.5" x14ac:dyDescent="0.2">
      <c r="A251" s="56" t="str">
        <f>Source!E1017</f>
        <v>115,1</v>
      </c>
      <c r="B251" s="57" t="str">
        <f>Source!G1017</f>
        <v>Знаки из тонколистовой оцинкованной стали со световозвращающей пленкой, круглой формы, диаметр 700 мм</v>
      </c>
      <c r="C251" s="62" t="str">
        <f>Source!H1017</f>
        <v>шт.</v>
      </c>
      <c r="D251" s="53">
        <f>Source!I1017</f>
        <v>0</v>
      </c>
      <c r="E251" s="56"/>
    </row>
    <row r="252" spans="1:5" x14ac:dyDescent="0.2">
      <c r="A252" s="56" t="str">
        <f>Source!E1018</f>
        <v>115,2</v>
      </c>
      <c r="B252" s="57" t="str">
        <f>Source!G1018</f>
        <v>Стойки из оцинкованной стали, диаметр 76 мм, длина 3 м</v>
      </c>
      <c r="C252" s="62" t="str">
        <f>Source!H1018</f>
        <v>шт.</v>
      </c>
      <c r="D252" s="53">
        <f>Source!I1018</f>
        <v>0</v>
      </c>
      <c r="E252" s="56"/>
    </row>
    <row r="253" spans="1:5" x14ac:dyDescent="0.2">
      <c r="A253" s="56" t="str">
        <f>Source!E1019</f>
        <v>115,3</v>
      </c>
      <c r="B253" s="57" t="str">
        <f>Source!G1019</f>
        <v>Хомуты из оцинкованной стали, диаметр 76 мм</v>
      </c>
      <c r="C253" s="62" t="str">
        <f>Source!H1019</f>
        <v>шт.</v>
      </c>
      <c r="D253" s="53">
        <f>Source!I1019</f>
        <v>0</v>
      </c>
      <c r="E253" s="56"/>
    </row>
    <row r="254" spans="1:5" x14ac:dyDescent="0.2">
      <c r="A254" s="56" t="str">
        <f>Source!E1020</f>
        <v>116</v>
      </c>
      <c r="B254" s="57" t="str">
        <f>Source!G1020</f>
        <v>Установка дополнительных щитков</v>
      </c>
      <c r="C254" s="62" t="str">
        <f>Source!H1020</f>
        <v>100 знаков</v>
      </c>
      <c r="D254" s="53">
        <f>Source!I1020</f>
        <v>0</v>
      </c>
      <c r="E254" s="56"/>
    </row>
    <row r="255" spans="1:5" ht="25.5" x14ac:dyDescent="0.2">
      <c r="A255" s="56" t="str">
        <f>Source!E1021</f>
        <v>116,1</v>
      </c>
      <c r="B255" s="57" t="str">
        <f>Source!G1021</f>
        <v>Знаки из тонколистовой оцинкованной стали со световозвращающей пленкой, круглой формы, диаметр 700 мм</v>
      </c>
      <c r="C255" s="62" t="str">
        <f>Source!H1021</f>
        <v>шт.</v>
      </c>
      <c r="D255" s="53">
        <f>Source!I1021</f>
        <v>0</v>
      </c>
      <c r="E255" s="56"/>
    </row>
    <row r="256" spans="1:5" x14ac:dyDescent="0.2">
      <c r="A256" s="56" t="str">
        <f>Source!E1022</f>
        <v>116,2</v>
      </c>
      <c r="B256" s="57" t="str">
        <f>Source!G1022</f>
        <v>Хомуты из оцинкованной стали, диаметр 76 мм</v>
      </c>
      <c r="C256" s="62" t="str">
        <f>Source!H1022</f>
        <v>шт.</v>
      </c>
      <c r="D256" s="53">
        <f>Source!I1022</f>
        <v>0</v>
      </c>
      <c r="E256" s="56"/>
    </row>
    <row r="257" spans="1:31" x14ac:dyDescent="0.2">
      <c r="A257" s="88" t="str">
        <f>CONCATENATE("Раздел: ", Source!G1053)</f>
        <v>Раздел: п.42   Установка ИДН (3,5м) - 4шт.</v>
      </c>
      <c r="B257" s="88"/>
      <c r="C257" s="88"/>
      <c r="D257" s="88"/>
      <c r="E257" s="88"/>
    </row>
    <row r="258" spans="1:31" ht="51" x14ac:dyDescent="0.2">
      <c r="A258" s="56" t="str">
        <f>Source!E1057</f>
        <v>117</v>
      </c>
      <c r="B258" s="57" t="str">
        <f>Source!G1057</f>
        <v>Монтаж искусственной дорожной неровности (ИДН) - элементов средней части</v>
      </c>
      <c r="C258" s="62" t="str">
        <f>Source!H1057</f>
        <v>1 м2 горизонтальной проекции уложенных ИДН</v>
      </c>
      <c r="D258" s="53">
        <f>Source!I1057</f>
        <v>0</v>
      </c>
      <c r="E258" s="56"/>
    </row>
    <row r="259" spans="1:31" ht="25.5" x14ac:dyDescent="0.2">
      <c r="A259" s="56" t="str">
        <f>Source!E1058</f>
        <v>117,1</v>
      </c>
      <c r="B259" s="57" t="str">
        <f>Source!G1058</f>
        <v>Искусственная дорожная неровность из резины, средний элемент, размеры 900х500 мм</v>
      </c>
      <c r="C259" s="62" t="str">
        <f>Source!H1058</f>
        <v>шт.</v>
      </c>
      <c r="D259" s="53">
        <f>Source!I1058</f>
        <v>0</v>
      </c>
      <c r="E259" s="56"/>
    </row>
    <row r="260" spans="1:31" ht="51" x14ac:dyDescent="0.2">
      <c r="A260" s="56" t="str">
        <f>Source!E1059</f>
        <v>118</v>
      </c>
      <c r="B260" s="57" t="str">
        <f>Source!G1059</f>
        <v>Монтаж искусственной дорожной неровности (ИДН) - элементов концевой части</v>
      </c>
      <c r="C260" s="62" t="str">
        <f>Source!H1059</f>
        <v>1 м2 горизонтальной проекции уложенных ИДН</v>
      </c>
      <c r="D260" s="53">
        <f>Source!I1059</f>
        <v>0</v>
      </c>
      <c r="E260" s="56"/>
    </row>
    <row r="261" spans="1:31" ht="25.5" x14ac:dyDescent="0.2">
      <c r="A261" s="56" t="str">
        <f>Source!E1060</f>
        <v>118,1</v>
      </c>
      <c r="B261" s="57" t="str">
        <f>Source!G1060</f>
        <v>Искусственная дорожная неровность из резины, концевой элемент, размеры 900х250 мм</v>
      </c>
      <c r="C261" s="62" t="str">
        <f>Source!H1060</f>
        <v>шт.</v>
      </c>
      <c r="D261" s="53">
        <f>Source!I1060</f>
        <v>0</v>
      </c>
      <c r="E261" s="56"/>
    </row>
    <row r="262" spans="1:31" x14ac:dyDescent="0.2">
      <c r="A262" s="88" t="str">
        <f>CONCATENATE("Раздел: ", Source!G1091)</f>
        <v>Раздел: п.43   Установка антипарковочных столбиков - 28шт.</v>
      </c>
      <c r="B262" s="88"/>
      <c r="C262" s="88"/>
      <c r="D262" s="88"/>
      <c r="E262" s="88"/>
    </row>
    <row r="263" spans="1:31" ht="25.5" x14ac:dyDescent="0.2">
      <c r="A263" s="56" t="str">
        <f>Source!E1095</f>
        <v>119</v>
      </c>
      <c r="B263" s="57" t="str">
        <f>Source!G1095</f>
        <v>Дополнительные работы при устройстве металлических дорожных ограждений на поверхности асфальтобетонных дорожных покрытий</v>
      </c>
      <c r="C263" s="62" t="str">
        <f>Source!H1095</f>
        <v>100 м</v>
      </c>
      <c r="D263" s="53">
        <f>Source!I1095</f>
        <v>0</v>
      </c>
      <c r="E263" s="56"/>
    </row>
    <row r="264" spans="1:31" x14ac:dyDescent="0.2">
      <c r="A264" s="56" t="str">
        <f>Source!E1096</f>
        <v>119,1</v>
      </c>
      <c r="B264" s="57" t="str">
        <f>Source!G1096</f>
        <v>Столбик парковочный бетонируемый (Тип 1)</v>
      </c>
      <c r="C264" s="62" t="str">
        <f>Source!H1096</f>
        <v>шт.</v>
      </c>
      <c r="D264" s="53">
        <f>Source!I1096</f>
        <v>0</v>
      </c>
      <c r="E264" s="56"/>
    </row>
    <row r="265" spans="1:31" x14ac:dyDescent="0.2">
      <c r="A265" s="88" t="str">
        <f>CONCATENATE("Раздел: ", Source!G1127)</f>
        <v>Раздел: п.25,5   Устройство покрытия на площадке воркаут (1 см: 1 см - каучук) - 375 м2</v>
      </c>
      <c r="B265" s="88"/>
      <c r="C265" s="88"/>
      <c r="D265" s="88"/>
      <c r="E265" s="88"/>
      <c r="AE265" s="55" t="str">
        <f>CONCATENATE("Раздел: ", Source!G1127)</f>
        <v>Раздел: п.25,5   Устройство покрытия на площадке воркаут (1 см: 1 см - каучук) - 375 м2</v>
      </c>
    </row>
    <row r="266" spans="1:31" ht="25.5" x14ac:dyDescent="0.2">
      <c r="A266" s="56" t="str">
        <f>Source!E1131</f>
        <v>120</v>
      </c>
      <c r="B266" s="57" t="str">
        <f>Source!G1131</f>
        <v>Устройство наливного полиуретанового покрытия спортивных площадок и беговых дорожек толщиной 10 мм</v>
      </c>
      <c r="C266" s="62" t="str">
        <f>Source!H1131</f>
        <v>100 м2</v>
      </c>
      <c r="D266" s="53">
        <f>Source!I1131</f>
        <v>0</v>
      </c>
      <c r="E266" s="56"/>
    </row>
    <row r="267" spans="1:31" x14ac:dyDescent="0.2">
      <c r="A267" s="56" t="str">
        <f>Source!E1132</f>
        <v>120,1</v>
      </c>
      <c r="B267" s="57" t="str">
        <f>Source!G1132</f>
        <v>Крошка резиновая гранулированная, фракция 2-3 мм</v>
      </c>
      <c r="C267" s="62" t="str">
        <f>Source!H1132</f>
        <v>кг</v>
      </c>
      <c r="D267" s="53">
        <f>Source!I1132</f>
        <v>0</v>
      </c>
      <c r="E267" s="56"/>
    </row>
    <row r="268" spans="1:31" ht="25.5" x14ac:dyDescent="0.2">
      <c r="A268" s="56" t="str">
        <f>Source!E1133</f>
        <v>121</v>
      </c>
      <c r="B268" s="57" t="str">
        <f>Source!G1133</f>
        <v>Устройство наливного полиуретанового покрытия спортивных площадок и беговых дорожек, добавляется на 2 мм толщины покрытия</v>
      </c>
      <c r="C268" s="62" t="str">
        <f>Source!H1133</f>
        <v>100 м2</v>
      </c>
      <c r="D268" s="53">
        <f>Source!I1133</f>
        <v>0</v>
      </c>
      <c r="E268" s="56"/>
    </row>
    <row r="269" spans="1:31" x14ac:dyDescent="0.2">
      <c r="A269" s="56" t="str">
        <f>Source!E1134</f>
        <v>121,1</v>
      </c>
      <c r="B269" s="57" t="str">
        <f>Source!G1134</f>
        <v>Крошка резиновая гранулированная, фракция 2-3 мм</v>
      </c>
      <c r="C269" s="62" t="str">
        <f>Source!H1134</f>
        <v>кг</v>
      </c>
      <c r="D269" s="53">
        <f>Source!I1134</f>
        <v>0</v>
      </c>
      <c r="E269" s="56"/>
    </row>
    <row r="270" spans="1:31" ht="25.5" x14ac:dyDescent="0.2">
      <c r="A270" s="56" t="str">
        <f>Source!E1135</f>
        <v>122</v>
      </c>
      <c r="B270" s="57" t="str">
        <f>Source!G1135</f>
        <v>Устройство наливного полиуретанового покрытия спортивных площадок и беговых дорожек толщиной 10 мм</v>
      </c>
      <c r="C270" s="62" t="str">
        <f>Source!H1135</f>
        <v>100 м2</v>
      </c>
      <c r="D270" s="53">
        <f>Source!I1135</f>
        <v>3.75</v>
      </c>
      <c r="E270" s="56"/>
    </row>
    <row r="271" spans="1:31" x14ac:dyDescent="0.2">
      <c r="A271" s="56" t="str">
        <f>Source!E1136</f>
        <v>122,1</v>
      </c>
      <c r="B271" s="57" t="str">
        <f>Source!G1136</f>
        <v>Крошка каучуковая гранулированная, окрашенная в массе, фракция 2-3 мм</v>
      </c>
      <c r="C271" s="62" t="str">
        <f>Source!H1136</f>
        <v>кг</v>
      </c>
      <c r="D271" s="53">
        <f>Source!I1136</f>
        <v>2756.25</v>
      </c>
      <c r="E271" s="56"/>
    </row>
    <row r="272" spans="1:31" x14ac:dyDescent="0.2">
      <c r="A272" s="88" t="str">
        <f>CONCATENATE("Раздел: ", Source!G1167)</f>
        <v>Раздел: п.47   Устройство покрытия на детской площадке для детей от 5 лет 4 см (3 см - резина, 1 см - EPDM) - 227,7</v>
      </c>
      <c r="B272" s="88"/>
      <c r="C272" s="88"/>
      <c r="D272" s="88"/>
      <c r="E272" s="88"/>
      <c r="AE272" s="55" t="str">
        <f>CONCATENATE("Раздел: ", Source!G1167)</f>
        <v>Раздел: п.47   Устройство покрытия на детской площадке для детей от 5 лет 4 см (3 см - резина, 1 см - EPDM) - 227,7</v>
      </c>
    </row>
    <row r="273" spans="1:5" ht="25.5" x14ac:dyDescent="0.2">
      <c r="A273" s="56" t="str">
        <f>Source!E1171</f>
        <v>123</v>
      </c>
      <c r="B273" s="57" t="str">
        <f>Source!G1171</f>
        <v>Устройство наливного полиуретанового покрытия спортивных площадок и беговых дорожек толщиной 10 мм</v>
      </c>
      <c r="C273" s="62" t="str">
        <f>Source!H1171</f>
        <v>100 м2</v>
      </c>
      <c r="D273" s="53">
        <f>Source!I1171</f>
        <v>0</v>
      </c>
      <c r="E273" s="56"/>
    </row>
    <row r="274" spans="1:5" x14ac:dyDescent="0.2">
      <c r="A274" s="56" t="str">
        <f>Source!E1172</f>
        <v>123,1</v>
      </c>
      <c r="B274" s="57" t="str">
        <f>Source!G1172</f>
        <v>Крошка резиновая гранулированная, фракция 2-3 мм</v>
      </c>
      <c r="C274" s="62" t="str">
        <f>Source!H1172</f>
        <v>кг</v>
      </c>
      <c r="D274" s="53">
        <f>Source!I1172</f>
        <v>0</v>
      </c>
      <c r="E274" s="56"/>
    </row>
    <row r="275" spans="1:5" ht="25.5" x14ac:dyDescent="0.2">
      <c r="A275" s="56" t="str">
        <f>Source!E1173</f>
        <v>124</v>
      </c>
      <c r="B275" s="57" t="str">
        <f>Source!G1173</f>
        <v>Устройство наливного полиуретанового покрытия спортивных площадок и беговых дорожек, добавляется на 2 мм толщины покрытия</v>
      </c>
      <c r="C275" s="62" t="str">
        <f>Source!H1173</f>
        <v>100 м2</v>
      </c>
      <c r="D275" s="53">
        <f>Source!I1173</f>
        <v>0</v>
      </c>
      <c r="E275" s="56"/>
    </row>
    <row r="276" spans="1:5" x14ac:dyDescent="0.2">
      <c r="A276" s="56" t="str">
        <f>Source!E1174</f>
        <v>124,1</v>
      </c>
      <c r="B276" s="57" t="str">
        <f>Source!G1174</f>
        <v>Крошка резиновая гранулированная, фракция 2-3 мм</v>
      </c>
      <c r="C276" s="62" t="str">
        <f>Source!H1174</f>
        <v>кг</v>
      </c>
      <c r="D276" s="53">
        <f>Source!I1174</f>
        <v>0</v>
      </c>
      <c r="E276" s="56"/>
    </row>
    <row r="277" spans="1:5" ht="25.5" x14ac:dyDescent="0.2">
      <c r="A277" s="56" t="str">
        <f>Source!E1175</f>
        <v>125</v>
      </c>
      <c r="B277" s="57" t="str">
        <f>Source!G1175</f>
        <v>Устройство наливного полиуретанового покрытия спортивных площадок и беговых дорожек толщиной 10 мм</v>
      </c>
      <c r="C277" s="62" t="str">
        <f>Source!H1175</f>
        <v>100 м2</v>
      </c>
      <c r="D277" s="53">
        <f>Source!I1175</f>
        <v>0</v>
      </c>
      <c r="E277" s="56"/>
    </row>
    <row r="278" spans="1:5" x14ac:dyDescent="0.2">
      <c r="A278" s="56" t="str">
        <f>Source!E1176</f>
        <v>125,1</v>
      </c>
      <c r="B278" s="57" t="str">
        <f>Source!G1176</f>
        <v>Крошка каучуковая гранулированная, окрашенная в массе, фракция 2-3 мм</v>
      </c>
      <c r="C278" s="62" t="str">
        <f>Source!H1176</f>
        <v>кг</v>
      </c>
      <c r="D278" s="53">
        <f>Source!I1176</f>
        <v>0</v>
      </c>
      <c r="E278" s="56"/>
    </row>
    <row r="279" spans="1:5" x14ac:dyDescent="0.2">
      <c r="A279" s="88" t="str">
        <f>CONCATENATE("Раздел: ", Source!G1207)</f>
        <v>Раздел: п.50   Демонтаж подпорной стенки (1 м3) - 165м3</v>
      </c>
      <c r="B279" s="88"/>
      <c r="C279" s="88"/>
      <c r="D279" s="88"/>
      <c r="E279" s="88"/>
    </row>
    <row r="280" spans="1:5" ht="25.5" x14ac:dyDescent="0.2">
      <c r="A280" s="56" t="str">
        <f>Source!E1211</f>
        <v>126</v>
      </c>
      <c r="B280" s="57" t="str">
        <f>Source!G1211</f>
        <v>Разборка бетонных конструкций объемом более 1 м3 при помощи отбойных молотков из бетона марки 100</v>
      </c>
      <c r="C280" s="62" t="str">
        <f>Source!H1211</f>
        <v>1 м3</v>
      </c>
      <c r="D280" s="53">
        <f>Source!I1211</f>
        <v>0</v>
      </c>
      <c r="E280" s="56"/>
    </row>
    <row r="281" spans="1:5" x14ac:dyDescent="0.2">
      <c r="A281" s="56" t="str">
        <f>Source!E1212</f>
        <v>126,1</v>
      </c>
      <c r="B281" s="57" t="str">
        <f>Source!G1212</f>
        <v>Масса мусора</v>
      </c>
      <c r="C281" s="62" t="str">
        <f>Source!H1212</f>
        <v>т</v>
      </c>
      <c r="D281" s="53">
        <f>Source!I1212</f>
        <v>0</v>
      </c>
      <c r="E281" s="56"/>
    </row>
    <row r="282" spans="1:5" x14ac:dyDescent="0.2">
      <c r="A282" s="56" t="str">
        <f>Source!E1213</f>
        <v>127</v>
      </c>
      <c r="B282" s="57" t="str">
        <f>Source!G1213</f>
        <v>Механизированная погрузка строительного мусора в автомобили-самосвалы</v>
      </c>
      <c r="C282" s="62" t="str">
        <f>Source!H1213</f>
        <v>1 Т</v>
      </c>
      <c r="D282" s="53">
        <f>Source!I1213</f>
        <v>0</v>
      </c>
      <c r="E282" s="56"/>
    </row>
    <row r="283" spans="1:5" x14ac:dyDescent="0.2">
      <c r="A283" s="56" t="str">
        <f>Source!E1214</f>
        <v>128</v>
      </c>
      <c r="B283" s="57" t="str">
        <f>Source!G1214</f>
        <v>Погрузка и выгрузка вручную строительного мусора на транспортные средства</v>
      </c>
      <c r="C283" s="62" t="str">
        <f>Source!H1214</f>
        <v>1 Т</v>
      </c>
      <c r="D283" s="53">
        <f>Source!I1214</f>
        <v>0</v>
      </c>
      <c r="E283" s="56"/>
    </row>
    <row r="284" spans="1:5" x14ac:dyDescent="0.2">
      <c r="A284" s="88" t="str">
        <f>CONCATENATE("Раздел: ", Source!G1245)</f>
        <v>Раздел: п.54   Облицовка подпорной стенки мраморной штукатуркой - 100м2</v>
      </c>
      <c r="B284" s="88"/>
      <c r="C284" s="88"/>
      <c r="D284" s="88"/>
      <c r="E284" s="88"/>
    </row>
    <row r="285" spans="1:5" ht="38.25" x14ac:dyDescent="0.2">
      <c r="A285" s="56" t="str">
        <f>Source!E1249</f>
        <v>129</v>
      </c>
      <c r="B285" s="57" t="str">
        <f>Source!G1249</f>
        <v>Улучшенная штукатурка цементно-известковым раствором по камню стен</v>
      </c>
      <c r="C285" s="62" t="str">
        <f>Source!H1249</f>
        <v>100 м2 оштукатуриваемой поверхности</v>
      </c>
      <c r="D285" s="53">
        <f>Source!I1249</f>
        <v>0</v>
      </c>
      <c r="E285" s="56"/>
    </row>
    <row r="286" spans="1:5" x14ac:dyDescent="0.2">
      <c r="A286" s="56" t="str">
        <f>Source!E1250</f>
        <v>129,1</v>
      </c>
      <c r="B286" s="57" t="str">
        <f>Source!G1250</f>
        <v>Вода</v>
      </c>
      <c r="C286" s="62" t="str">
        <f>Source!H1250</f>
        <v>м3</v>
      </c>
      <c r="D286" s="53">
        <f>Source!I1250</f>
        <v>0</v>
      </c>
      <c r="E286" s="56"/>
    </row>
    <row r="287" spans="1:5" ht="38.25" x14ac:dyDescent="0.2">
      <c r="A287" s="56" t="str">
        <f>Source!E1251</f>
        <v>129,2</v>
      </c>
      <c r="B287" s="57" t="str">
        <f>Source!G1251</f>
        <v>Смесь сухая крупнозернистая, цементная, штукатурная, ручного нанесения, для создания паропроницаемой, атмосферостойкой, моющейся декоративной штукатурки с шероховатой структурой</v>
      </c>
      <c r="C287" s="62" t="str">
        <f>Source!H1251</f>
        <v>т</v>
      </c>
      <c r="D287" s="53">
        <f>Source!I1251</f>
        <v>0</v>
      </c>
      <c r="E287" s="56"/>
    </row>
    <row r="288" spans="1:5" x14ac:dyDescent="0.2">
      <c r="A288" s="56" t="str">
        <f>Source!E1252</f>
        <v>129,3</v>
      </c>
      <c r="B288" s="57" t="str">
        <f>Source!G1252</f>
        <v>Растворы цементно-известковые, марка 75</v>
      </c>
      <c r="C288" s="62" t="str">
        <f>Source!H1252</f>
        <v>м3</v>
      </c>
      <c r="D288" s="53">
        <f>Source!I1252</f>
        <v>0</v>
      </c>
      <c r="E288" s="56"/>
    </row>
    <row r="289" spans="1:5" x14ac:dyDescent="0.2">
      <c r="A289" s="88" t="str">
        <f>CONCATENATE("Раздел: ", Source!G1283)</f>
        <v>Раздел: п.55   Ремонт смотровых колодцев - 107шт.</v>
      </c>
      <c r="B289" s="88"/>
      <c r="C289" s="88"/>
      <c r="D289" s="88"/>
      <c r="E289" s="88"/>
    </row>
    <row r="290" spans="1:5" ht="25.5" x14ac:dyDescent="0.2">
      <c r="A290" s="56" t="str">
        <f>Source!E1287</f>
        <v>130</v>
      </c>
      <c r="B290" s="57" t="str">
        <f>Source!G1287</f>
        <v>Ремонт смотрового колодца с наращиванием горловины люка на железобетонное кольцо К-7-1,5 - 1 кольцо</v>
      </c>
      <c r="C290" s="62" t="str">
        <f>Source!H1287</f>
        <v>1 колодец</v>
      </c>
      <c r="D290" s="53">
        <f>Source!I1287</f>
        <v>0</v>
      </c>
      <c r="E290" s="56"/>
    </row>
    <row r="291" spans="1:5" x14ac:dyDescent="0.2">
      <c r="A291" s="56" t="str">
        <f>Source!E1288</f>
        <v>130,1</v>
      </c>
      <c r="B291" s="57" t="str">
        <f>Source!G1288</f>
        <v>Кольца горловин колодцев, марка К-7-1,5</v>
      </c>
      <c r="C291" s="62" t="str">
        <f>Source!H1288</f>
        <v>м3</v>
      </c>
      <c r="D291" s="53">
        <f>Source!I1288</f>
        <v>0</v>
      </c>
      <c r="E291" s="56"/>
    </row>
    <row r="292" spans="1:5" x14ac:dyDescent="0.2">
      <c r="A292" s="88" t="str">
        <f>CONCATENATE("Раздел: ", Source!G1319)</f>
        <v>Раздел: п.56   Бетонный лоток с чугунной решеткой - 120м/п</v>
      </c>
      <c r="B292" s="88"/>
      <c r="C292" s="88"/>
      <c r="D292" s="88"/>
      <c r="E292" s="88"/>
    </row>
    <row r="293" spans="1:5" ht="25.5" x14ac:dyDescent="0.2">
      <c r="A293" s="56" t="str">
        <f>Source!E1323</f>
        <v>131</v>
      </c>
      <c r="B293" s="57" t="str">
        <f>Source!G1323</f>
        <v>Устройство водоотводных лотков из сборного железобетона на тротуарах при покрытиях бетонной плиткой</v>
      </c>
      <c r="C293" s="62" t="str">
        <f>Source!H1323</f>
        <v>100 м лотков</v>
      </c>
      <c r="D293" s="53">
        <f>Source!I1323</f>
        <v>0</v>
      </c>
      <c r="E293" s="56"/>
    </row>
    <row r="294" spans="1:5" ht="25.5" x14ac:dyDescent="0.2">
      <c r="A294" s="56" t="str">
        <f>Source!E1324</f>
        <v>131,1</v>
      </c>
      <c r="B294" s="57" t="str">
        <f>Source!G1324</f>
        <v>Смеси бетонные, БСГ, тяжелого бетона на гранитном щебне, класс прочности В15 (М200); П3, фракция 5-20, F50-100, W0-2</v>
      </c>
      <c r="C294" s="62" t="str">
        <f>Source!H1324</f>
        <v>м3</v>
      </c>
      <c r="D294" s="53">
        <f>Source!I1324</f>
        <v>0</v>
      </c>
      <c r="E294" s="56"/>
    </row>
    <row r="295" spans="1:5" ht="25.5" x14ac:dyDescent="0.2">
      <c r="A295" s="56" t="str">
        <f>Source!E1325</f>
        <v>131,2</v>
      </c>
      <c r="B295" s="57" t="str">
        <f>Source!G1325</f>
        <v>Лотки бетонные с решеткой щелевой чугунной ВЧ, водоотводные для тротуаров, марка ЛВ-11.19.23Б</v>
      </c>
      <c r="C295" s="62" t="str">
        <f>Source!H1325</f>
        <v>КОМПЛЕКТ</v>
      </c>
      <c r="D295" s="53">
        <f>Source!I1325</f>
        <v>0</v>
      </c>
      <c r="E295" s="56"/>
    </row>
    <row r="296" spans="1:5" x14ac:dyDescent="0.2">
      <c r="A296" s="88" t="str">
        <f>CONCATENATE("Раздел: ", Source!G1356)</f>
        <v>Раздел: п.58   Гидроизоляция рулонная 2 сл - 191м2</v>
      </c>
      <c r="B296" s="88"/>
      <c r="C296" s="88"/>
      <c r="D296" s="88"/>
      <c r="E296" s="88"/>
    </row>
    <row r="297" spans="1:5" ht="38.25" x14ac:dyDescent="0.2">
      <c r="A297" s="56" t="str">
        <f>Source!E1360</f>
        <v>132</v>
      </c>
      <c r="B297" s="57" t="str">
        <f>Source!G1360</f>
        <v>Оклеечная горизонтальная гидроизоляция стен, фундаментов в 2 слоя</v>
      </c>
      <c r="C297" s="62" t="str">
        <f>Source!H1360</f>
        <v>100 м2 изолируемой поверхности</v>
      </c>
      <c r="D297" s="53">
        <f>Source!I1360</f>
        <v>0</v>
      </c>
      <c r="E297" s="56"/>
    </row>
    <row r="298" spans="1:5" x14ac:dyDescent="0.2">
      <c r="A298" s="56" t="str">
        <f>Source!E1361</f>
        <v>132,1</v>
      </c>
      <c r="B298" s="57" t="str">
        <f>Source!G1361</f>
        <v>Растворы цементные, марка 75</v>
      </c>
      <c r="C298" s="62" t="str">
        <f>Source!H1361</f>
        <v>м3</v>
      </c>
      <c r="D298" s="53">
        <f>Source!I1361</f>
        <v>0</v>
      </c>
      <c r="E298" s="56"/>
    </row>
    <row r="299" spans="1:5" ht="25.5" x14ac:dyDescent="0.2">
      <c r="A299" s="56" t="str">
        <f>Source!E1362</f>
        <v>132,2</v>
      </c>
      <c r="B299" s="57" t="str">
        <f>Source!G1362</f>
        <v>Материал рулонный резино-битумный гидроизоляционный, Изол, без полимерных добавок</v>
      </c>
      <c r="C299" s="62" t="str">
        <f>Source!H1362</f>
        <v>м2</v>
      </c>
      <c r="D299" s="53">
        <f>Source!I1362</f>
        <v>0</v>
      </c>
      <c r="E299" s="56"/>
    </row>
    <row r="300" spans="1:5" ht="63.75" x14ac:dyDescent="0.2">
      <c r="A300" s="56" t="str">
        <f>Source!E1363</f>
        <v>132,3</v>
      </c>
      <c r="B300" s="57" t="str">
        <f>Source!G1363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C300" s="62" t="str">
        <f>Source!H1363</f>
        <v>т</v>
      </c>
      <c r="D300" s="53">
        <f>Source!I1363</f>
        <v>0</v>
      </c>
      <c r="E300" s="56"/>
    </row>
    <row r="301" spans="1:5" x14ac:dyDescent="0.2">
      <c r="A301" s="88" t="str">
        <f>CONCATENATE("Раздел: ", Source!G1394)</f>
        <v>Раздел: п.60   Установка поручней - 20м/п</v>
      </c>
      <c r="B301" s="88"/>
      <c r="C301" s="88"/>
      <c r="D301" s="88"/>
      <c r="E301" s="88"/>
    </row>
    <row r="302" spans="1:5" x14ac:dyDescent="0.2">
      <c r="A302" s="56" t="str">
        <f>Source!E1398</f>
        <v>133</v>
      </c>
      <c r="B302" s="57" t="str">
        <f>Source!G1398</f>
        <v>Установка поручней из коррозионностойкой стали на лестничных маршах</v>
      </c>
      <c r="C302" s="62" t="str">
        <f>Source!H1398</f>
        <v>1 М</v>
      </c>
      <c r="D302" s="53">
        <f>Source!I1398</f>
        <v>0</v>
      </c>
      <c r="E302" s="56"/>
    </row>
    <row r="303" spans="1:5" ht="25.5" x14ac:dyDescent="0.2">
      <c r="A303" s="56" t="str">
        <f>Source!E1399</f>
        <v>133,1</v>
      </c>
      <c r="B303" s="57" t="str">
        <f>Source!G1399</f>
        <v>Трубы бесшовные холоднодеформированные из коррозионностойкой стали, ГОСТ 9941-81, наружный диаметр 25 мм, толщина стенки 3,5 мм</v>
      </c>
      <c r="C303" s="62" t="str">
        <f>Source!H1399</f>
        <v>м</v>
      </c>
      <c r="D303" s="53">
        <f>Source!I1399</f>
        <v>0</v>
      </c>
      <c r="E303" s="56"/>
    </row>
    <row r="304" spans="1:5" x14ac:dyDescent="0.2">
      <c r="A304" s="56" t="str">
        <f>Source!E1400</f>
        <v>133,2</v>
      </c>
      <c r="B304" s="57" t="str">
        <f>Source!G1400</f>
        <v>Кронштейны из нержавеющей стали диаметр 14 мм в стену под поручень</v>
      </c>
      <c r="C304" s="62" t="str">
        <f>Source!H1400</f>
        <v>шт.</v>
      </c>
      <c r="D304" s="53">
        <f>Source!I1400</f>
        <v>0</v>
      </c>
      <c r="E304" s="56"/>
    </row>
    <row r="305" spans="1:5" x14ac:dyDescent="0.2">
      <c r="A305" s="88" t="str">
        <f>CONCATENATE("Раздел: ", Source!G1431)</f>
        <v>Раздел: п.61   Демонтажные работы</v>
      </c>
      <c r="B305" s="88"/>
      <c r="C305" s="88"/>
      <c r="D305" s="88"/>
      <c r="E305" s="88"/>
    </row>
    <row r="306" spans="1:5" ht="38.25" x14ac:dyDescent="0.2">
      <c r="A306" s="56" t="str">
        <f>Source!E1435</f>
        <v>134</v>
      </c>
      <c r="B306" s="57" t="str">
        <f>Source!G1435</f>
        <v>Разборка лестничных маршей на одном косоуре</v>
      </c>
      <c r="C306" s="62" t="str">
        <f>Source!H1435</f>
        <v>100 м2 горизонтальной проекции</v>
      </c>
      <c r="D306" s="53">
        <f>Source!I1435</f>
        <v>0</v>
      </c>
      <c r="E306" s="56"/>
    </row>
    <row r="307" spans="1:5" x14ac:dyDescent="0.2">
      <c r="A307" s="88" t="str">
        <f>CONCATENATE("Раздел: ", Source!G1466)</f>
        <v>Раздел: п.62   Демонтаж лестниченых маршей</v>
      </c>
      <c r="B307" s="88"/>
      <c r="C307" s="88"/>
      <c r="D307" s="88"/>
      <c r="E307" s="88"/>
    </row>
    <row r="308" spans="1:5" x14ac:dyDescent="0.2">
      <c r="A308" s="56" t="str">
        <f>Source!E1470</f>
        <v>135</v>
      </c>
      <c r="B308" s="57" t="str">
        <f>Source!G1470</f>
        <v>Разборка каменных и железобетонных ступеней на косоурах без заделки концов</v>
      </c>
      <c r="C308" s="62" t="str">
        <f>Source!H1470</f>
        <v>100 м ступеней</v>
      </c>
      <c r="D308" s="53">
        <f>Source!I1470</f>
        <v>0</v>
      </c>
      <c r="E308" s="56"/>
    </row>
    <row r="309" spans="1:5" x14ac:dyDescent="0.2">
      <c r="A309" s="56" t="str">
        <f>Source!E1471</f>
        <v>135,1</v>
      </c>
      <c r="B309" s="57" t="str">
        <f>Source!G1471</f>
        <v>Масса мусора</v>
      </c>
      <c r="C309" s="62" t="str">
        <f>Source!H1471</f>
        <v>т</v>
      </c>
      <c r="D309" s="53">
        <f>Source!I1471</f>
        <v>0</v>
      </c>
      <c r="E309" s="56"/>
    </row>
    <row r="310" spans="1:5" x14ac:dyDescent="0.2">
      <c r="A310" s="56" t="str">
        <f>Source!E1472</f>
        <v>136</v>
      </c>
      <c r="B310" s="57" t="str">
        <f>Source!G1472</f>
        <v>Механизированная погрузка строительного мусора в автомобили-самосвалы</v>
      </c>
      <c r="C310" s="62" t="str">
        <f>Source!H1472</f>
        <v>1 Т</v>
      </c>
      <c r="D310" s="53">
        <f>Source!I1472</f>
        <v>0</v>
      </c>
      <c r="E310" s="56"/>
    </row>
    <row r="311" spans="1:5" x14ac:dyDescent="0.2">
      <c r="A311" s="58" t="str">
        <f>Source!E1473</f>
        <v>137</v>
      </c>
      <c r="B311" s="59" t="str">
        <f>Source!G1473</f>
        <v>Погрузка и выгрузка вручную строительного мусора на транспортные средства</v>
      </c>
      <c r="C311" s="63" t="str">
        <f>Source!H1473</f>
        <v>1 Т</v>
      </c>
      <c r="D311" s="64">
        <f>Source!I1473</f>
        <v>0</v>
      </c>
      <c r="E311" s="58"/>
    </row>
    <row r="314" spans="1:5" x14ac:dyDescent="0.2">
      <c r="A314" s="19" t="s">
        <v>1359</v>
      </c>
      <c r="B314" s="19"/>
      <c r="C314" s="60" t="s">
        <v>1360</v>
      </c>
      <c r="D314" s="60"/>
      <c r="E314" s="19"/>
    </row>
  </sheetData>
  <mergeCells count="40">
    <mergeCell ref="A71:E71"/>
    <mergeCell ref="C5:D5"/>
    <mergeCell ref="C7:D7"/>
    <mergeCell ref="A12:D12"/>
    <mergeCell ref="A13:D13"/>
    <mergeCell ref="A20:E20"/>
    <mergeCell ref="A30:E30"/>
    <mergeCell ref="A38:E38"/>
    <mergeCell ref="A52:E52"/>
    <mergeCell ref="A57:E57"/>
    <mergeCell ref="A66:E66"/>
    <mergeCell ref="A177:E177"/>
    <mergeCell ref="A79:E79"/>
    <mergeCell ref="A89:E89"/>
    <mergeCell ref="A94:E94"/>
    <mergeCell ref="A107:E107"/>
    <mergeCell ref="A116:E116"/>
    <mergeCell ref="A125:E125"/>
    <mergeCell ref="A134:E134"/>
    <mergeCell ref="A143:E143"/>
    <mergeCell ref="A154:E154"/>
    <mergeCell ref="A166:E166"/>
    <mergeCell ref="A171:E171"/>
    <mergeCell ref="A289:E289"/>
    <mergeCell ref="A203:E203"/>
    <mergeCell ref="A214:E214"/>
    <mergeCell ref="A225:E225"/>
    <mergeCell ref="A237:E237"/>
    <mergeCell ref="A249:E249"/>
    <mergeCell ref="A257:E257"/>
    <mergeCell ref="A262:E262"/>
    <mergeCell ref="A265:E265"/>
    <mergeCell ref="A272:E272"/>
    <mergeCell ref="A279:E279"/>
    <mergeCell ref="A284:E284"/>
    <mergeCell ref="A292:E292"/>
    <mergeCell ref="A296:E296"/>
    <mergeCell ref="A301:E301"/>
    <mergeCell ref="A305:E305"/>
    <mergeCell ref="A307:E307"/>
  </mergeCells>
  <pageMargins left="0.4" right="0.2" top="0.2" bottom="0.4" header="0.2" footer="0.2"/>
  <pageSetup paperSize="9" scale="75" fitToHeight="0" orientation="portrait" horizontalDpi="0" verticalDpi="0" r:id="rId1"/>
  <headerFooter>
    <oddHeader>&amp;L&amp;8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14"/>
  <sheetViews>
    <sheetView zoomScaleNormal="100" workbookViewId="0">
      <selection activeCell="I17" sqref="I17"/>
    </sheetView>
  </sheetViews>
  <sheetFormatPr defaultRowHeight="12.75" x14ac:dyDescent="0.2"/>
  <cols>
    <col min="1" max="1" width="6.7109375" style="10" customWidth="1"/>
    <col min="2" max="2" width="75.7109375" style="10" customWidth="1"/>
    <col min="3" max="4" width="15.7109375" style="46" customWidth="1"/>
    <col min="5" max="5" width="15.7109375" style="10" customWidth="1"/>
    <col min="6" max="30" width="9.140625" style="10"/>
    <col min="31" max="31" width="129.7109375" style="10" customWidth="1"/>
    <col min="32" max="16384" width="9.140625" style="10"/>
  </cols>
  <sheetData>
    <row r="1" spans="1:4" x14ac:dyDescent="0.2">
      <c r="A1" s="10" t="str">
        <f>Source!B1</f>
        <v>Smeta.RU  (495) 974-1589</v>
      </c>
    </row>
    <row r="3" spans="1:4" x14ac:dyDescent="0.2">
      <c r="D3" s="60" t="s">
        <v>1313</v>
      </c>
    </row>
    <row r="4" spans="1:4" x14ac:dyDescent="0.2">
      <c r="C4" s="60"/>
      <c r="D4" s="60"/>
    </row>
    <row r="5" spans="1:4" x14ac:dyDescent="0.2">
      <c r="C5" s="89" t="s">
        <v>1351</v>
      </c>
      <c r="D5" s="89"/>
    </row>
    <row r="6" spans="1:4" x14ac:dyDescent="0.2">
      <c r="C6" s="61"/>
      <c r="D6" s="61"/>
    </row>
    <row r="7" spans="1:4" x14ac:dyDescent="0.2">
      <c r="C7" s="89" t="s">
        <v>1351</v>
      </c>
      <c r="D7" s="89"/>
    </row>
    <row r="8" spans="1:4" x14ac:dyDescent="0.2">
      <c r="C8" s="61"/>
      <c r="D8" s="61"/>
    </row>
    <row r="9" spans="1:4" x14ac:dyDescent="0.2">
      <c r="C9" s="60" t="s">
        <v>1352</v>
      </c>
    </row>
    <row r="12" spans="1:4" x14ac:dyDescent="0.2">
      <c r="A12" s="77" t="str">
        <f>CONCATENATE("Ведомость объемов работ ", IF(Source!AN15&lt;&gt;"", Source!AN15," "))</f>
        <v xml:space="preserve">Ведомость объемов работ  </v>
      </c>
      <c r="B12" s="77"/>
      <c r="C12" s="77"/>
      <c r="D12" s="77"/>
    </row>
    <row r="13" spans="1:4" ht="65.25" customHeight="1" x14ac:dyDescent="0.2">
      <c r="A13" s="77" t="str">
        <f>Source!G20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B13" s="77"/>
      <c r="C13" s="77"/>
      <c r="D13" s="77"/>
    </row>
    <row r="15" spans="1:4" x14ac:dyDescent="0.2">
      <c r="B15" s="52" t="s">
        <v>1353</v>
      </c>
    </row>
    <row r="16" spans="1:4" x14ac:dyDescent="0.2">
      <c r="B16" s="52" t="s">
        <v>1354</v>
      </c>
    </row>
    <row r="17" spans="1:5" x14ac:dyDescent="0.2">
      <c r="B17" s="52" t="s">
        <v>1355</v>
      </c>
    </row>
    <row r="18" spans="1:5" ht="25.5" x14ac:dyDescent="0.2">
      <c r="A18" s="22" t="s">
        <v>1323</v>
      </c>
      <c r="B18" s="22" t="s">
        <v>1325</v>
      </c>
      <c r="C18" s="22" t="s">
        <v>1356</v>
      </c>
      <c r="D18" s="22" t="s">
        <v>1357</v>
      </c>
      <c r="E18" s="23" t="s">
        <v>1358</v>
      </c>
    </row>
    <row r="19" spans="1:5" x14ac:dyDescent="0.2">
      <c r="A19" s="53">
        <v>1</v>
      </c>
      <c r="B19" s="53">
        <v>2</v>
      </c>
      <c r="C19" s="53">
        <v>3</v>
      </c>
      <c r="D19" s="53">
        <v>4</v>
      </c>
      <c r="E19" s="54">
        <v>5</v>
      </c>
    </row>
    <row r="20" spans="1:5" x14ac:dyDescent="0.2">
      <c r="A20" s="88" t="str">
        <f>CONCATENATE("Раздел: ", Source!G24)</f>
        <v>Раздел: п.1.1   Ремонт АБП на проезжей части (тип АБП - мелкозернистый) - 18531,5м2</v>
      </c>
      <c r="B20" s="88"/>
      <c r="C20" s="88"/>
      <c r="D20" s="88"/>
      <c r="E20" s="88"/>
    </row>
    <row r="21" spans="1:5" ht="51" x14ac:dyDescent="0.2">
      <c r="A21" s="56" t="str">
        <f>Source!E28</f>
        <v>1</v>
      </c>
      <c r="B21" s="57" t="str">
        <f>Source!G28</f>
        <v>Срезка поверхностного слоя асфальтобетонных покрытий методом холодного фрезерования при ширине барабана фрезы 2000 (2100) мм толщиной 6 см, без препятствий / 95% от площади ремонта (18531,5м2-1112м2=17419,5м2*0,95=16548,525м2)</v>
      </c>
      <c r="C21" s="62" t="str">
        <f>Source!H28</f>
        <v>100 м2</v>
      </c>
      <c r="D21" s="53">
        <f>Source!I28</f>
        <v>0</v>
      </c>
      <c r="E21" s="56"/>
    </row>
    <row r="22" spans="1:5" ht="25.5" x14ac:dyDescent="0.2">
      <c r="A22" s="56" t="str">
        <f>Source!E29</f>
        <v>2</v>
      </c>
      <c r="B22" s="57" t="str">
        <f>Source!G29</f>
        <v>Разборка асфальтобетона вдоль бортового камня при срезке методом холодного фрезерования / 5560м2*0,2м=1112м2</v>
      </c>
      <c r="C22" s="62" t="str">
        <f>Source!H29</f>
        <v>100 м бортового камня</v>
      </c>
      <c r="D22" s="53">
        <f>Source!I29</f>
        <v>0</v>
      </c>
      <c r="E22" s="56"/>
    </row>
    <row r="23" spans="1:5" ht="25.5" x14ac:dyDescent="0.2">
      <c r="A23" s="56" t="str">
        <f>Source!E30</f>
        <v>3</v>
      </c>
      <c r="B23" s="57" t="str">
        <f>Source!G30</f>
        <v>Разборка покрытий и оснований асфальтобетонных / 5% от площади ремонта ( 18531,5м2-1112м2=17419,5м2*0,05=870,975м2*0,06м=52,258м3)</v>
      </c>
      <c r="C23" s="62" t="str">
        <f>Source!H30</f>
        <v>100 м3 конструкций</v>
      </c>
      <c r="D23" s="53">
        <f>Source!I30</f>
        <v>0</v>
      </c>
      <c r="E23" s="56"/>
    </row>
    <row r="24" spans="1:5" ht="38.25" x14ac:dyDescent="0.2">
      <c r="A24" s="56" t="str">
        <f>Source!E31</f>
        <v>4</v>
      </c>
      <c r="B24" s="57" t="str">
        <f>Source!G31</f>
        <v>Исправление профиля щебеночных оснований с добавлением нового материала</v>
      </c>
      <c r="C24" s="62" t="str">
        <f>Source!H31</f>
        <v>1000 м2 площади основания</v>
      </c>
      <c r="D24" s="53">
        <f>Source!I31</f>
        <v>0</v>
      </c>
      <c r="E24" s="56"/>
    </row>
    <row r="25" spans="1:5" ht="25.5" x14ac:dyDescent="0.2">
      <c r="A25" s="56" t="str">
        <f>Source!E32</f>
        <v>4,1</v>
      </c>
      <c r="B25" s="57" t="str">
        <f>Source!G32</f>
        <v>Щебень из естественного камня для дорожных работ, марка 600 - 400, фракция 20-40 мм</v>
      </c>
      <c r="C25" s="62" t="str">
        <f>Source!H32</f>
        <v>м3</v>
      </c>
      <c r="D25" s="53">
        <f>Source!I32</f>
        <v>0</v>
      </c>
      <c r="E25" s="56"/>
    </row>
    <row r="26" spans="1:5" ht="25.5" x14ac:dyDescent="0.2">
      <c r="A26" s="56" t="str">
        <f>Source!E33</f>
        <v>5</v>
      </c>
      <c r="B26" s="57" t="str">
        <f>Source!G33</f>
        <v>Устройство покрытий из горячих асфальтобетонных смесей толщиной 4 см комплектом машин</v>
      </c>
      <c r="C26" s="62" t="str">
        <f>Source!H33</f>
        <v>100 м2 покрытия</v>
      </c>
      <c r="D26" s="53">
        <f>Source!I33</f>
        <v>0</v>
      </c>
      <c r="E26" s="56"/>
    </row>
    <row r="27" spans="1:5" x14ac:dyDescent="0.2">
      <c r="A27" s="56" t="str">
        <f>Source!E34</f>
        <v>5,1</v>
      </c>
      <c r="B27" s="57" t="str">
        <f>Source!G34</f>
        <v>Смеси асфальтобетонные дорожные горячие мелкозернистые, марка I, тип Б</v>
      </c>
      <c r="C27" s="62" t="str">
        <f>Source!H34</f>
        <v>т</v>
      </c>
      <c r="D27" s="53">
        <f>Source!I34</f>
        <v>0</v>
      </c>
      <c r="E27" s="56"/>
    </row>
    <row r="28" spans="1:5" ht="25.5" x14ac:dyDescent="0.2">
      <c r="A28" s="56" t="str">
        <f>Source!E35</f>
        <v>6</v>
      </c>
      <c r="B28" s="57" t="str">
        <f>Source!G35</f>
        <v>Добавляется на каждый 1 см изменения толщины слоя сверх 4 см к позиции 3.27-42-1 / до 6 см</v>
      </c>
      <c r="C28" s="62" t="str">
        <f>Source!H35</f>
        <v>100 м2 покрытия</v>
      </c>
      <c r="D28" s="53">
        <f>Source!I35</f>
        <v>0</v>
      </c>
      <c r="E28" s="56"/>
    </row>
    <row r="29" spans="1:5" x14ac:dyDescent="0.2">
      <c r="A29" s="56" t="str">
        <f>Source!E36</f>
        <v>6,1</v>
      </c>
      <c r="B29" s="57" t="str">
        <f>Source!G36</f>
        <v>Смеси асфальтобетонные дорожные горячие мелкозернистые, марка I, тип Б</v>
      </c>
      <c r="C29" s="62" t="str">
        <f>Source!H36</f>
        <v>т</v>
      </c>
      <c r="D29" s="53">
        <f>Source!I36</f>
        <v>0</v>
      </c>
      <c r="E29" s="56"/>
    </row>
    <row r="30" spans="1:5" x14ac:dyDescent="0.2">
      <c r="A30" s="88" t="str">
        <f>CONCATENATE("Раздел: ", Source!G67)</f>
        <v>Раздел: п.3   Ремонт АБП тротуаров (тип АБП - песчаный) - 2100м2</v>
      </c>
      <c r="B30" s="88"/>
      <c r="C30" s="88"/>
      <c r="D30" s="88"/>
      <c r="E30" s="88"/>
    </row>
    <row r="31" spans="1:5" ht="25.5" x14ac:dyDescent="0.2">
      <c r="A31" s="56" t="str">
        <f>Source!E71</f>
        <v>7</v>
      </c>
      <c r="B31" s="57" t="str">
        <f>Source!G71</f>
        <v>Разборка покрытий и оснований асфальтобетонных</v>
      </c>
      <c r="C31" s="62" t="str">
        <f>Source!H71</f>
        <v>100 м3 конструкций</v>
      </c>
      <c r="D31" s="53">
        <f>Source!I71</f>
        <v>0</v>
      </c>
      <c r="E31" s="56"/>
    </row>
    <row r="32" spans="1:5" ht="25.5" x14ac:dyDescent="0.2">
      <c r="A32" s="56" t="str">
        <f>Source!E72</f>
        <v>8</v>
      </c>
      <c r="B32" s="57" t="str">
        <f>Source!G72</f>
        <v>Разборка покрытий и оснований щебеночных</v>
      </c>
      <c r="C32" s="62" t="str">
        <f>Source!H72</f>
        <v>100 м3 конструкций</v>
      </c>
      <c r="D32" s="53">
        <f>Source!I72</f>
        <v>0</v>
      </c>
      <c r="E32" s="56"/>
    </row>
    <row r="33" spans="1:5" x14ac:dyDescent="0.2">
      <c r="A33" s="56" t="str">
        <f>Source!E73</f>
        <v>9</v>
      </c>
      <c r="B33" s="57" t="str">
        <f>Source!G73</f>
        <v>Механизированная погрузка строительного мусора в автомобили-самосвалы</v>
      </c>
      <c r="C33" s="62" t="str">
        <f>Source!H73</f>
        <v>1 Т</v>
      </c>
      <c r="D33" s="53">
        <f>Source!I73</f>
        <v>0</v>
      </c>
      <c r="E33" s="56"/>
    </row>
    <row r="34" spans="1:5" ht="51" x14ac:dyDescent="0.2">
      <c r="A34" s="56" t="str">
        <f>Source!E74</f>
        <v>10</v>
      </c>
      <c r="B34" s="57" t="str">
        <f>Source!G74</f>
        <v>Устройство подстилающих и выравнивающих слоев оснований из щебня</v>
      </c>
      <c r="C34" s="62" t="str">
        <f>Source!H74</f>
        <v>100 м3 материала основания (в плотном теле)</v>
      </c>
      <c r="D34" s="53">
        <f>Source!I74</f>
        <v>0</v>
      </c>
      <c r="E34" s="56"/>
    </row>
    <row r="35" spans="1:5" ht="25.5" x14ac:dyDescent="0.2">
      <c r="A35" s="56" t="str">
        <f>Source!E75</f>
        <v>10,1</v>
      </c>
      <c r="B35" s="57" t="str">
        <f>Source!G75</f>
        <v>Щебень из естественного камня для дорожных работ, марка 600 - 400, фракция 20-40 мм</v>
      </c>
      <c r="C35" s="62" t="str">
        <f>Source!H75</f>
        <v>м3</v>
      </c>
      <c r="D35" s="53">
        <f>Source!I75</f>
        <v>0</v>
      </c>
      <c r="E35" s="56"/>
    </row>
    <row r="36" spans="1:5" ht="25.5" x14ac:dyDescent="0.2">
      <c r="A36" s="56" t="str">
        <f>Source!E76</f>
        <v>11</v>
      </c>
      <c r="B36" s="57" t="str">
        <f>Source!G76</f>
        <v>Устройство асфальтобетонных покрытий дорожек и тротуаров двухслойных верхний слой из песчаной асфальтобетонной смеси толщиной 7 см</v>
      </c>
      <c r="C36" s="62" t="str">
        <f>Source!H76</f>
        <v>100 м2 покрытия</v>
      </c>
      <c r="D36" s="53">
        <f>Source!I76</f>
        <v>0</v>
      </c>
      <c r="E36" s="56"/>
    </row>
    <row r="37" spans="1:5" x14ac:dyDescent="0.2">
      <c r="A37" s="56" t="str">
        <f>Source!E77</f>
        <v>11,1</v>
      </c>
      <c r="B37" s="57" t="str">
        <f>Source!G77</f>
        <v>Смеси асфальтобетонные дорожные горячие песчаные, тип Д, марка II</v>
      </c>
      <c r="C37" s="62" t="str">
        <f>Source!H77</f>
        <v>т</v>
      </c>
      <c r="D37" s="53">
        <f>Source!I77</f>
        <v>0</v>
      </c>
      <c r="E37" s="56"/>
    </row>
    <row r="38" spans="1:5" x14ac:dyDescent="0.2">
      <c r="A38" s="88" t="str">
        <f>CONCATENATE("Раздел: ", Source!G108)</f>
        <v>Раздел: п.4   Устройство нового АБП тротуаров (тип АБП - песчаный) - 2122,5м2</v>
      </c>
      <c r="B38" s="88"/>
      <c r="C38" s="88"/>
      <c r="D38" s="88"/>
      <c r="E38" s="88"/>
    </row>
    <row r="39" spans="1:5" ht="25.5" x14ac:dyDescent="0.2">
      <c r="A39" s="56" t="str">
        <f>Source!E112</f>
        <v>12</v>
      </c>
      <c r="B39" s="57" t="str">
        <f>Source!G112</f>
        <v>Разработка грунта с погрузкой на автомобили-самосвалы экскаваторами с ковшом вместимостью 0,5 м3 группа грунтов 1-3</v>
      </c>
      <c r="C39" s="62" t="str">
        <f>Source!H112</f>
        <v>100 м3 грунта</v>
      </c>
      <c r="D39" s="53">
        <f>Source!I112</f>
        <v>0</v>
      </c>
      <c r="E39" s="56"/>
    </row>
    <row r="40" spans="1:5" ht="25.5" x14ac:dyDescent="0.2">
      <c r="A40" s="56" t="str">
        <f>Source!E113</f>
        <v>13</v>
      </c>
      <c r="B40" s="57" t="str">
        <f>Source!G113</f>
        <v>Разработка грунта вручную в траншеях глубиной до 2 м без креплений с откосами группа грунтов 1-3</v>
      </c>
      <c r="C40" s="62" t="str">
        <f>Source!H113</f>
        <v>100 м3 грунта</v>
      </c>
      <c r="D40" s="53">
        <f>Source!I113</f>
        <v>0</v>
      </c>
      <c r="E40" s="56"/>
    </row>
    <row r="41" spans="1:5" x14ac:dyDescent="0.2">
      <c r="A41" s="56" t="str">
        <f>Source!E114</f>
        <v>14</v>
      </c>
      <c r="B41" s="57" t="str">
        <f>Source!G114</f>
        <v>Погрузка грунта вручную в автомобили-самосвалы с выгрузкой</v>
      </c>
      <c r="C41" s="62" t="str">
        <f>Source!H114</f>
        <v>100 м3 грунта</v>
      </c>
      <c r="D41" s="53">
        <f>Source!I114</f>
        <v>0</v>
      </c>
      <c r="E41" s="56"/>
    </row>
    <row r="42" spans="1:5" ht="51" x14ac:dyDescent="0.2">
      <c r="A42" s="56" t="str">
        <f>Source!E115</f>
        <v>15</v>
      </c>
      <c r="B42" s="57" t="str">
        <f>Source!G115</f>
        <v>Устройство подстилающих и выравнивающих слоев оснований из песка</v>
      </c>
      <c r="C42" s="62" t="str">
        <f>Source!H115</f>
        <v>100 м3 материала основания (в плотном теле)</v>
      </c>
      <c r="D42" s="53">
        <f>Source!I115</f>
        <v>0</v>
      </c>
      <c r="E42" s="56"/>
    </row>
    <row r="43" spans="1:5" x14ac:dyDescent="0.2">
      <c r="A43" s="56" t="str">
        <f>Source!E116</f>
        <v>15,1</v>
      </c>
      <c r="B43" s="57" t="str">
        <f>Source!G116</f>
        <v>Песок для строительных работ, рядовой</v>
      </c>
      <c r="C43" s="62" t="str">
        <f>Source!H116</f>
        <v>м3</v>
      </c>
      <c r="D43" s="53">
        <f>Source!I116</f>
        <v>0</v>
      </c>
      <c r="E43" s="56"/>
    </row>
    <row r="44" spans="1:5" ht="25.5" x14ac:dyDescent="0.2">
      <c r="A44" s="56" t="str">
        <f>Source!E117</f>
        <v>16</v>
      </c>
      <c r="B44" s="57" t="str">
        <f>Source!G117</f>
        <v>Устройство оснований под тротуары из щебня толщиной 12 см</v>
      </c>
      <c r="C44" s="62" t="str">
        <f>Source!H117</f>
        <v>100 м2 дорожек и тротуаров</v>
      </c>
      <c r="D44" s="53">
        <f>Source!I117</f>
        <v>0</v>
      </c>
      <c r="E44" s="56"/>
    </row>
    <row r="45" spans="1:5" ht="25.5" x14ac:dyDescent="0.2">
      <c r="A45" s="56" t="str">
        <f>Source!E118</f>
        <v>16,1</v>
      </c>
      <c r="B45" s="57" t="str">
        <f>Source!G118</f>
        <v>Щебень из естественного камня для дорожных работ, марка 600 - 400, фракция 20-40 мм</v>
      </c>
      <c r="C45" s="62" t="str">
        <f>Source!H118</f>
        <v>м3</v>
      </c>
      <c r="D45" s="53">
        <f>Source!I118</f>
        <v>0</v>
      </c>
      <c r="E45" s="56"/>
    </row>
    <row r="46" spans="1:5" ht="25.5" x14ac:dyDescent="0.2">
      <c r="A46" s="56" t="str">
        <f>Source!E119</f>
        <v>17</v>
      </c>
      <c r="B46" s="57" t="str">
        <f>Source!G119</f>
        <v>Устройство оснований под тротуары из щебня, добавлять или исключать при изменении толщины на 1 см</v>
      </c>
      <c r="C46" s="62" t="str">
        <f>Source!H119</f>
        <v>100 м2 дорожек и тротуаров</v>
      </c>
      <c r="D46" s="53">
        <f>Source!I119</f>
        <v>0</v>
      </c>
      <c r="E46" s="56"/>
    </row>
    <row r="47" spans="1:5" ht="25.5" x14ac:dyDescent="0.2">
      <c r="A47" s="56" t="str">
        <f>Source!E120</f>
        <v>17,1</v>
      </c>
      <c r="B47" s="57" t="str">
        <f>Source!G120</f>
        <v>Щебень из естественного камня для дорожных работ, марка 600 - 400, фракция 20-40 мм</v>
      </c>
      <c r="C47" s="62" t="str">
        <f>Source!H120</f>
        <v>м3</v>
      </c>
      <c r="D47" s="53">
        <f>Source!I120</f>
        <v>0</v>
      </c>
      <c r="E47" s="56"/>
    </row>
    <row r="48" spans="1:5" ht="25.5" x14ac:dyDescent="0.2">
      <c r="A48" s="56" t="str">
        <f>Source!E121</f>
        <v>18</v>
      </c>
      <c r="B48" s="57" t="str">
        <f>Source!G121</f>
        <v>Устройство асфальтобетонных покрытий дорожек и тротуаров двухслойных нижний слой из крупнозернистой асфальтобетонной смеси толщиной 4,5 см</v>
      </c>
      <c r="C48" s="62" t="str">
        <f>Source!H121</f>
        <v>100 м2 покрытия</v>
      </c>
      <c r="D48" s="53">
        <f>Source!I121</f>
        <v>0</v>
      </c>
      <c r="E48" s="56"/>
    </row>
    <row r="49" spans="1:31" x14ac:dyDescent="0.2">
      <c r="A49" s="56" t="str">
        <f>Source!E122</f>
        <v>18,1</v>
      </c>
      <c r="B49" s="57" t="str">
        <f>Source!G122</f>
        <v>Смеси асфальтобетонные дорожные горячие крупнозернистые, тип I</v>
      </c>
      <c r="C49" s="62" t="str">
        <f>Source!H122</f>
        <v>т</v>
      </c>
      <c r="D49" s="53">
        <f>Source!I122</f>
        <v>0</v>
      </c>
      <c r="E49" s="56"/>
    </row>
    <row r="50" spans="1:31" ht="25.5" x14ac:dyDescent="0.2">
      <c r="A50" s="56" t="str">
        <f>Source!E123</f>
        <v>19</v>
      </c>
      <c r="B50" s="57" t="str">
        <f>Source!G123</f>
        <v>Устройство асфальтобетонных покрытий дорожек и тротуаров двухслойных верхний слой из песчаной асфальтобетонной смеси толщиной 4 см</v>
      </c>
      <c r="C50" s="62" t="str">
        <f>Source!H123</f>
        <v>100 м2 покрытия</v>
      </c>
      <c r="D50" s="53">
        <f>Source!I123</f>
        <v>0</v>
      </c>
      <c r="E50" s="56"/>
    </row>
    <row r="51" spans="1:31" x14ac:dyDescent="0.2">
      <c r="A51" s="56" t="str">
        <f>Source!E124</f>
        <v>19,1</v>
      </c>
      <c r="B51" s="57" t="str">
        <f>Source!G124</f>
        <v>Смеси асфальтобетонные дорожные горячие мелкозернистые, марка I, тип Б</v>
      </c>
      <c r="C51" s="62" t="str">
        <f>Source!H124</f>
        <v>т</v>
      </c>
      <c r="D51" s="53">
        <f>Source!I124</f>
        <v>0</v>
      </c>
      <c r="E51" s="56"/>
    </row>
    <row r="52" spans="1:31" x14ac:dyDescent="0.2">
      <c r="A52" s="88" t="str">
        <f>CONCATENATE("Раздел: ", Source!G155)</f>
        <v>Раздел: п.5.1   Замена\ устройство Бортового камня дорожного (для проезжей части и тротуаров) - 3234м/п</v>
      </c>
      <c r="B52" s="88"/>
      <c r="C52" s="88"/>
      <c r="D52" s="88"/>
      <c r="E52" s="88"/>
      <c r="AE52" s="55" t="str">
        <f>CONCATENATE("Раздел: ", Source!G155)</f>
        <v>Раздел: п.5.1   Замена\ устройство Бортового камня дорожного (для проезжей части и тротуаров) - 3234м/п</v>
      </c>
    </row>
    <row r="53" spans="1:31" x14ac:dyDescent="0.2">
      <c r="A53" s="56" t="str">
        <f>Source!E159</f>
        <v>20</v>
      </c>
      <c r="B53" s="57" t="str">
        <f>Source!G159</f>
        <v>Разборка бортовых камней на бетонном основании</v>
      </c>
      <c r="C53" s="62" t="str">
        <f>Source!H159</f>
        <v>100 м</v>
      </c>
      <c r="D53" s="53">
        <f>Source!I159</f>
        <v>0</v>
      </c>
      <c r="E53" s="56"/>
    </row>
    <row r="54" spans="1:31" x14ac:dyDescent="0.2">
      <c r="A54" s="56" t="str">
        <f>Source!E160</f>
        <v>21</v>
      </c>
      <c r="B54" s="57" t="str">
        <f>Source!G160</f>
        <v>Механизированная погрузка строительного мусора в автомобили-самосвалы</v>
      </c>
      <c r="C54" s="62" t="str">
        <f>Source!H160</f>
        <v>1 Т</v>
      </c>
      <c r="D54" s="53">
        <f>Source!I160</f>
        <v>0</v>
      </c>
      <c r="E54" s="56"/>
    </row>
    <row r="55" spans="1:31" ht="25.5" x14ac:dyDescent="0.2">
      <c r="A55" s="56" t="str">
        <f>Source!E161</f>
        <v>22</v>
      </c>
      <c r="B55" s="57" t="str">
        <f>Source!G161</f>
        <v>Установка бортовых камней бетонных при других видах покрытий</v>
      </c>
      <c r="C55" s="62" t="str">
        <f>Source!H161</f>
        <v>100 м бортового камня</v>
      </c>
      <c r="D55" s="53">
        <f>Source!I161</f>
        <v>0</v>
      </c>
      <c r="E55" s="56"/>
    </row>
    <row r="56" spans="1:31" x14ac:dyDescent="0.2">
      <c r="A56" s="56" t="str">
        <f>Source!E162</f>
        <v>22,1</v>
      </c>
      <c r="B56" s="57" t="str">
        <f>Source!G162</f>
        <v>Камни бортовые</v>
      </c>
      <c r="C56" s="62" t="str">
        <f>Source!H162</f>
        <v>м3</v>
      </c>
      <c r="D56" s="53">
        <f>Source!I162</f>
        <v>0</v>
      </c>
      <c r="E56" s="56"/>
    </row>
    <row r="57" spans="1:31" x14ac:dyDescent="0.2">
      <c r="A57" s="88" t="str">
        <f>CONCATENATE("Раздел: ", Source!G193)</f>
        <v>Раздел: п.6   Замена\ устройство Бортового камня магистрального (для проезжей части и тротуаров) - 106м/п</v>
      </c>
      <c r="B57" s="88"/>
      <c r="C57" s="88"/>
      <c r="D57" s="88"/>
      <c r="E57" s="88"/>
      <c r="AE57" s="55" t="str">
        <f>CONCATENATE("Раздел: ", Source!G193)</f>
        <v>Раздел: п.6   Замена\ устройство Бортового камня магистрального (для проезжей части и тротуаров) - 106м/п</v>
      </c>
    </row>
    <row r="58" spans="1:31" x14ac:dyDescent="0.2">
      <c r="A58" s="56" t="str">
        <f>Source!E197</f>
        <v>23</v>
      </c>
      <c r="B58" s="57" t="str">
        <f>Source!G197</f>
        <v>Разборка бортовых камней на бетонном основании</v>
      </c>
      <c r="C58" s="62" t="str">
        <f>Source!H197</f>
        <v>100 м</v>
      </c>
      <c r="D58" s="53">
        <f>Source!I197</f>
        <v>0</v>
      </c>
      <c r="E58" s="56"/>
    </row>
    <row r="59" spans="1:31" x14ac:dyDescent="0.2">
      <c r="A59" s="56" t="str">
        <f>Source!E198</f>
        <v>24</v>
      </c>
      <c r="B59" s="57" t="str">
        <f>Source!G198</f>
        <v>Механизированная погрузка строительного мусора в автомобили-самосвалы</v>
      </c>
      <c r="C59" s="62" t="str">
        <f>Source!H198</f>
        <v>1 Т</v>
      </c>
      <c r="D59" s="53">
        <f>Source!I198</f>
        <v>0</v>
      </c>
      <c r="E59" s="56"/>
    </row>
    <row r="60" spans="1:31" ht="25.5" x14ac:dyDescent="0.2">
      <c r="A60" s="56" t="str">
        <f>Source!E199</f>
        <v>25</v>
      </c>
      <c r="B60" s="57" t="str">
        <f>Source!G199</f>
        <v>Установка бортовых камней бетонных при других видах покрытий</v>
      </c>
      <c r="C60" s="62" t="str">
        <f>Source!H199</f>
        <v>100 м бортового камня</v>
      </c>
      <c r="D60" s="53">
        <f>Source!I199</f>
        <v>0</v>
      </c>
      <c r="E60" s="56"/>
    </row>
    <row r="61" spans="1:31" ht="25.5" x14ac:dyDescent="0.2">
      <c r="A61" s="56" t="str">
        <f>Source!E200</f>
        <v>25,1</v>
      </c>
      <c r="B61" s="57" t="str">
        <f>Source!G200</f>
        <v>Смеси бетонные, БСГ, тяжелого бетона на гранитном щебне, класс прочности В15 (М200); П3, фракция 5-20, F50-100, W0-2</v>
      </c>
      <c r="C61" s="62" t="str">
        <f>Source!H200</f>
        <v>м3</v>
      </c>
      <c r="D61" s="53">
        <f>Source!I200</f>
        <v>0</v>
      </c>
      <c r="E61" s="56"/>
    </row>
    <row r="62" spans="1:31" x14ac:dyDescent="0.2">
      <c r="A62" s="56" t="str">
        <f>Source!E201</f>
        <v>25,2</v>
      </c>
      <c r="B62" s="57" t="str">
        <f>Source!G201</f>
        <v>Растворы цементные, марка 100</v>
      </c>
      <c r="C62" s="62" t="str">
        <f>Source!H201</f>
        <v>м3</v>
      </c>
      <c r="D62" s="53">
        <f>Source!I201</f>
        <v>0</v>
      </c>
      <c r="E62" s="56"/>
    </row>
    <row r="63" spans="1:31" ht="25.5" x14ac:dyDescent="0.2">
      <c r="A63" s="56" t="str">
        <f>Source!E202</f>
        <v>25,3</v>
      </c>
      <c r="B63" s="57" t="str">
        <f>Source!G202</f>
        <v>Смеси бетонные, БСГ, тяжелого бетона на гранитном щебне, класс прочности В15 (М200); П3, фракция 5-20, F50-100, W0-2</v>
      </c>
      <c r="C63" s="62" t="str">
        <f>Source!H202</f>
        <v>м3</v>
      </c>
      <c r="D63" s="53">
        <f>Source!I202</f>
        <v>0</v>
      </c>
      <c r="E63" s="56"/>
    </row>
    <row r="64" spans="1:31" x14ac:dyDescent="0.2">
      <c r="A64" s="56" t="str">
        <f>Source!E203</f>
        <v>25,4</v>
      </c>
      <c r="B64" s="57" t="str">
        <f>Source!G203</f>
        <v>Растворы цементные, марка 100</v>
      </c>
      <c r="C64" s="62" t="str">
        <f>Source!H203</f>
        <v>м3</v>
      </c>
      <c r="D64" s="53">
        <f>Source!I203</f>
        <v>0</v>
      </c>
      <c r="E64" s="56"/>
    </row>
    <row r="65" spans="1:31" x14ac:dyDescent="0.2">
      <c r="A65" s="56" t="str">
        <f>Source!E204</f>
        <v>25,5</v>
      </c>
      <c r="B65" s="57" t="str">
        <f>Source!G204</f>
        <v>Камни бетонные бортовые, марка БР 1000х450х180, ООО "Готика"</v>
      </c>
      <c r="C65" s="62" t="str">
        <f>Source!H204</f>
        <v>м/п</v>
      </c>
      <c r="D65" s="53">
        <f>Source!I204</f>
        <v>0</v>
      </c>
      <c r="E65" s="56"/>
    </row>
    <row r="66" spans="1:31" x14ac:dyDescent="0.2">
      <c r="A66" s="88" t="str">
        <f>CONCATENATE("Раздел: ", Source!G235)</f>
        <v>Раздел: п.8.1   Устройство водоотводных лотков с разборкой - 15м/п</v>
      </c>
      <c r="B66" s="88"/>
      <c r="C66" s="88"/>
      <c r="D66" s="88"/>
      <c r="E66" s="88"/>
    </row>
    <row r="67" spans="1:31" ht="25.5" x14ac:dyDescent="0.2">
      <c r="A67" s="56" t="str">
        <f>Source!E239</f>
        <v>26</v>
      </c>
      <c r="B67" s="57" t="str">
        <f>Source!G239</f>
        <v>Устройство водоотводных лотков из сборного железобетона на тротуарах при асфальтобетонных покрытиях</v>
      </c>
      <c r="C67" s="62" t="str">
        <f>Source!H239</f>
        <v>100 м лотков</v>
      </c>
      <c r="D67" s="53">
        <f>Source!I239</f>
        <v>0</v>
      </c>
      <c r="E67" s="56"/>
    </row>
    <row r="68" spans="1:31" ht="25.5" x14ac:dyDescent="0.2">
      <c r="A68" s="56" t="str">
        <f>Source!E240</f>
        <v>26,1</v>
      </c>
      <c r="B68" s="57" t="str">
        <f>Source!G240</f>
        <v>Смеси бетонные, БСГ, тяжелого бетона на гранитном щебне, класс прочности В15 (М200); П3, фракция 5-20, F50-100, W0-2</v>
      </c>
      <c r="C68" s="62" t="str">
        <f>Source!H240</f>
        <v>м3</v>
      </c>
      <c r="D68" s="53">
        <f>Source!I240</f>
        <v>0</v>
      </c>
      <c r="E68" s="56"/>
    </row>
    <row r="69" spans="1:31" x14ac:dyDescent="0.2">
      <c r="A69" s="56" t="str">
        <f>Source!E241</f>
        <v>26,2</v>
      </c>
      <c r="B69" s="57" t="str">
        <f>Source!G241</f>
        <v>Лоток дождевой ЛБ-100-14-13</v>
      </c>
      <c r="C69" s="62" t="str">
        <f>Source!H241</f>
        <v>м/п</v>
      </c>
      <c r="D69" s="53">
        <f>Source!I241</f>
        <v>0</v>
      </c>
      <c r="E69" s="56"/>
    </row>
    <row r="70" spans="1:31" x14ac:dyDescent="0.2">
      <c r="A70" s="56" t="str">
        <f>Source!E242</f>
        <v>26,3</v>
      </c>
      <c r="B70" s="57" t="str">
        <f>Source!G242</f>
        <v>Решетка ячеистая стальная РСС 100х14 (нагрузка 12,5т)</v>
      </c>
      <c r="C70" s="62" t="str">
        <f>Source!H242</f>
        <v>м/п</v>
      </c>
      <c r="D70" s="53">
        <f>Source!I242</f>
        <v>0</v>
      </c>
      <c r="E70" s="56"/>
    </row>
    <row r="71" spans="1:31" x14ac:dyDescent="0.2">
      <c r="A71" s="88" t="str">
        <f>CONCATENATE("Раздел: ", Source!G273)</f>
        <v>Раздел: п.9.1   Ремонт оснований площадок (детские, спортивные, воркаут) АБП - 1287м2</v>
      </c>
      <c r="B71" s="88"/>
      <c r="C71" s="88"/>
      <c r="D71" s="88"/>
      <c r="E71" s="88"/>
    </row>
    <row r="72" spans="1:31" ht="25.5" x14ac:dyDescent="0.2">
      <c r="A72" s="56" t="str">
        <f>Source!E277</f>
        <v>27</v>
      </c>
      <c r="B72" s="57" t="str">
        <f>Source!G277</f>
        <v>Разборка покрытий и оснований асфальтобетонных</v>
      </c>
      <c r="C72" s="62" t="str">
        <f>Source!H277</f>
        <v>100 м3 конструкций</v>
      </c>
      <c r="D72" s="53">
        <f>Source!I277</f>
        <v>0</v>
      </c>
      <c r="E72" s="56"/>
    </row>
    <row r="73" spans="1:31" ht="25.5" x14ac:dyDescent="0.2">
      <c r="A73" s="56" t="str">
        <f>Source!E278</f>
        <v>28</v>
      </c>
      <c r="B73" s="57" t="str">
        <f>Source!G278</f>
        <v>Разборка покрытий и оснований щебеночных</v>
      </c>
      <c r="C73" s="62" t="str">
        <f>Source!H278</f>
        <v>100 м3 конструкций</v>
      </c>
      <c r="D73" s="53">
        <f>Source!I278</f>
        <v>0</v>
      </c>
      <c r="E73" s="56"/>
    </row>
    <row r="74" spans="1:31" x14ac:dyDescent="0.2">
      <c r="A74" s="56" t="str">
        <f>Source!E279</f>
        <v>29</v>
      </c>
      <c r="B74" s="57" t="str">
        <f>Source!G279</f>
        <v>Механизированная погрузка строительного мусора в автомобили-самосвалы</v>
      </c>
      <c r="C74" s="62" t="str">
        <f>Source!H279</f>
        <v>1 Т</v>
      </c>
      <c r="D74" s="53">
        <f>Source!I279</f>
        <v>0</v>
      </c>
      <c r="E74" s="56"/>
    </row>
    <row r="75" spans="1:31" ht="51" x14ac:dyDescent="0.2">
      <c r="A75" s="56" t="str">
        <f>Source!E280</f>
        <v>30</v>
      </c>
      <c r="B75" s="57" t="str">
        <f>Source!G280</f>
        <v>Устройство подстилающих и выравнивающих слоев оснований из щебня</v>
      </c>
      <c r="C75" s="62" t="str">
        <f>Source!H280</f>
        <v>100 м3 материала основания (в плотном теле)</v>
      </c>
      <c r="D75" s="53">
        <f>Source!I280</f>
        <v>0</v>
      </c>
      <c r="E75" s="56"/>
    </row>
    <row r="76" spans="1:31" ht="25.5" x14ac:dyDescent="0.2">
      <c r="A76" s="56" t="str">
        <f>Source!E281</f>
        <v>30,1</v>
      </c>
      <c r="B76" s="57" t="str">
        <f>Source!G281</f>
        <v>Щебень из естественного камня для дорожных работ, марка 600 - 400, фракция 20-40 мм</v>
      </c>
      <c r="C76" s="62" t="str">
        <f>Source!H281</f>
        <v>м3</v>
      </c>
      <c r="D76" s="53">
        <f>Source!I281</f>
        <v>0</v>
      </c>
      <c r="E76" s="56"/>
    </row>
    <row r="77" spans="1:31" ht="25.5" x14ac:dyDescent="0.2">
      <c r="A77" s="56" t="str">
        <f>Source!E282</f>
        <v>31</v>
      </c>
      <c r="B77" s="57" t="str">
        <f>Source!G282</f>
        <v>Устройство асфальтобетонных покрытий дорожек и тротуаров двухслойных верхний слой из песчаной асфальтобетонной смеси толщиной 5 см</v>
      </c>
      <c r="C77" s="62" t="str">
        <f>Source!H282</f>
        <v>100 м2 покрытия</v>
      </c>
      <c r="D77" s="53">
        <f>Source!I282</f>
        <v>0</v>
      </c>
      <c r="E77" s="56"/>
    </row>
    <row r="78" spans="1:31" x14ac:dyDescent="0.2">
      <c r="A78" s="56" t="str">
        <f>Source!E283</f>
        <v>31,1</v>
      </c>
      <c r="B78" s="57" t="str">
        <f>Source!G283</f>
        <v>Смеси асфальтобетонные дорожные горячие песчаные, тип Д, марка II</v>
      </c>
      <c r="C78" s="62" t="str">
        <f>Source!H283</f>
        <v>т</v>
      </c>
      <c r="D78" s="53">
        <f>Source!I283</f>
        <v>0</v>
      </c>
      <c r="E78" s="56"/>
    </row>
    <row r="79" spans="1:31" x14ac:dyDescent="0.2">
      <c r="A79" s="88" t="str">
        <f>CONCATENATE("Раздел: ", Source!G314)</f>
        <v>Раздел: п. 10.1   Устройство новых оснований площадок (детские, спортивные, воркаут) АБП - 375 м2</v>
      </c>
      <c r="B79" s="88"/>
      <c r="C79" s="88"/>
      <c r="D79" s="88"/>
      <c r="E79" s="88"/>
      <c r="AE79" s="55" t="str">
        <f>CONCATENATE("Раздел: ", Source!G314)</f>
        <v>Раздел: п. 10.1   Устройство новых оснований площадок (детские, спортивные, воркаут) АБП - 375 м2</v>
      </c>
    </row>
    <row r="80" spans="1:31" ht="25.5" x14ac:dyDescent="0.2">
      <c r="A80" s="56" t="str">
        <f>Source!E318</f>
        <v>32</v>
      </c>
      <c r="B80" s="57" t="str">
        <f>Source!G318</f>
        <v>Разработка грунта с погрузкой на автомобили-самосвалы экскаваторами с ковшом вместимостью 0,5 м3 группа грунтов 1-3</v>
      </c>
      <c r="C80" s="62" t="str">
        <f>Source!H318</f>
        <v>100 м3 грунта</v>
      </c>
      <c r="D80" s="53">
        <f>Source!I318</f>
        <v>1.4175</v>
      </c>
      <c r="E80" s="56"/>
    </row>
    <row r="81" spans="1:31" ht="25.5" x14ac:dyDescent="0.2">
      <c r="A81" s="56" t="str">
        <f>Source!E319</f>
        <v>33</v>
      </c>
      <c r="B81" s="57" t="str">
        <f>Source!G319</f>
        <v>Разработка грунта вручную в траншеях глубиной до 2 м без креплений с откосами группа грунтов 1-3</v>
      </c>
      <c r="C81" s="62" t="str">
        <f>Source!H319</f>
        <v>100 м3 грунта</v>
      </c>
      <c r="D81" s="53">
        <f>Source!I319</f>
        <v>0.1575</v>
      </c>
      <c r="E81" s="56"/>
    </row>
    <row r="82" spans="1:31" x14ac:dyDescent="0.2">
      <c r="A82" s="56" t="str">
        <f>Source!E320</f>
        <v>34</v>
      </c>
      <c r="B82" s="57" t="str">
        <f>Source!G320</f>
        <v>Погрузка грунта вручную в автомобили-самосвалы с выгрузкой</v>
      </c>
      <c r="C82" s="62" t="str">
        <f>Source!H320</f>
        <v>100 м3 грунта</v>
      </c>
      <c r="D82" s="53">
        <f>Source!I320</f>
        <v>0.1575</v>
      </c>
      <c r="E82" s="56"/>
    </row>
    <row r="83" spans="1:31" ht="51" x14ac:dyDescent="0.2">
      <c r="A83" s="56" t="str">
        <f>Source!E321</f>
        <v>35</v>
      </c>
      <c r="B83" s="57" t="str">
        <f>Source!G321</f>
        <v>Устройство подстилающих и выравнивающих слоев оснований из песка</v>
      </c>
      <c r="C83" s="62" t="str">
        <f>Source!H321</f>
        <v>100 м3 материала основания (в плотном теле)</v>
      </c>
      <c r="D83" s="53">
        <f>Source!I321</f>
        <v>0.75</v>
      </c>
      <c r="E83" s="56"/>
    </row>
    <row r="84" spans="1:31" x14ac:dyDescent="0.2">
      <c r="A84" s="56" t="str">
        <f>Source!E322</f>
        <v>35,1</v>
      </c>
      <c r="B84" s="57" t="str">
        <f>Source!G322</f>
        <v>Песок для строительных работ, рядовой</v>
      </c>
      <c r="C84" s="62" t="str">
        <f>Source!H322</f>
        <v>м3</v>
      </c>
      <c r="D84" s="53">
        <f>Source!I322</f>
        <v>82.5</v>
      </c>
      <c r="E84" s="56"/>
    </row>
    <row r="85" spans="1:31" ht="51" x14ac:dyDescent="0.2">
      <c r="A85" s="56" t="str">
        <f>Source!E323</f>
        <v>36</v>
      </c>
      <c r="B85" s="57" t="str">
        <f>Source!G323</f>
        <v>Устройство подстилающих и выравнивающих слоев оснований из щебня</v>
      </c>
      <c r="C85" s="62" t="str">
        <f>Source!H323</f>
        <v>100 м3 материала основания (в плотном теле)</v>
      </c>
      <c r="D85" s="53">
        <f>Source!I323</f>
        <v>0.5625</v>
      </c>
      <c r="E85" s="56"/>
    </row>
    <row r="86" spans="1:31" ht="25.5" x14ac:dyDescent="0.2">
      <c r="A86" s="56" t="str">
        <f>Source!E324</f>
        <v>36,1</v>
      </c>
      <c r="B86" s="57" t="str">
        <f>Source!G324</f>
        <v>Щебень из естественного камня для дорожных работ, марка 600 - 400, фракция 20-40 мм</v>
      </c>
      <c r="C86" s="62" t="str">
        <f>Source!H324</f>
        <v>м3</v>
      </c>
      <c r="D86" s="53">
        <f>Source!I324</f>
        <v>70.875000000000014</v>
      </c>
      <c r="E86" s="56"/>
    </row>
    <row r="87" spans="1:31" ht="25.5" x14ac:dyDescent="0.2">
      <c r="A87" s="56" t="str">
        <f>Source!E325</f>
        <v>37</v>
      </c>
      <c r="B87" s="57" t="str">
        <f>Source!G325</f>
        <v>Устройство асфальтобетонных покрытий дорожек и тротуаров двухслойных верхний слой из песчаной асфальтобетонной смеси толщиной 5 см</v>
      </c>
      <c r="C87" s="62" t="str">
        <f>Source!H325</f>
        <v>100 м2 покрытия</v>
      </c>
      <c r="D87" s="53">
        <f>Source!I325</f>
        <v>3.75</v>
      </c>
      <c r="E87" s="56"/>
    </row>
    <row r="88" spans="1:31" x14ac:dyDescent="0.2">
      <c r="A88" s="56" t="str">
        <f>Source!E326</f>
        <v>37,1</v>
      </c>
      <c r="B88" s="57" t="str">
        <f>Source!G326</f>
        <v>Смеси асфальтобетонные дорожные горячие мелкозернистые, марка I, тип Б</v>
      </c>
      <c r="C88" s="62" t="str">
        <f>Source!H326</f>
        <v>т</v>
      </c>
      <c r="D88" s="53">
        <f>Source!I326</f>
        <v>44.624999999999993</v>
      </c>
      <c r="E88" s="56"/>
    </row>
    <row r="89" spans="1:31" x14ac:dyDescent="0.2">
      <c r="A89" s="88" t="str">
        <f>CONCATENATE("Раздел: ", Source!G357)</f>
        <v>Раздел: п.11   Замена\устройство бортового камня садового(для оснований площадок детских, спортивных, воркаут) - 90 м/п</v>
      </c>
      <c r="B89" s="88"/>
      <c r="C89" s="88"/>
      <c r="D89" s="88"/>
      <c r="E89" s="88"/>
      <c r="AE89" s="55" t="str">
        <f>CONCATENATE("Раздел: ", Source!G357)</f>
        <v>Раздел: п.11   Замена\устройство бортового камня садового(для оснований площадок детских, спортивных, воркаут) - 90 м/п</v>
      </c>
    </row>
    <row r="90" spans="1:31" x14ac:dyDescent="0.2">
      <c r="A90" s="56" t="str">
        <f>Source!E361</f>
        <v>38</v>
      </c>
      <c r="B90" s="57" t="str">
        <f>Source!G361</f>
        <v>Разборка бортовых камней на бетонном основании</v>
      </c>
      <c r="C90" s="62" t="str">
        <f>Source!H361</f>
        <v>100 м</v>
      </c>
      <c r="D90" s="53">
        <f>Source!I361</f>
        <v>0.9</v>
      </c>
      <c r="E90" s="56"/>
    </row>
    <row r="91" spans="1:31" x14ac:dyDescent="0.2">
      <c r="A91" s="56" t="str">
        <f>Source!E362</f>
        <v>39</v>
      </c>
      <c r="B91" s="57" t="str">
        <f>Source!G362</f>
        <v>Механизированная погрузка строительного мусора в автомобили-самосвалы</v>
      </c>
      <c r="C91" s="62" t="str">
        <f>Source!H362</f>
        <v>1 Т</v>
      </c>
      <c r="D91" s="53">
        <f>Source!I362</f>
        <v>15.984</v>
      </c>
      <c r="E91" s="56"/>
    </row>
    <row r="92" spans="1:31" ht="25.5" x14ac:dyDescent="0.2">
      <c r="A92" s="56" t="str">
        <f>Source!E363</f>
        <v>40</v>
      </c>
      <c r="B92" s="57" t="str">
        <f>Source!G363</f>
        <v>Установка бортовых камней бетонных газонных и садовых при других видах покрытий</v>
      </c>
      <c r="C92" s="62" t="str">
        <f>Source!H363</f>
        <v>100 м бортового камня</v>
      </c>
      <c r="D92" s="53">
        <f>Source!I363</f>
        <v>0.9</v>
      </c>
      <c r="E92" s="56"/>
    </row>
    <row r="93" spans="1:31" x14ac:dyDescent="0.2">
      <c r="A93" s="56" t="str">
        <f>Source!E364</f>
        <v>40,1</v>
      </c>
      <c r="B93" s="57" t="str">
        <f>Source!G364</f>
        <v>Камни бетонные бортовые, марка БР60.20.8</v>
      </c>
      <c r="C93" s="62" t="str">
        <f>Source!H364</f>
        <v>м3</v>
      </c>
      <c r="D93" s="53">
        <f>Source!I364</f>
        <v>1.4400000000000004</v>
      </c>
      <c r="E93" s="56"/>
    </row>
    <row r="94" spans="1:31" x14ac:dyDescent="0.2">
      <c r="A94" s="88" t="str">
        <f>CONCATENATE("Раздел: ", Source!G395)</f>
        <v>Раздел: п.20.2   Ремонт газонов (посевной) 10см - 16800м2</v>
      </c>
      <c r="B94" s="88"/>
      <c r="C94" s="88"/>
      <c r="D94" s="88"/>
      <c r="E94" s="88"/>
    </row>
    <row r="95" spans="1:31" ht="25.5" x14ac:dyDescent="0.2">
      <c r="A95" s="56" t="str">
        <f>Source!E399</f>
        <v>41</v>
      </c>
      <c r="B95" s="57" t="str">
        <f>Source!G399</f>
        <v>Разработка грунта с погрузкой на автомобили-самосвалы экскаваторами с ковшом вместимостью 0,5 м3 группа грунтов 1-3</v>
      </c>
      <c r="C95" s="62" t="str">
        <f>Source!H399</f>
        <v>100 м3 грунта</v>
      </c>
      <c r="D95" s="53">
        <f>Source!I399</f>
        <v>0</v>
      </c>
      <c r="E95" s="56"/>
    </row>
    <row r="96" spans="1:31" x14ac:dyDescent="0.2">
      <c r="A96" s="56" t="str">
        <f>Source!E400</f>
        <v>42</v>
      </c>
      <c r="B96" s="57" t="str">
        <f>Source!G400</f>
        <v>Устройство корыта под газоны и цветники с планировкой дна в грунтах 1 и 2 группы</v>
      </c>
      <c r="C96" s="62" t="str">
        <f>Source!H400</f>
        <v>1 м3</v>
      </c>
      <c r="D96" s="53">
        <f>Source!I400</f>
        <v>0</v>
      </c>
      <c r="E96" s="56"/>
    </row>
    <row r="97" spans="1:5" ht="25.5" x14ac:dyDescent="0.2">
      <c r="A97" s="56" t="str">
        <f>Source!E401</f>
        <v>43</v>
      </c>
      <c r="B97" s="57" t="str">
        <f>Source!G401</f>
        <v>Разработка грунта с погрузкой на автомобили-самосвалы экскаваторами с ковшом вместимостью 0,5 м3 группа грунтов 1-3</v>
      </c>
      <c r="C97" s="62" t="str">
        <f>Source!H401</f>
        <v>100 м3 грунта</v>
      </c>
      <c r="D97" s="53">
        <f>Source!I401</f>
        <v>0</v>
      </c>
      <c r="E97" s="56"/>
    </row>
    <row r="98" spans="1:5" x14ac:dyDescent="0.2">
      <c r="A98" s="56" t="str">
        <f>Source!E402</f>
        <v>44</v>
      </c>
      <c r="B98" s="57" t="str">
        <f>Source!G402</f>
        <v>Погрузка грунта вручную в автомобили-самосвалы с выгрузкой</v>
      </c>
      <c r="C98" s="62" t="str">
        <f>Source!H402</f>
        <v>100 м3 грунта</v>
      </c>
      <c r="D98" s="53">
        <f>Source!I402</f>
        <v>0</v>
      </c>
      <c r="E98" s="56"/>
    </row>
    <row r="99" spans="1:5" ht="25.5" x14ac:dyDescent="0.2">
      <c r="A99" s="56" t="str">
        <f>Source!E403</f>
        <v>45</v>
      </c>
      <c r="B99" s="57" t="str">
        <f>Source!G403</f>
        <v>Подготовка почвы для устройства партерного и обыкновенного газонов с внесением растительной земли слоем 15 см механизированным способом</v>
      </c>
      <c r="C99" s="62" t="str">
        <f>Source!H403</f>
        <v>100 м2</v>
      </c>
      <c r="D99" s="53">
        <f>Source!I403</f>
        <v>0</v>
      </c>
      <c r="E99" s="56"/>
    </row>
    <row r="100" spans="1:5" x14ac:dyDescent="0.2">
      <c r="A100" s="56" t="str">
        <f>Source!E404</f>
        <v>45,1</v>
      </c>
      <c r="B100" s="57" t="str">
        <f>Source!G404</f>
        <v>Земля растительная</v>
      </c>
      <c r="C100" s="62" t="str">
        <f>Source!H404</f>
        <v>м3</v>
      </c>
      <c r="D100" s="53">
        <f>Source!I404</f>
        <v>0</v>
      </c>
      <c r="E100" s="56"/>
    </row>
    <row r="101" spans="1:5" ht="25.5" x14ac:dyDescent="0.2">
      <c r="A101" s="56" t="str">
        <f>Source!E405</f>
        <v>46</v>
      </c>
      <c r="B101" s="57" t="str">
        <f>Source!G405</f>
        <v>Подготовка почвы для устройства партерного и обыкновенного газонов с внесением растительной земли слоем 15 см вручную</v>
      </c>
      <c r="C101" s="62" t="str">
        <f>Source!H405</f>
        <v>100 м2</v>
      </c>
      <c r="D101" s="53">
        <f>Source!I405</f>
        <v>0</v>
      </c>
      <c r="E101" s="56"/>
    </row>
    <row r="102" spans="1:5" x14ac:dyDescent="0.2">
      <c r="A102" s="56" t="str">
        <f>Source!E406</f>
        <v>46,1</v>
      </c>
      <c r="B102" s="57" t="str">
        <f>Source!G406</f>
        <v>Земля растительная</v>
      </c>
      <c r="C102" s="62" t="str">
        <f>Source!H406</f>
        <v>м3</v>
      </c>
      <c r="D102" s="53">
        <f>Source!I406</f>
        <v>0</v>
      </c>
      <c r="E102" s="56"/>
    </row>
    <row r="103" spans="1:5" ht="25.5" x14ac:dyDescent="0.2">
      <c r="A103" s="56" t="str">
        <f>Source!E407</f>
        <v>47</v>
      </c>
      <c r="B103" s="57" t="str">
        <f>Source!G407</f>
        <v>Подготовка почвы для устройства партерного и обыкновенного газонов на каждые 5 см изменения толщины слоя добавлять или исключать</v>
      </c>
      <c r="C103" s="62" t="str">
        <f>Source!H407</f>
        <v>100 м2</v>
      </c>
      <c r="D103" s="53">
        <f>Source!I407</f>
        <v>0</v>
      </c>
      <c r="E103" s="56"/>
    </row>
    <row r="104" spans="1:5" x14ac:dyDescent="0.2">
      <c r="A104" s="56" t="str">
        <f>Source!E408</f>
        <v>47,1</v>
      </c>
      <c r="B104" s="57" t="str">
        <f>Source!G408</f>
        <v>Земля растительная</v>
      </c>
      <c r="C104" s="62" t="str">
        <f>Source!H408</f>
        <v>м3</v>
      </c>
      <c r="D104" s="53">
        <f>Source!I408</f>
        <v>0</v>
      </c>
      <c r="E104" s="56"/>
    </row>
    <row r="105" spans="1:5" x14ac:dyDescent="0.2">
      <c r="A105" s="56" t="str">
        <f>Source!E409</f>
        <v>48</v>
      </c>
      <c r="B105" s="57" t="str">
        <f>Source!G409</f>
        <v>Посев газонов партерных, мавританских, и обыкновенных вручную</v>
      </c>
      <c r="C105" s="62" t="str">
        <f>Source!H409</f>
        <v>100 м2</v>
      </c>
      <c r="D105" s="53">
        <f>Source!I409</f>
        <v>0</v>
      </c>
      <c r="E105" s="56"/>
    </row>
    <row r="106" spans="1:5" x14ac:dyDescent="0.2">
      <c r="A106" s="56" t="str">
        <f>Source!E410</f>
        <v>48,1</v>
      </c>
      <c r="B106" s="57" t="str">
        <f>Source!G410</f>
        <v>Семена (смесь универсальная) газонных трав</v>
      </c>
      <c r="C106" s="62" t="str">
        <f>Source!H410</f>
        <v>кг</v>
      </c>
      <c r="D106" s="53">
        <f>Source!I410</f>
        <v>0</v>
      </c>
      <c r="E106" s="56"/>
    </row>
    <row r="107" spans="1:5" x14ac:dyDescent="0.2">
      <c r="A107" s="88" t="str">
        <f>CONCATENATE("Раздел: ", Source!G441)</f>
        <v>Раздел: п.21.1   Посадка кустарников (h=0,7м) - 400шт.</v>
      </c>
      <c r="B107" s="88"/>
      <c r="C107" s="88"/>
      <c r="D107" s="88"/>
      <c r="E107" s="88"/>
    </row>
    <row r="108" spans="1:5" ht="25.5" x14ac:dyDescent="0.2">
      <c r="A108" s="56" t="str">
        <f>Source!E445</f>
        <v>49</v>
      </c>
      <c r="B108" s="57" t="str">
        <f>Source!G445</f>
        <v>Разработка грунта с погрузкой на автомобили-самосвалы экскаваторами с ковшом вместимостью 0,5 м3 группа грунтов 1-3</v>
      </c>
      <c r="C108" s="62" t="str">
        <f>Source!H445</f>
        <v>100 м3 грунта</v>
      </c>
      <c r="D108" s="53">
        <f>Source!I445</f>
        <v>0</v>
      </c>
      <c r="E108" s="56"/>
    </row>
    <row r="109" spans="1:5" x14ac:dyDescent="0.2">
      <c r="A109" s="56" t="str">
        <f>Source!E446</f>
        <v>50</v>
      </c>
      <c r="B109" s="57" t="str">
        <f>Source!G446</f>
        <v>Погрузка грунта вручную в автомобили-самосвалы с выгрузкой</v>
      </c>
      <c r="C109" s="62" t="str">
        <f>Source!H446</f>
        <v>100 м3 грунта</v>
      </c>
      <c r="D109" s="53">
        <f>Source!I446</f>
        <v>0</v>
      </c>
      <c r="E109" s="56"/>
    </row>
    <row r="110" spans="1:5" ht="38.25" x14ac:dyDescent="0.2">
      <c r="A110" s="56" t="str">
        <f>Source!E447</f>
        <v>51</v>
      </c>
      <c r="B110" s="57" t="str">
        <f>Source!G447</f>
        <v>Подготовка стандартных посадочных мест для деревьев и кустарников механизированным способом, с круглым комом земли размером 0,3х0,3 м с добавлением растительной земли до 100%</v>
      </c>
      <c r="C110" s="62" t="str">
        <f>Source!H447</f>
        <v>10 ям</v>
      </c>
      <c r="D110" s="53">
        <f>Source!I447</f>
        <v>0</v>
      </c>
      <c r="E110" s="56"/>
    </row>
    <row r="111" spans="1:5" x14ac:dyDescent="0.2">
      <c r="A111" s="56" t="str">
        <f>Source!E448</f>
        <v>51,1</v>
      </c>
      <c r="B111" s="57" t="str">
        <f>Source!G448</f>
        <v>Земля растительная</v>
      </c>
      <c r="C111" s="62" t="str">
        <f>Source!H448</f>
        <v>м3</v>
      </c>
      <c r="D111" s="53">
        <f>Source!I448</f>
        <v>0</v>
      </c>
      <c r="E111" s="56"/>
    </row>
    <row r="112" spans="1:5" ht="25.5" x14ac:dyDescent="0.2">
      <c r="A112" s="56" t="str">
        <f>Source!E449</f>
        <v>52</v>
      </c>
      <c r="B112" s="57" t="str">
        <f>Source!G449</f>
        <v>Подготовка стандартных посадочных мест вручную, с круглым комом земли размером 0,3х0,3 м с добавлением растительной земли до 100%</v>
      </c>
      <c r="C112" s="62" t="str">
        <f>Source!H449</f>
        <v>10 ям</v>
      </c>
      <c r="D112" s="53">
        <f>Source!I449</f>
        <v>0</v>
      </c>
      <c r="E112" s="56"/>
    </row>
    <row r="113" spans="1:5" x14ac:dyDescent="0.2">
      <c r="A113" s="56" t="str">
        <f>Source!E450</f>
        <v>52,1</v>
      </c>
      <c r="B113" s="57" t="str">
        <f>Source!G450</f>
        <v>Земля растительная</v>
      </c>
      <c r="C113" s="62" t="str">
        <f>Source!H450</f>
        <v>м3</v>
      </c>
      <c r="D113" s="53">
        <f>Source!I450</f>
        <v>0</v>
      </c>
      <c r="E113" s="56"/>
    </row>
    <row r="114" spans="1:5" ht="25.5" x14ac:dyDescent="0.2">
      <c r="A114" s="56" t="str">
        <f>Source!E451</f>
        <v>53</v>
      </c>
      <c r="B114" s="57" t="str">
        <f>Source!G451</f>
        <v>Посадка деревьев и кустарников с комом земли, диаметром 0,3 м и высотой 0,3 м</v>
      </c>
      <c r="C114" s="62" t="str">
        <f>Source!H451</f>
        <v>10 деревьев или кустарников</v>
      </c>
      <c r="D114" s="53">
        <f>Source!I451</f>
        <v>0</v>
      </c>
      <c r="E114" s="56"/>
    </row>
    <row r="115" spans="1:5" ht="25.5" x14ac:dyDescent="0.2">
      <c r="A115" s="56" t="str">
        <f>Source!E452</f>
        <v>53,1</v>
      </c>
      <c r="B115" s="57" t="str">
        <f>Source!G452</f>
        <v>Кустарники декоративные с комом земли, калина обыкновенная, высота 0,3 м, диаметр 0,3 м</v>
      </c>
      <c r="C115" s="62" t="str">
        <f>Source!H452</f>
        <v>шт.</v>
      </c>
      <c r="D115" s="53">
        <f>Source!I452</f>
        <v>0</v>
      </c>
      <c r="E115" s="56"/>
    </row>
    <row r="116" spans="1:5" x14ac:dyDescent="0.2">
      <c r="A116" s="88" t="str">
        <f>CONCATENATE("Раздел: ", Source!G483)</f>
        <v>Раздел: п.21.2   Посадка кустарников без кома, в однорядную живую изгородь - 197м/п</v>
      </c>
      <c r="B116" s="88"/>
      <c r="C116" s="88"/>
      <c r="D116" s="88"/>
      <c r="E116" s="88"/>
    </row>
    <row r="117" spans="1:5" ht="25.5" x14ac:dyDescent="0.2">
      <c r="A117" s="56" t="str">
        <f>Source!E487</f>
        <v>54</v>
      </c>
      <c r="B117" s="57" t="str">
        <f>Source!G487</f>
        <v>Разработка грунта с погрузкой на автомобили-самосвалы экскаваторами с ковшом вместимостью 0,5 м3 группа грунтов 1-3</v>
      </c>
      <c r="C117" s="62" t="str">
        <f>Source!H487</f>
        <v>100 м3 грунта</v>
      </c>
      <c r="D117" s="53">
        <f>Source!I487</f>
        <v>0</v>
      </c>
      <c r="E117" s="56"/>
    </row>
    <row r="118" spans="1:5" x14ac:dyDescent="0.2">
      <c r="A118" s="56" t="str">
        <f>Source!E488</f>
        <v>55</v>
      </c>
      <c r="B118" s="57" t="str">
        <f>Source!G488</f>
        <v>Погрузка грунта вручную в автомобили-самосвалы с выгрузкой</v>
      </c>
      <c r="C118" s="62" t="str">
        <f>Source!H488</f>
        <v>100 м3 грунта</v>
      </c>
      <c r="D118" s="53">
        <f>Source!I488</f>
        <v>0</v>
      </c>
      <c r="E118" s="56"/>
    </row>
    <row r="119" spans="1:5" ht="25.5" x14ac:dyDescent="0.2">
      <c r="A119" s="56" t="str">
        <f>Source!E489</f>
        <v>56</v>
      </c>
      <c r="B119" s="57" t="str">
        <f>Source!G489</f>
        <v>Подготовка стандартных посадочных мест механизированным способом для однорядной живой изгороди с добавлением растительной земли до 100%</v>
      </c>
      <c r="C119" s="62" t="str">
        <f>Source!H489</f>
        <v>10 м траншей</v>
      </c>
      <c r="D119" s="53">
        <f>Source!I489</f>
        <v>0</v>
      </c>
      <c r="E119" s="56"/>
    </row>
    <row r="120" spans="1:5" x14ac:dyDescent="0.2">
      <c r="A120" s="56" t="str">
        <f>Source!E490</f>
        <v>56,1</v>
      </c>
      <c r="B120" s="57" t="str">
        <f>Source!G490</f>
        <v>Земля растительная</v>
      </c>
      <c r="C120" s="62" t="str">
        <f>Source!H490</f>
        <v>м3</v>
      </c>
      <c r="D120" s="53">
        <f>Source!I490</f>
        <v>0</v>
      </c>
      <c r="E120" s="56"/>
    </row>
    <row r="121" spans="1:5" ht="25.5" x14ac:dyDescent="0.2">
      <c r="A121" s="56" t="str">
        <f>Source!E491</f>
        <v>57</v>
      </c>
      <c r="B121" s="57" t="str">
        <f>Source!G491</f>
        <v>Подготовка стандартных посадочных мест вручную для однорядной живой изгороди с добавлением растительной земли до 100%</v>
      </c>
      <c r="C121" s="62" t="str">
        <f>Source!H491</f>
        <v>10 м траншей</v>
      </c>
      <c r="D121" s="53">
        <f>Source!I491</f>
        <v>0</v>
      </c>
      <c r="E121" s="56"/>
    </row>
    <row r="122" spans="1:5" x14ac:dyDescent="0.2">
      <c r="A122" s="56" t="str">
        <f>Source!E492</f>
        <v>57,1</v>
      </c>
      <c r="B122" s="57" t="str">
        <f>Source!G492</f>
        <v>Земля растительная</v>
      </c>
      <c r="C122" s="62" t="str">
        <f>Source!H492</f>
        <v>м3</v>
      </c>
      <c r="D122" s="53">
        <f>Source!I492</f>
        <v>0</v>
      </c>
      <c r="E122" s="56"/>
    </row>
    <row r="123" spans="1:5" ht="25.5" x14ac:dyDescent="0.2">
      <c r="A123" s="56" t="str">
        <f>Source!E493</f>
        <v>58</v>
      </c>
      <c r="B123" s="57" t="str">
        <f>Source!G493</f>
        <v>Посадка кустарников-саженцев в живую изгородь однорядную и вьющихся растений</v>
      </c>
      <c r="C123" s="62" t="str">
        <f>Source!H493</f>
        <v>10 м живой изгороди</v>
      </c>
      <c r="D123" s="53">
        <f>Source!I493</f>
        <v>0</v>
      </c>
      <c r="E123" s="56"/>
    </row>
    <row r="124" spans="1:5" ht="25.5" x14ac:dyDescent="0.2">
      <c r="A124" s="56" t="str">
        <f>Source!E494</f>
        <v>58,1</v>
      </c>
      <c r="B124" s="57" t="str">
        <f>Source!G494</f>
        <v>Кустарники декоративные с оголенной корневой системой, кизильник блестящий, высота 0,5 м</v>
      </c>
      <c r="C124" s="62" t="str">
        <f>Source!H494</f>
        <v>шт.</v>
      </c>
      <c r="D124" s="53">
        <f>Source!I494</f>
        <v>0</v>
      </c>
      <c r="E124" s="56"/>
    </row>
    <row r="125" spans="1:5" x14ac:dyDescent="0.2">
      <c r="A125" s="88" t="str">
        <f>CONCATENATE("Раздел: ", Source!G525)</f>
        <v>Раздел: п.21.3   Посадка кустарников без кома, в двухрядную живую изгородь - 1410м/п</v>
      </c>
      <c r="B125" s="88"/>
      <c r="C125" s="88"/>
      <c r="D125" s="88"/>
      <c r="E125" s="88"/>
    </row>
    <row r="126" spans="1:5" ht="25.5" x14ac:dyDescent="0.2">
      <c r="A126" s="56" t="str">
        <f>Source!E529</f>
        <v>59</v>
      </c>
      <c r="B126" s="57" t="str">
        <f>Source!G529</f>
        <v>Разработка грунта с погрузкой на автомобили-самосвалы экскаваторами с ковшом вместимостью 0,5 м3 группа грунтов 1-3</v>
      </c>
      <c r="C126" s="62" t="str">
        <f>Source!H529</f>
        <v>100 м3 грунта</v>
      </c>
      <c r="D126" s="53">
        <f>Source!I529</f>
        <v>0</v>
      </c>
      <c r="E126" s="56"/>
    </row>
    <row r="127" spans="1:5" x14ac:dyDescent="0.2">
      <c r="A127" s="56" t="str">
        <f>Source!E530</f>
        <v>60</v>
      </c>
      <c r="B127" s="57" t="str">
        <f>Source!G530</f>
        <v>Погрузка грунта вручную в автомобили-самосвалы с выгрузкой</v>
      </c>
      <c r="C127" s="62" t="str">
        <f>Source!H530</f>
        <v>100 м3 грунта</v>
      </c>
      <c r="D127" s="53">
        <f>Source!I530</f>
        <v>0</v>
      </c>
      <c r="E127" s="56"/>
    </row>
    <row r="128" spans="1:5" ht="25.5" x14ac:dyDescent="0.2">
      <c r="A128" s="56" t="str">
        <f>Source!E531</f>
        <v>61</v>
      </c>
      <c r="B128" s="57" t="str">
        <f>Source!G531</f>
        <v>Подготовка стандартных посадочных мест механизированным способом для двухрядной живой изгороди с добавлением растительной земли до 100%</v>
      </c>
      <c r="C128" s="62" t="str">
        <f>Source!H531</f>
        <v>10 м траншей</v>
      </c>
      <c r="D128" s="53">
        <f>Source!I531</f>
        <v>0</v>
      </c>
      <c r="E128" s="56"/>
    </row>
    <row r="129" spans="1:5" x14ac:dyDescent="0.2">
      <c r="A129" s="56" t="str">
        <f>Source!E532</f>
        <v>61,1</v>
      </c>
      <c r="B129" s="57" t="str">
        <f>Source!G532</f>
        <v>Земля растительная</v>
      </c>
      <c r="C129" s="62" t="str">
        <f>Source!H532</f>
        <v>м3</v>
      </c>
      <c r="D129" s="53">
        <f>Source!I532</f>
        <v>0</v>
      </c>
      <c r="E129" s="56"/>
    </row>
    <row r="130" spans="1:5" ht="25.5" x14ac:dyDescent="0.2">
      <c r="A130" s="56" t="str">
        <f>Source!E533</f>
        <v>62</v>
      </c>
      <c r="B130" s="57" t="str">
        <f>Source!G533</f>
        <v>Подготовка стандартных посадочных мест вручную для двухрядной живой изгороди с добавлением растительной земли до 100%</v>
      </c>
      <c r="C130" s="62" t="str">
        <f>Source!H533</f>
        <v>10 м траншей</v>
      </c>
      <c r="D130" s="53">
        <f>Source!I533</f>
        <v>0</v>
      </c>
      <c r="E130" s="56"/>
    </row>
    <row r="131" spans="1:5" x14ac:dyDescent="0.2">
      <c r="A131" s="56" t="str">
        <f>Source!E534</f>
        <v>62,1</v>
      </c>
      <c r="B131" s="57" t="str">
        <f>Source!G534</f>
        <v>Земля растительная</v>
      </c>
      <c r="C131" s="62" t="str">
        <f>Source!H534</f>
        <v>м3</v>
      </c>
      <c r="D131" s="53">
        <f>Source!I534</f>
        <v>0</v>
      </c>
      <c r="E131" s="56"/>
    </row>
    <row r="132" spans="1:5" ht="25.5" x14ac:dyDescent="0.2">
      <c r="A132" s="56" t="str">
        <f>Source!E535</f>
        <v>63</v>
      </c>
      <c r="B132" s="57" t="str">
        <f>Source!G535</f>
        <v>Посадка кустарников-саженцев в живую изгородь двухрядную</v>
      </c>
      <c r="C132" s="62" t="str">
        <f>Source!H535</f>
        <v>10 м живой изгороди</v>
      </c>
      <c r="D132" s="53">
        <f>Source!I535</f>
        <v>0</v>
      </c>
      <c r="E132" s="56"/>
    </row>
    <row r="133" spans="1:5" ht="25.5" x14ac:dyDescent="0.2">
      <c r="A133" s="56" t="str">
        <f>Source!E536</f>
        <v>63,1</v>
      </c>
      <c r="B133" s="57" t="str">
        <f>Source!G536</f>
        <v>Кустарники декоративные с оголенной корневой системой, кизильник блестящий, высота 0,5 м</v>
      </c>
      <c r="C133" s="62" t="str">
        <f>Source!H536</f>
        <v>шт.</v>
      </c>
      <c r="D133" s="53">
        <f>Source!I536</f>
        <v>0</v>
      </c>
      <c r="E133" s="56"/>
    </row>
    <row r="134" spans="1:5" x14ac:dyDescent="0.2">
      <c r="A134" s="88" t="str">
        <f>CONCATENATE("Раздел: ", Source!G567)</f>
        <v>Раздел: п.22.1   Посадка деревьев - 98шт.</v>
      </c>
      <c r="B134" s="88"/>
      <c r="C134" s="88"/>
      <c r="D134" s="88"/>
      <c r="E134" s="88"/>
    </row>
    <row r="135" spans="1:5" ht="25.5" x14ac:dyDescent="0.2">
      <c r="A135" s="56" t="str">
        <f>Source!E571</f>
        <v>64</v>
      </c>
      <c r="B135" s="57" t="str">
        <f>Source!G571</f>
        <v>Разработка грунта с погрузкой на автомобили-самосвалы экскаваторами с ковшом вместимостью 0,5 м3 группа грунтов 1-3</v>
      </c>
      <c r="C135" s="62" t="str">
        <f>Source!H571</f>
        <v>100 м3 грунта</v>
      </c>
      <c r="D135" s="53">
        <f>Source!I571</f>
        <v>0</v>
      </c>
      <c r="E135" s="56"/>
    </row>
    <row r="136" spans="1:5" x14ac:dyDescent="0.2">
      <c r="A136" s="56" t="str">
        <f>Source!E572</f>
        <v>65</v>
      </c>
      <c r="B136" s="57" t="str">
        <f>Source!G572</f>
        <v>Погрузка грунта вручную в автомобили-самосвалы с выгрузкой</v>
      </c>
      <c r="C136" s="62" t="str">
        <f>Source!H572</f>
        <v>100 м3 грунта</v>
      </c>
      <c r="D136" s="53">
        <f>Source!I572</f>
        <v>0</v>
      </c>
      <c r="E136" s="56"/>
    </row>
    <row r="137" spans="1:5" ht="38.25" x14ac:dyDescent="0.2">
      <c r="A137" s="56" t="str">
        <f>Source!E573</f>
        <v>66</v>
      </c>
      <c r="B137" s="57" t="str">
        <f>Source!G573</f>
        <v>Подготовка стандартных посадочных мест для деревьев и кустарников механизированным способом, с круглым комом земли размером 0,8х0,6 м с добавлением растительной земли до 100%</v>
      </c>
      <c r="C137" s="62" t="str">
        <f>Source!H573</f>
        <v>10 ям</v>
      </c>
      <c r="D137" s="53">
        <f>Source!I573</f>
        <v>0</v>
      </c>
      <c r="E137" s="56"/>
    </row>
    <row r="138" spans="1:5" x14ac:dyDescent="0.2">
      <c r="A138" s="56" t="str">
        <f>Source!E574</f>
        <v>66,1</v>
      </c>
      <c r="B138" s="57" t="str">
        <f>Source!G574</f>
        <v>Земля растительная</v>
      </c>
      <c r="C138" s="62" t="str">
        <f>Source!H574</f>
        <v>м3</v>
      </c>
      <c r="D138" s="53">
        <f>Source!I574</f>
        <v>0</v>
      </c>
      <c r="E138" s="56"/>
    </row>
    <row r="139" spans="1:5" ht="25.5" x14ac:dyDescent="0.2">
      <c r="A139" s="56" t="str">
        <f>Source!E575</f>
        <v>67</v>
      </c>
      <c r="B139" s="57" t="str">
        <f>Source!G575</f>
        <v>Подготовка стандартных посадочных мест вручную, с круглым комом земли размером 0,8х0,6 м с добавлением растительной земли до 100%</v>
      </c>
      <c r="C139" s="62" t="str">
        <f>Source!H575</f>
        <v>10 ям</v>
      </c>
      <c r="D139" s="53">
        <f>Source!I575</f>
        <v>0</v>
      </c>
      <c r="E139" s="56"/>
    </row>
    <row r="140" spans="1:5" x14ac:dyDescent="0.2">
      <c r="A140" s="56" t="str">
        <f>Source!E576</f>
        <v>67,1</v>
      </c>
      <c r="B140" s="57" t="str">
        <f>Source!G576</f>
        <v>Земля растительная</v>
      </c>
      <c r="C140" s="62" t="str">
        <f>Source!H576</f>
        <v>м3</v>
      </c>
      <c r="D140" s="53">
        <f>Source!I576</f>
        <v>0</v>
      </c>
      <c r="E140" s="56"/>
    </row>
    <row r="141" spans="1:5" ht="25.5" x14ac:dyDescent="0.2">
      <c r="A141" s="56" t="str">
        <f>Source!E577</f>
        <v>68</v>
      </c>
      <c r="B141" s="57" t="str">
        <f>Source!G577</f>
        <v>Посадка деревьев и кустарников с комом земли, диаметром 0,8 м и высотой 0,6 м</v>
      </c>
      <c r="C141" s="62" t="str">
        <f>Source!H577</f>
        <v>10 деревьев или кустарников</v>
      </c>
      <c r="D141" s="53">
        <f>Source!I577</f>
        <v>0</v>
      </c>
      <c r="E141" s="56"/>
    </row>
    <row r="142" spans="1:5" ht="38.25" x14ac:dyDescent="0.2">
      <c r="A142" s="56" t="str">
        <f>Source!E578</f>
        <v>68,1</v>
      </c>
      <c r="B142" s="57" t="str">
        <f>Source!G578</f>
        <v>Деревья декоративные лиственных пород с комом земли, порода: бархат амурский, вяз, дуб, каштан, клен, липа, орех, ясень, размер кома: диаметр - 0,8 м, высота - 0,6 м</v>
      </c>
      <c r="C142" s="62" t="str">
        <f>Source!H578</f>
        <v>шт.</v>
      </c>
      <c r="D142" s="53">
        <f>Source!I578</f>
        <v>0</v>
      </c>
      <c r="E142" s="56"/>
    </row>
    <row r="143" spans="1:5" x14ac:dyDescent="0.2">
      <c r="A143" s="88" t="str">
        <f>CONCATENATE("Раздел: ", Source!G609)</f>
        <v>Раздел: п.23.1   Устройство цветников (многолетники) - 118м2</v>
      </c>
      <c r="B143" s="88"/>
      <c r="C143" s="88"/>
      <c r="D143" s="88"/>
      <c r="E143" s="88"/>
    </row>
    <row r="144" spans="1:5" ht="25.5" x14ac:dyDescent="0.2">
      <c r="A144" s="56" t="str">
        <f>Source!E613</f>
        <v>69</v>
      </c>
      <c r="B144" s="57" t="str">
        <f>Source!G613</f>
        <v>Подготовка почвы под цветники толщиной слоя насыпки 20 см</v>
      </c>
      <c r="C144" s="62" t="str">
        <f>Source!H613</f>
        <v>100 м2 цветников</v>
      </c>
      <c r="D144" s="53">
        <f>Source!I613</f>
        <v>0</v>
      </c>
      <c r="E144" s="56"/>
    </row>
    <row r="145" spans="1:5" x14ac:dyDescent="0.2">
      <c r="A145" s="56" t="str">
        <f>Source!E614</f>
        <v>69,1</v>
      </c>
      <c r="B145" s="57" t="str">
        <f>Source!G614</f>
        <v>Земля растительная</v>
      </c>
      <c r="C145" s="62" t="str">
        <f>Source!H614</f>
        <v>м3</v>
      </c>
      <c r="D145" s="53">
        <f>Source!I614</f>
        <v>0</v>
      </c>
      <c r="E145" s="56"/>
    </row>
    <row r="146" spans="1:5" ht="25.5" x14ac:dyDescent="0.2">
      <c r="A146" s="56" t="str">
        <f>Source!E615</f>
        <v>70</v>
      </c>
      <c r="B146" s="57" t="str">
        <f>Source!G615</f>
        <v>Добавлять или исключать на каждые 5 см изменения толщины слоя почвы под цветники к позиции 3.47-29-1</v>
      </c>
      <c r="C146" s="62" t="str">
        <f>Source!H615</f>
        <v>100 м2 цветников</v>
      </c>
      <c r="D146" s="53">
        <f>Source!I615</f>
        <v>0</v>
      </c>
      <c r="E146" s="56"/>
    </row>
    <row r="147" spans="1:5" x14ac:dyDescent="0.2">
      <c r="A147" s="56" t="str">
        <f>Source!E616</f>
        <v>70,1</v>
      </c>
      <c r="B147" s="57" t="str">
        <f>Source!G616</f>
        <v>Земля растительная</v>
      </c>
      <c r="C147" s="62" t="str">
        <f>Source!H616</f>
        <v>м3</v>
      </c>
      <c r="D147" s="53">
        <f>Source!I616</f>
        <v>0</v>
      </c>
      <c r="E147" s="56"/>
    </row>
    <row r="148" spans="1:5" ht="25.5" x14ac:dyDescent="0.2">
      <c r="A148" s="56" t="str">
        <f>Source!E617</f>
        <v>71</v>
      </c>
      <c r="B148" s="57" t="str">
        <f>Source!G617</f>
        <v>Посадка многолетних цветников при густоте посадки 1,6 тыс. шт. цветов</v>
      </c>
      <c r="C148" s="62" t="str">
        <f>Source!H617</f>
        <v>100 м2 цветников</v>
      </c>
      <c r="D148" s="53">
        <f>Source!I617</f>
        <v>0</v>
      </c>
      <c r="E148" s="56"/>
    </row>
    <row r="149" spans="1:5" x14ac:dyDescent="0.2">
      <c r="A149" s="56" t="str">
        <f>Source!E618</f>
        <v>71,1</v>
      </c>
      <c r="B149" s="57" t="str">
        <f>Source!G618</f>
        <v>Посадочный материал многолетних цветочных культур, хоста</v>
      </c>
      <c r="C149" s="62" t="str">
        <f>Source!H618</f>
        <v>шт.</v>
      </c>
      <c r="D149" s="53">
        <f>Source!I618</f>
        <v>0</v>
      </c>
      <c r="E149" s="56"/>
    </row>
    <row r="150" spans="1:5" ht="25.5" x14ac:dyDescent="0.2">
      <c r="A150" s="56" t="str">
        <f>Source!E619</f>
        <v>72</v>
      </c>
      <c r="B150" s="57" t="str">
        <f>Source!G619</f>
        <v>Посадка многолетних цветников при густоте посадки 1,6 тыс. шт. цветов</v>
      </c>
      <c r="C150" s="62" t="str">
        <f>Source!H619</f>
        <v>100 м2 цветников</v>
      </c>
      <c r="D150" s="53">
        <f>Source!I619</f>
        <v>0</v>
      </c>
      <c r="E150" s="56"/>
    </row>
    <row r="151" spans="1:5" x14ac:dyDescent="0.2">
      <c r="A151" s="56" t="str">
        <f>Source!E620</f>
        <v>72,1</v>
      </c>
      <c r="B151" s="57" t="str">
        <f>Source!G620</f>
        <v>Посадочный материал многолетних цветочных культур, астильба</v>
      </c>
      <c r="C151" s="62" t="str">
        <f>Source!H620</f>
        <v>шт.</v>
      </c>
      <c r="D151" s="53">
        <f>Source!I620</f>
        <v>0</v>
      </c>
      <c r="E151" s="56"/>
    </row>
    <row r="152" spans="1:5" ht="25.5" x14ac:dyDescent="0.2">
      <c r="A152" s="56" t="str">
        <f>Source!E621</f>
        <v>73</v>
      </c>
      <c r="B152" s="57" t="str">
        <f>Source!G621</f>
        <v>Добавлять или исключать на каждые 1000 шт. высаживаемых цветов к позиции 3.47-31-1</v>
      </c>
      <c r="C152" s="62" t="str">
        <f>Source!H621</f>
        <v>100 м2 цветников</v>
      </c>
      <c r="D152" s="53">
        <f>Source!I621</f>
        <v>0</v>
      </c>
      <c r="E152" s="56"/>
    </row>
    <row r="153" spans="1:5" x14ac:dyDescent="0.2">
      <c r="A153" s="56" t="str">
        <f>Source!E622</f>
        <v>73,1</v>
      </c>
      <c r="B153" s="57" t="str">
        <f>Source!G622</f>
        <v>Посадочный материал многолетних цветочных культур, астильба</v>
      </c>
      <c r="C153" s="62" t="str">
        <f>Source!H622</f>
        <v>шт.</v>
      </c>
      <c r="D153" s="53">
        <f>Source!I622</f>
        <v>0</v>
      </c>
      <c r="E153" s="56"/>
    </row>
    <row r="154" spans="1:5" x14ac:dyDescent="0.2">
      <c r="A154" s="88" t="str">
        <f>CONCATENATE("Раздел: ", Source!G653)</f>
        <v>Раздел: п.27.1   Устройство нового пешеходного покрытия из бетонной плитки - 1860м2</v>
      </c>
      <c r="B154" s="88"/>
      <c r="C154" s="88"/>
      <c r="D154" s="88"/>
      <c r="E154" s="88"/>
    </row>
    <row r="155" spans="1:5" ht="25.5" x14ac:dyDescent="0.2">
      <c r="A155" s="56" t="str">
        <f>Source!E657</f>
        <v>74</v>
      </c>
      <c r="B155" s="57" t="str">
        <f>Source!G657</f>
        <v>Разработка грунта с погрузкой на автомобили-самосвалы экскаваторами с ковшом вместимостью 0,5 м3 группа грунтов 1-3</v>
      </c>
      <c r="C155" s="62" t="str">
        <f>Source!H657</f>
        <v>100 м3 грунта</v>
      </c>
      <c r="D155" s="53">
        <f>Source!I657</f>
        <v>0</v>
      </c>
      <c r="E155" s="56"/>
    </row>
    <row r="156" spans="1:5" ht="25.5" x14ac:dyDescent="0.2">
      <c r="A156" s="56" t="str">
        <f>Source!E658</f>
        <v>75</v>
      </c>
      <c r="B156" s="57" t="str">
        <f>Source!G658</f>
        <v>Разработка грунта вручную в траншеях глубиной до 2 м без креплений с откосами группа грунтов 1-3</v>
      </c>
      <c r="C156" s="62" t="str">
        <f>Source!H658</f>
        <v>100 м3 грунта</v>
      </c>
      <c r="D156" s="53">
        <f>Source!I658</f>
        <v>0</v>
      </c>
      <c r="E156" s="56"/>
    </row>
    <row r="157" spans="1:5" x14ac:dyDescent="0.2">
      <c r="A157" s="56" t="str">
        <f>Source!E659</f>
        <v>76</v>
      </c>
      <c r="B157" s="57" t="str">
        <f>Source!G659</f>
        <v>Погрузка грунта вручную в автомобили-самосвалы с выгрузкой</v>
      </c>
      <c r="C157" s="62" t="str">
        <f>Source!H659</f>
        <v>100 м3 грунта</v>
      </c>
      <c r="D157" s="53">
        <f>Source!I659</f>
        <v>0</v>
      </c>
      <c r="E157" s="56"/>
    </row>
    <row r="158" spans="1:5" ht="51" x14ac:dyDescent="0.2">
      <c r="A158" s="56" t="str">
        <f>Source!E660</f>
        <v>77</v>
      </c>
      <c r="B158" s="57" t="str">
        <f>Source!G660</f>
        <v>Устройство подстилающих и выравнивающих слоев оснований из песка</v>
      </c>
      <c r="C158" s="62" t="str">
        <f>Source!H660</f>
        <v>100 м3 материала основания (в плотном теле)</v>
      </c>
      <c r="D158" s="53">
        <f>Source!I660</f>
        <v>0</v>
      </c>
      <c r="E158" s="56"/>
    </row>
    <row r="159" spans="1:5" x14ac:dyDescent="0.2">
      <c r="A159" s="56" t="str">
        <f>Source!E661</f>
        <v>77,1</v>
      </c>
      <c r="B159" s="57" t="str">
        <f>Source!G661</f>
        <v>Песок для строительных работ, рядовой</v>
      </c>
      <c r="C159" s="62" t="str">
        <f>Source!H661</f>
        <v>м3</v>
      </c>
      <c r="D159" s="53">
        <f>Source!I661</f>
        <v>0</v>
      </c>
      <c r="E159" s="56"/>
    </row>
    <row r="160" spans="1:5" ht="51" x14ac:dyDescent="0.2">
      <c r="A160" s="56" t="str">
        <f>Source!E662</f>
        <v>78</v>
      </c>
      <c r="B160" s="57" t="str">
        <f>Source!G662</f>
        <v>Устройство подстилающих и выравнивающих слоев оснований из щебня</v>
      </c>
      <c r="C160" s="62" t="str">
        <f>Source!H662</f>
        <v>100 м3 материала основания (в плотном теле)</v>
      </c>
      <c r="D160" s="53">
        <f>Source!I662</f>
        <v>0</v>
      </c>
      <c r="E160" s="56"/>
    </row>
    <row r="161" spans="1:31" ht="25.5" x14ac:dyDescent="0.2">
      <c r="A161" s="56" t="str">
        <f>Source!E663</f>
        <v>78,1</v>
      </c>
      <c r="B161" s="57" t="str">
        <f>Source!G663</f>
        <v>Щебень из естественного камня для дорожных работ, марка 600 - 400, фракция 20-40 мм</v>
      </c>
      <c r="C161" s="62" t="str">
        <f>Source!H663</f>
        <v>м3</v>
      </c>
      <c r="D161" s="53">
        <f>Source!I663</f>
        <v>0</v>
      </c>
      <c r="E161" s="56"/>
    </row>
    <row r="162" spans="1:31" ht="25.5" x14ac:dyDescent="0.2">
      <c r="A162" s="56" t="str">
        <f>Source!E664</f>
        <v>79</v>
      </c>
      <c r="B162" s="57" t="str">
        <f>Source!G664</f>
        <v>Устройство покрытий тротуаров из бетонной плитки типа "Брусчатка" рядовым или паркетным мощением</v>
      </c>
      <c r="C162" s="62" t="str">
        <f>Source!H664</f>
        <v>100 м2</v>
      </c>
      <c r="D162" s="53">
        <f>Source!I664</f>
        <v>0</v>
      </c>
      <c r="E162" s="56"/>
    </row>
    <row r="163" spans="1:31" x14ac:dyDescent="0.2">
      <c r="A163" s="56" t="str">
        <f>Source!E665</f>
        <v>79,1</v>
      </c>
      <c r="B163" s="57" t="str">
        <f>Source!G665</f>
        <v>Диск отрезной с алмазным покрытием, диаметр 230 мм, высота сегмента 7 мм</v>
      </c>
      <c r="C163" s="62" t="str">
        <f>Source!H665</f>
        <v>шт.</v>
      </c>
      <c r="D163" s="53">
        <f>Source!I665</f>
        <v>0</v>
      </c>
      <c r="E163" s="56"/>
    </row>
    <row r="164" spans="1:31" ht="25.5" x14ac:dyDescent="0.2">
      <c r="A164" s="56" t="str">
        <f>Source!E666</f>
        <v>79,2</v>
      </c>
      <c r="B164" s="57" t="str">
        <f>Source!G666</f>
        <v>Смеси сухие монтажно-кладочные цементно-песчаные, В7,5 (М100), F50, крупность заполнителя не более 3,5 мм</v>
      </c>
      <c r="C164" s="62" t="str">
        <f>Source!H666</f>
        <v>т</v>
      </c>
      <c r="D164" s="53">
        <f>Source!I666</f>
        <v>0</v>
      </c>
      <c r="E164" s="56"/>
    </row>
    <row r="165" spans="1:31" x14ac:dyDescent="0.2">
      <c r="A165" s="56" t="str">
        <f>Source!E667</f>
        <v>79,3</v>
      </c>
      <c r="B165" s="57" t="str">
        <f>Source!G667</f>
        <v>Брусчатка бетонная овальная, марка 4ПБ 15.10.7, цвет светло-серый</v>
      </c>
      <c r="C165" s="62" t="str">
        <f>Source!H667</f>
        <v>м2</v>
      </c>
      <c r="D165" s="53">
        <f>Source!I667</f>
        <v>0</v>
      </c>
      <c r="E165" s="56"/>
    </row>
    <row r="166" spans="1:31" x14ac:dyDescent="0.2">
      <c r="A166" s="88" t="str">
        <f>CONCATENATE("Раздел: ", Source!G698)</f>
        <v>Раздел: п.28   Замена\устройство бортового камня садового(для для дорожно-тропиночной сети) - 2845м/п</v>
      </c>
      <c r="B166" s="88"/>
      <c r="C166" s="88"/>
      <c r="D166" s="88"/>
      <c r="E166" s="88"/>
      <c r="AE166" s="55" t="str">
        <f>CONCATENATE("Раздел: ", Source!G698)</f>
        <v>Раздел: п.28   Замена\устройство бортового камня садового(для для дорожно-тропиночной сети) - 2845м/п</v>
      </c>
    </row>
    <row r="167" spans="1:31" x14ac:dyDescent="0.2">
      <c r="A167" s="56" t="str">
        <f>Source!E702</f>
        <v>80</v>
      </c>
      <c r="B167" s="57" t="str">
        <f>Source!G702</f>
        <v>Разборка бортовых камней на бетонном основании</v>
      </c>
      <c r="C167" s="62" t="str">
        <f>Source!H702</f>
        <v>100 м</v>
      </c>
      <c r="D167" s="53">
        <f>Source!I702</f>
        <v>0</v>
      </c>
      <c r="E167" s="56"/>
    </row>
    <row r="168" spans="1:31" x14ac:dyDescent="0.2">
      <c r="A168" s="56" t="str">
        <f>Source!E703</f>
        <v>81</v>
      </c>
      <c r="B168" s="57" t="str">
        <f>Source!G703</f>
        <v>Механизированная погрузка строительного мусора в автомобили-самосвалы</v>
      </c>
      <c r="C168" s="62" t="str">
        <f>Source!H703</f>
        <v>1 Т</v>
      </c>
      <c r="D168" s="53">
        <f>Source!I703</f>
        <v>0</v>
      </c>
      <c r="E168" s="56"/>
    </row>
    <row r="169" spans="1:31" ht="25.5" x14ac:dyDescent="0.2">
      <c r="A169" s="56" t="str">
        <f>Source!E704</f>
        <v>82</v>
      </c>
      <c r="B169" s="57" t="str">
        <f>Source!G704</f>
        <v>Установка бортовых камней бетонных газонных и садовых при других видах покрытий</v>
      </c>
      <c r="C169" s="62" t="str">
        <f>Source!H704</f>
        <v>100 м бортового камня</v>
      </c>
      <c r="D169" s="53">
        <f>Source!I704</f>
        <v>0</v>
      </c>
      <c r="E169" s="56"/>
    </row>
    <row r="170" spans="1:31" x14ac:dyDescent="0.2">
      <c r="A170" s="56" t="str">
        <f>Source!E705</f>
        <v>82,1</v>
      </c>
      <c r="B170" s="57" t="str">
        <f>Source!G705</f>
        <v>Камни бетонные бортовые, марка БР60.20.8</v>
      </c>
      <c r="C170" s="62" t="str">
        <f>Source!H705</f>
        <v>м3</v>
      </c>
      <c r="D170" s="53">
        <f>Source!I705</f>
        <v>0</v>
      </c>
      <c r="E170" s="56"/>
    </row>
    <row r="171" spans="1:31" x14ac:dyDescent="0.2">
      <c r="A171" s="88" t="str">
        <f>CONCATENATE("Раздел: ", Source!G736)</f>
        <v>Раздел: п.31.5   Ремонт подпорной стены (накрывные элементы на подпорные стены (природный камень)) - 244м2</v>
      </c>
      <c r="B171" s="88"/>
      <c r="C171" s="88"/>
      <c r="D171" s="88"/>
      <c r="E171" s="88"/>
      <c r="AE171" s="55" t="str">
        <f>CONCATENATE("Раздел: ", Source!G736)</f>
        <v>Раздел: п.31.5   Ремонт подпорной стены (накрывные элементы на подпорные стены (природный камень)) - 244м2</v>
      </c>
    </row>
    <row r="172" spans="1:31" ht="25.5" x14ac:dyDescent="0.2">
      <c r="A172" s="56" t="str">
        <f>Source!E740</f>
        <v>83</v>
      </c>
      <c r="B172" s="57" t="str">
        <f>Source!G740</f>
        <v>Облицовка поверхностей архитектурных форм бетонными накрывными камнями толщиной 70-100 мм при числе камней в 1 м2 до 13 шт.</v>
      </c>
      <c r="C172" s="62" t="str">
        <f>Source!H740</f>
        <v>100 м2</v>
      </c>
      <c r="D172" s="53">
        <f>Source!I740</f>
        <v>0</v>
      </c>
      <c r="E172" s="56"/>
    </row>
    <row r="173" spans="1:31" x14ac:dyDescent="0.2">
      <c r="A173" s="56" t="str">
        <f>Source!E741</f>
        <v>83,1</v>
      </c>
      <c r="B173" s="57" t="str">
        <f>Source!G741</f>
        <v>Пигменты сухие для красок, сурик свинцовый</v>
      </c>
      <c r="C173" s="62" t="str">
        <f>Source!H741</f>
        <v>т</v>
      </c>
      <c r="D173" s="53">
        <f>Source!I741</f>
        <v>0</v>
      </c>
      <c r="E173" s="56"/>
    </row>
    <row r="174" spans="1:31" x14ac:dyDescent="0.2">
      <c r="A174" s="56" t="str">
        <f>Source!E742</f>
        <v>83,2</v>
      </c>
      <c r="B174" s="57" t="str">
        <f>Source!G742</f>
        <v>Сверло с алмазным покрытием, диаметр 8 мм</v>
      </c>
      <c r="C174" s="62" t="str">
        <f>Source!H742</f>
        <v>шт.</v>
      </c>
      <c r="D174" s="53">
        <f>Source!I742</f>
        <v>0</v>
      </c>
      <c r="E174" s="56"/>
    </row>
    <row r="175" spans="1:31" ht="25.5" x14ac:dyDescent="0.2">
      <c r="A175" s="56" t="str">
        <f>Source!E743</f>
        <v>83,3</v>
      </c>
      <c r="B175" s="57" t="str">
        <f>Source!G743</f>
        <v>Смеси сухие монтажно-кладочные цементно-песчаные, В7,5 (М100), F50, крупность заполнителя не более 3,5 мм</v>
      </c>
      <c r="C175" s="62" t="str">
        <f>Source!H743</f>
        <v>т</v>
      </c>
      <c r="D175" s="53">
        <f>Source!I743</f>
        <v>0</v>
      </c>
      <c r="E175" s="56"/>
    </row>
    <row r="176" spans="1:31" x14ac:dyDescent="0.2">
      <c r="A176" s="56" t="str">
        <f>Source!E744</f>
        <v>83,4</v>
      </c>
      <c r="B176" s="57" t="str">
        <f>Source!G744</f>
        <v>Камни накрывные, марка 5НР, размеры 600х200х90 мм, цвет серый</v>
      </c>
      <c r="C176" s="62" t="str">
        <f>Source!H744</f>
        <v>м2</v>
      </c>
      <c r="D176" s="53">
        <f>Source!I744</f>
        <v>0</v>
      </c>
      <c r="E176" s="56"/>
    </row>
    <row r="177" spans="1:5" x14ac:dyDescent="0.2">
      <c r="A177" s="88" t="str">
        <f>CONCATENATE("Раздел: ", Source!G775)</f>
        <v>Раздел: п.33   Устройство подпорной стены (облицовочная плитка) - 165м2</v>
      </c>
      <c r="B177" s="88"/>
      <c r="C177" s="88"/>
      <c r="D177" s="88"/>
      <c r="E177" s="88"/>
    </row>
    <row r="178" spans="1:5" ht="25.5" x14ac:dyDescent="0.2">
      <c r="A178" s="56" t="str">
        <f>Source!E779</f>
        <v>84</v>
      </c>
      <c r="B178" s="57" t="str">
        <f>Source!G779</f>
        <v>Разработка грунта с погрузкой на автомобили-самосвалы экскаваторами с ковшом вместимостью 0,5 м3 группа грунтов 1-3</v>
      </c>
      <c r="C178" s="62" t="str">
        <f>Source!H779</f>
        <v>100 м3 грунта</v>
      </c>
      <c r="D178" s="53">
        <f>Source!I779</f>
        <v>0</v>
      </c>
      <c r="E178" s="56"/>
    </row>
    <row r="179" spans="1:5" ht="25.5" x14ac:dyDescent="0.2">
      <c r="A179" s="56" t="str">
        <f>Source!E780</f>
        <v>85</v>
      </c>
      <c r="B179" s="57" t="str">
        <f>Source!G780</f>
        <v>Разработка грунта с погрузкой на автомобили-самосвалы экскаваторами с ковшом вместимостью 0,5 м3 группа грунтов 1-3</v>
      </c>
      <c r="C179" s="62" t="str">
        <f>Source!H780</f>
        <v>100 м3 грунта</v>
      </c>
      <c r="D179" s="53">
        <f>Source!I780</f>
        <v>0</v>
      </c>
      <c r="E179" s="56"/>
    </row>
    <row r="180" spans="1:5" ht="25.5" x14ac:dyDescent="0.2">
      <c r="A180" s="56" t="str">
        <f>Source!E781</f>
        <v>86</v>
      </c>
      <c r="B180" s="57" t="str">
        <f>Source!G781</f>
        <v>Разработка грунта вручную в траншеях глубиной до 2 м без креплений с откосами группа грунтов 1-3</v>
      </c>
      <c r="C180" s="62" t="str">
        <f>Source!H781</f>
        <v>100 м3 грунта</v>
      </c>
      <c r="D180" s="53">
        <f>Source!I781</f>
        <v>0</v>
      </c>
      <c r="E180" s="56"/>
    </row>
    <row r="181" spans="1:5" x14ac:dyDescent="0.2">
      <c r="A181" s="56" t="str">
        <f>Source!E782</f>
        <v>87</v>
      </c>
      <c r="B181" s="57" t="str">
        <f>Source!G782</f>
        <v>Погрузка грунта вручную в автомобили-самосвалы с выгрузкой</v>
      </c>
      <c r="C181" s="62" t="str">
        <f>Source!H782</f>
        <v>100 м3 грунта</v>
      </c>
      <c r="D181" s="53">
        <f>Source!I782</f>
        <v>0</v>
      </c>
      <c r="E181" s="56"/>
    </row>
    <row r="182" spans="1:5" x14ac:dyDescent="0.2">
      <c r="A182" s="56" t="str">
        <f>Source!E783</f>
        <v>88</v>
      </c>
      <c r="B182" s="57" t="str">
        <f>Source!G783</f>
        <v>Засыпка вручную траншей, пазух котлованов и ям группа грунтов 1-3</v>
      </c>
      <c r="C182" s="62" t="str">
        <f>Source!H783</f>
        <v>100 м3 грунта</v>
      </c>
      <c r="D182" s="53">
        <f>Source!I783</f>
        <v>0</v>
      </c>
      <c r="E182" s="56"/>
    </row>
    <row r="183" spans="1:5" x14ac:dyDescent="0.2">
      <c r="A183" s="56" t="str">
        <f>Source!E784</f>
        <v>89</v>
      </c>
      <c r="B183" s="57" t="str">
        <f>Source!G784</f>
        <v>Устройство песчаного основания под фундаменты</v>
      </c>
      <c r="C183" s="62" t="str">
        <f>Source!H784</f>
        <v>1 м3 основания</v>
      </c>
      <c r="D183" s="53">
        <f>Source!I784</f>
        <v>0</v>
      </c>
      <c r="E183" s="56"/>
    </row>
    <row r="184" spans="1:5" x14ac:dyDescent="0.2">
      <c r="A184" s="56" t="str">
        <f>Source!E785</f>
        <v>89,1</v>
      </c>
      <c r="B184" s="57" t="str">
        <f>Source!G785</f>
        <v>Песок для строительных работ, рядовой</v>
      </c>
      <c r="C184" s="62" t="str">
        <f>Source!H785</f>
        <v>м3</v>
      </c>
      <c r="D184" s="53">
        <f>Source!I785</f>
        <v>0</v>
      </c>
      <c r="E184" s="56"/>
    </row>
    <row r="185" spans="1:5" x14ac:dyDescent="0.2">
      <c r="A185" s="56" t="str">
        <f>Source!E786</f>
        <v>90</v>
      </c>
      <c r="B185" s="57" t="str">
        <f>Source!G786</f>
        <v>Устройство основания под трубопроводы щебеночного</v>
      </c>
      <c r="C185" s="62" t="str">
        <f>Source!H786</f>
        <v>10 м3 основания</v>
      </c>
      <c r="D185" s="53">
        <f>Source!I786</f>
        <v>0</v>
      </c>
      <c r="E185" s="56"/>
    </row>
    <row r="186" spans="1:5" ht="25.5" x14ac:dyDescent="0.2">
      <c r="A186" s="56" t="str">
        <f>Source!E787</f>
        <v>90,1</v>
      </c>
      <c r="B186" s="57" t="str">
        <f>Source!G787</f>
        <v>Щебень из естественного камня для строительных работ, марка 600-400, фракция 20-40 мм</v>
      </c>
      <c r="C186" s="62" t="str">
        <f>Source!H787</f>
        <v>м3</v>
      </c>
      <c r="D186" s="53">
        <f>Source!I787</f>
        <v>0</v>
      </c>
      <c r="E186" s="56"/>
    </row>
    <row r="187" spans="1:5" x14ac:dyDescent="0.2">
      <c r="A187" s="56" t="str">
        <f>Source!E788</f>
        <v>91</v>
      </c>
      <c r="B187" s="57" t="str">
        <f>Source!G788</f>
        <v>Укладка полиэтиленовых дренажных труб диаметром 100 мм</v>
      </c>
      <c r="C187" s="62" t="str">
        <f>Source!H788</f>
        <v>100 м</v>
      </c>
      <c r="D187" s="53">
        <f>Source!I788</f>
        <v>0</v>
      </c>
      <c r="E187" s="56"/>
    </row>
    <row r="188" spans="1:5" ht="25.5" x14ac:dyDescent="0.2">
      <c r="A188" s="56" t="str">
        <f>Source!E789</f>
        <v>91,1</v>
      </c>
      <c r="B188" s="57" t="str">
        <f>Source!G789</f>
        <v>Труба полиэтиленовая гофрированная, однослойная, дренажная, с фильтром из геотекстиля, кольцевая жесткость не менее SN4, номинальный диаметр 110 мм</v>
      </c>
      <c r="C188" s="62" t="str">
        <f>Source!H789</f>
        <v>м</v>
      </c>
      <c r="D188" s="53">
        <f>Source!I789</f>
        <v>0</v>
      </c>
      <c r="E188" s="56"/>
    </row>
    <row r="189" spans="1:5" ht="25.5" x14ac:dyDescent="0.2">
      <c r="A189" s="56" t="str">
        <f>Source!E790</f>
        <v>92</v>
      </c>
      <c r="B189" s="57" t="str">
        <f>Source!G790</f>
        <v>Устройство фундаментов ленточных железобетонных при ширине поверху до 1000 мм</v>
      </c>
      <c r="C189" s="62" t="str">
        <f>Source!H790</f>
        <v>100 м3 в деле</v>
      </c>
      <c r="D189" s="53">
        <f>Source!I790</f>
        <v>0</v>
      </c>
      <c r="E189" s="56"/>
    </row>
    <row r="190" spans="1:5" ht="38.25" x14ac:dyDescent="0.2">
      <c r="A190" s="56" t="str">
        <f>Source!E791</f>
        <v>92,1</v>
      </c>
      <c r="B190" s="57" t="str">
        <f>Source!G791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6-7 мм</v>
      </c>
      <c r="C190" s="62" t="str">
        <f>Source!H791</f>
        <v>т</v>
      </c>
      <c r="D190" s="53">
        <f>Source!I791</f>
        <v>0</v>
      </c>
      <c r="E190" s="56"/>
    </row>
    <row r="191" spans="1:5" ht="25.5" x14ac:dyDescent="0.2">
      <c r="A191" s="56" t="str">
        <f>Source!E792</f>
        <v>92,2</v>
      </c>
      <c r="B191" s="57" t="str">
        <f>Source!G792</f>
        <v>Смеси бетонные, БСГ, тяжелого бетона на гранитном щебне фракция 20-40 для инженерных коммуникаций и дорог, класс прочности В22,5 (М300); П2, F150, W4</v>
      </c>
      <c r="C191" s="62" t="str">
        <f>Source!H792</f>
        <v>м3</v>
      </c>
      <c r="D191" s="53">
        <f>Source!I792</f>
        <v>0</v>
      </c>
      <c r="E191" s="56"/>
    </row>
    <row r="192" spans="1:5" ht="38.25" x14ac:dyDescent="0.2">
      <c r="A192" s="56" t="str">
        <f>Source!E793</f>
        <v>93</v>
      </c>
      <c r="B192" s="57" t="str">
        <f>Source!G793</f>
        <v>Гидроизоляция стен, фундаментов боковая обмазочная битумная в 2 слоя по выравненной поверхности бутовой кладки, кирпичу, бетону</v>
      </c>
      <c r="C192" s="62" t="str">
        <f>Source!H793</f>
        <v>100 м2 изолируемой поверхности</v>
      </c>
      <c r="D192" s="53">
        <f>Source!I793</f>
        <v>0</v>
      </c>
      <c r="E192" s="56"/>
    </row>
    <row r="193" spans="1:5" ht="63.75" x14ac:dyDescent="0.2">
      <c r="A193" s="56" t="str">
        <f>Source!E794</f>
        <v>93,1</v>
      </c>
      <c r="B193" s="57" t="str">
        <f>Source!G794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C193" s="62" t="str">
        <f>Source!H794</f>
        <v>т</v>
      </c>
      <c r="D193" s="53">
        <f>Source!I794</f>
        <v>0</v>
      </c>
      <c r="E193" s="56"/>
    </row>
    <row r="194" spans="1:5" ht="38.25" x14ac:dyDescent="0.2">
      <c r="A194" s="56" t="str">
        <f>Source!E795</f>
        <v>94</v>
      </c>
      <c r="B194" s="57" t="str">
        <f>Source!G795</f>
        <v>Улучшенная штукатурка цементно-известковым раствором по камню стен</v>
      </c>
      <c r="C194" s="62" t="str">
        <f>Source!H795</f>
        <v>100 м2 оштукатуриваемой поверхности</v>
      </c>
      <c r="D194" s="53">
        <f>Source!I795</f>
        <v>0</v>
      </c>
      <c r="E194" s="56"/>
    </row>
    <row r="195" spans="1:5" x14ac:dyDescent="0.2">
      <c r="A195" s="56" t="str">
        <f>Source!E796</f>
        <v>94,1</v>
      </c>
      <c r="B195" s="57" t="str">
        <f>Source!G796</f>
        <v>Вода</v>
      </c>
      <c r="C195" s="62" t="str">
        <f>Source!H796</f>
        <v>м3</v>
      </c>
      <c r="D195" s="53">
        <f>Source!I796</f>
        <v>0</v>
      </c>
      <c r="E195" s="56"/>
    </row>
    <row r="196" spans="1:5" ht="25.5" x14ac:dyDescent="0.2">
      <c r="A196" s="56" t="str">
        <f>Source!E797</f>
        <v>94,2</v>
      </c>
      <c r="B196" s="57" t="str">
        <f>Source!G797</f>
        <v>Смеси сухие штукатурные цементно-песчаные для внутренних и наружных работ, бездобавочные, В12,5 (М150), F50, крупность заполнителя не более 0,5 мм</v>
      </c>
      <c r="C196" s="62" t="str">
        <f>Source!H797</f>
        <v>т</v>
      </c>
      <c r="D196" s="53">
        <f>Source!I797</f>
        <v>0</v>
      </c>
      <c r="E196" s="56"/>
    </row>
    <row r="197" spans="1:5" x14ac:dyDescent="0.2">
      <c r="A197" s="56" t="str">
        <f>Source!E798</f>
        <v>94,3</v>
      </c>
      <c r="B197" s="57" t="str">
        <f>Source!G798</f>
        <v>Растворы цементно-известковые, марка 75</v>
      </c>
      <c r="C197" s="62" t="str">
        <f>Source!H798</f>
        <v>м3</v>
      </c>
      <c r="D197" s="53">
        <f>Source!I798</f>
        <v>0</v>
      </c>
      <c r="E197" s="56"/>
    </row>
    <row r="198" spans="1:5" ht="38.25" x14ac:dyDescent="0.2">
      <c r="A198" s="56" t="str">
        <f>Source!E799</f>
        <v>95</v>
      </c>
      <c r="B198" s="57" t="str">
        <f>Source!G799</f>
        <v>Облицовка стен плитами из известняка толщиной 60 мм при числе плит в 1 м2 более 6</v>
      </c>
      <c r="C198" s="62" t="str">
        <f>Source!H799</f>
        <v>100 м2 поверхности облицовки</v>
      </c>
      <c r="D198" s="53">
        <f>Source!I799</f>
        <v>0</v>
      </c>
      <c r="E198" s="56"/>
    </row>
    <row r="199" spans="1:5" x14ac:dyDescent="0.2">
      <c r="A199" s="56" t="str">
        <f>Source!E800</f>
        <v>95,1</v>
      </c>
      <c r="B199" s="57" t="str">
        <f>Source!G800</f>
        <v>Диск отрезной с алмазным покрытием, диаметр 230 мм, высота сегмента 7 мм</v>
      </c>
      <c r="C199" s="62" t="str">
        <f>Source!H800</f>
        <v>шт.</v>
      </c>
      <c r="D199" s="53">
        <f>Source!I800</f>
        <v>0</v>
      </c>
      <c r="E199" s="56"/>
    </row>
    <row r="200" spans="1:5" ht="25.5" x14ac:dyDescent="0.2">
      <c r="A200" s="56" t="str">
        <f>Source!E801</f>
        <v>95,2</v>
      </c>
      <c r="B200" s="57" t="str">
        <f>Source!G801</f>
        <v>Плиты из известняка полированные, толщина 40 мм, месторождение: Мелехово-Федотовское</v>
      </c>
      <c r="C200" s="62" t="str">
        <f>Source!H801</f>
        <v>м2</v>
      </c>
      <c r="D200" s="53">
        <f>Source!I801</f>
        <v>0</v>
      </c>
      <c r="E200" s="56"/>
    </row>
    <row r="201" spans="1:5" ht="38.25" x14ac:dyDescent="0.2">
      <c r="A201" s="56" t="str">
        <f>Source!E802</f>
        <v>96</v>
      </c>
      <c r="B201" s="57" t="str">
        <f>Source!G802</f>
        <v>Добавлять или исключать на каждые 10 мм изменения толщины плит при облицовке стен и колонн известняком</v>
      </c>
      <c r="C201" s="62" t="str">
        <f>Source!H802</f>
        <v>100 м2 поверхности облицовки</v>
      </c>
      <c r="D201" s="53">
        <f>Source!I802</f>
        <v>0</v>
      </c>
      <c r="E201" s="56"/>
    </row>
    <row r="202" spans="1:5" x14ac:dyDescent="0.2">
      <c r="A202" s="56" t="str">
        <f>Source!E803</f>
        <v>96,1</v>
      </c>
      <c r="B202" s="57" t="str">
        <f>Source!G803</f>
        <v>Диск отрезной с алмазным покрытием, диаметр 230 мм, высота сегмента 7 мм</v>
      </c>
      <c r="C202" s="62" t="str">
        <f>Source!H803</f>
        <v>шт.</v>
      </c>
      <c r="D202" s="53">
        <f>Source!I803</f>
        <v>0</v>
      </c>
      <c r="E202" s="56"/>
    </row>
    <row r="203" spans="1:5" x14ac:dyDescent="0.2">
      <c r="A203" s="88" t="str">
        <f>CONCATENATE("Раздел: ", Source!G834)</f>
        <v>Раздел: п.34   Замена\устройство лестничных маршей (на 1 ступеньку) - 20шт.</v>
      </c>
      <c r="B203" s="88"/>
      <c r="C203" s="88"/>
      <c r="D203" s="88"/>
      <c r="E203" s="88"/>
    </row>
    <row r="204" spans="1:5" ht="25.5" x14ac:dyDescent="0.2">
      <c r="A204" s="56" t="str">
        <f>Source!E838</f>
        <v>97</v>
      </c>
      <c r="B204" s="57" t="str">
        <f>Source!G838</f>
        <v>Разработка грунта с погрузкой на автомобили-самосвалы экскаваторами с ковшом вместимостью 0,5 м3 группа грунтов 1-3</v>
      </c>
      <c r="C204" s="62" t="str">
        <f>Source!H838</f>
        <v>100 м3 грунта</v>
      </c>
      <c r="D204" s="53">
        <f>Source!I838</f>
        <v>0</v>
      </c>
      <c r="E204" s="56"/>
    </row>
    <row r="205" spans="1:5" ht="25.5" x14ac:dyDescent="0.2">
      <c r="A205" s="56" t="str">
        <f>Source!E839</f>
        <v>98</v>
      </c>
      <c r="B205" s="57" t="str">
        <f>Source!G839</f>
        <v>Разработка грунта вручную в траншеях глубиной до 2 м без креплений с откосами группа грунтов 1-3</v>
      </c>
      <c r="C205" s="62" t="str">
        <f>Source!H839</f>
        <v>100 м3 грунта</v>
      </c>
      <c r="D205" s="53">
        <f>Source!I839</f>
        <v>0</v>
      </c>
      <c r="E205" s="56"/>
    </row>
    <row r="206" spans="1:5" x14ac:dyDescent="0.2">
      <c r="A206" s="56" t="str">
        <f>Source!E840</f>
        <v>99</v>
      </c>
      <c r="B206" s="57" t="str">
        <f>Source!G840</f>
        <v>Погрузка грунта вручную в автомобили-самосвалы с выгрузкой</v>
      </c>
      <c r="C206" s="62" t="str">
        <f>Source!H840</f>
        <v>100 м3 грунта</v>
      </c>
      <c r="D206" s="53">
        <f>Source!I840</f>
        <v>0</v>
      </c>
      <c r="E206" s="56"/>
    </row>
    <row r="207" spans="1:5" x14ac:dyDescent="0.2">
      <c r="A207" s="56" t="str">
        <f>Source!E841</f>
        <v>100</v>
      </c>
      <c r="B207" s="57" t="str">
        <f>Source!G841</f>
        <v>Устройство щебеночного основания под фундаменты</v>
      </c>
      <c r="C207" s="62" t="str">
        <f>Source!H841</f>
        <v>1 м3 основания</v>
      </c>
      <c r="D207" s="53">
        <f>Source!I841</f>
        <v>0</v>
      </c>
      <c r="E207" s="56"/>
    </row>
    <row r="208" spans="1:5" ht="25.5" x14ac:dyDescent="0.2">
      <c r="A208" s="56" t="str">
        <f>Source!E842</f>
        <v>100,1</v>
      </c>
      <c r="B208" s="57" t="str">
        <f>Source!G842</f>
        <v>Щебень из естественного камня для строительных работ, марка 1200-800, фракция 20-40 мм</v>
      </c>
      <c r="C208" s="62" t="str">
        <f>Source!H842</f>
        <v>м3</v>
      </c>
      <c r="D208" s="53">
        <f>Source!I842</f>
        <v>0</v>
      </c>
      <c r="E208" s="56"/>
    </row>
    <row r="209" spans="1:5" x14ac:dyDescent="0.2">
      <c r="A209" s="56" t="str">
        <f>Source!E843</f>
        <v>101</v>
      </c>
      <c r="B209" s="57" t="str">
        <f>Source!G843</f>
        <v>Устройство фундаментных плит железобетонных плоских</v>
      </c>
      <c r="C209" s="62" t="str">
        <f>Source!H843</f>
        <v>100 м3 в деле</v>
      </c>
      <c r="D209" s="53">
        <f>Source!I843</f>
        <v>0</v>
      </c>
      <c r="E209" s="56"/>
    </row>
    <row r="210" spans="1:5" ht="38.25" x14ac:dyDescent="0.2">
      <c r="A210" s="56" t="str">
        <f>Source!E844</f>
        <v>101,1</v>
      </c>
      <c r="B210" s="57" t="str">
        <f>Source!G844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10 мм</v>
      </c>
      <c r="C210" s="62" t="str">
        <f>Source!H844</f>
        <v>т</v>
      </c>
      <c r="D210" s="53">
        <f>Source!I844</f>
        <v>0</v>
      </c>
      <c r="E210" s="56"/>
    </row>
    <row r="211" spans="1:5" ht="25.5" x14ac:dyDescent="0.2">
      <c r="A211" s="56" t="str">
        <f>Source!E845</f>
        <v>101,2</v>
      </c>
      <c r="B211" s="57" t="str">
        <f>Source!G845</f>
        <v>Смеси бетонные, БСГ, тяжелого бетона на гранитном щебне, класс прочности В15 (М200); П3, фракция 5-20, F50-100, W0-2</v>
      </c>
      <c r="C211" s="62" t="str">
        <f>Source!H845</f>
        <v>м3</v>
      </c>
      <c r="D211" s="53">
        <f>Source!I845</f>
        <v>0</v>
      </c>
      <c r="E211" s="56"/>
    </row>
    <row r="212" spans="1:5" x14ac:dyDescent="0.2">
      <c r="A212" s="56" t="str">
        <f>Source!E846</f>
        <v>102</v>
      </c>
      <c r="B212" s="57" t="str">
        <f>Source!G846</f>
        <v>Устройство лестниц по готовому основанию из отдельных ступеней гладких</v>
      </c>
      <c r="C212" s="62" t="str">
        <f>Source!H846</f>
        <v>100 м ступеней</v>
      </c>
      <c r="D212" s="53">
        <f>Source!I846</f>
        <v>0</v>
      </c>
      <c r="E212" s="56"/>
    </row>
    <row r="213" spans="1:5" x14ac:dyDescent="0.2">
      <c r="A213" s="56" t="str">
        <f>Source!E847</f>
        <v>102,1</v>
      </c>
      <c r="B213" s="57" t="str">
        <f>Source!G847</f>
        <v>Ступени, железобетонные, для наружных лестниц, марка СТН</v>
      </c>
      <c r="C213" s="62" t="str">
        <f>Source!H847</f>
        <v>м3</v>
      </c>
      <c r="D213" s="53">
        <f>Source!I847</f>
        <v>0</v>
      </c>
      <c r="E213" s="56"/>
    </row>
    <row r="214" spans="1:5" x14ac:dyDescent="0.2">
      <c r="A214" s="88" t="str">
        <f>CONCATENATE("Раздел: ", Source!G878)</f>
        <v>Раздел: п.36   Установка ограждений детских площадок и воркаут (h=1,2 м.) - 490м/п</v>
      </c>
      <c r="B214" s="88"/>
      <c r="C214" s="88"/>
      <c r="D214" s="88"/>
      <c r="E214" s="88"/>
    </row>
    <row r="215" spans="1:5" ht="25.5" x14ac:dyDescent="0.2">
      <c r="A215" s="56" t="str">
        <f>Source!E882</f>
        <v>103</v>
      </c>
      <c r="B215" s="57" t="str">
        <f>Source!G882</f>
        <v>Изготовление стоек металлического ограждения газонов из трубы, масса стоек до 5 кг</v>
      </c>
      <c r="C215" s="62" t="str">
        <f>Source!H882</f>
        <v>10 шт.</v>
      </c>
      <c r="D215" s="53">
        <f>Source!I882</f>
        <v>0</v>
      </c>
      <c r="E215" s="56"/>
    </row>
    <row r="216" spans="1:5" ht="25.5" x14ac:dyDescent="0.2">
      <c r="A216" s="56" t="str">
        <f>Source!E883</f>
        <v>103,1</v>
      </c>
      <c r="B216" s="57" t="str">
        <f>Source!G883</f>
        <v>Профили стальные электросварные прямоугольного сечения трубчатые, размер 40х60 мм, толщина стенки 3,5 мм</v>
      </c>
      <c r="C216" s="62" t="str">
        <f>Source!H883</f>
        <v>т</v>
      </c>
      <c r="D216" s="53">
        <f>Source!I883</f>
        <v>0</v>
      </c>
      <c r="E216" s="56"/>
    </row>
    <row r="217" spans="1:5" x14ac:dyDescent="0.2">
      <c r="A217" s="56" t="str">
        <f>Source!E884</f>
        <v>104</v>
      </c>
      <c r="B217" s="57" t="str">
        <f>Source!G884</f>
        <v>Установка стоек металлического ограждения газонов из трубы, масса стоек до 5 кг</v>
      </c>
      <c r="C217" s="62" t="str">
        <f>Source!H884</f>
        <v>10 шт.</v>
      </c>
      <c r="D217" s="53">
        <f>Source!I884</f>
        <v>0</v>
      </c>
      <c r="E217" s="56"/>
    </row>
    <row r="218" spans="1:5" ht="25.5" x14ac:dyDescent="0.2">
      <c r="A218" s="56" t="str">
        <f>Source!E885</f>
        <v>105</v>
      </c>
      <c r="B218" s="57" t="str">
        <f>Source!G885</f>
        <v>Изготовление секций металлического ограждения газонов из профилированной трубы, масса секции до 10 кг</v>
      </c>
      <c r="C218" s="62" t="str">
        <f>Source!H885</f>
        <v>1 м2</v>
      </c>
      <c r="D218" s="53">
        <f>Source!I885</f>
        <v>0</v>
      </c>
      <c r="E218" s="56"/>
    </row>
    <row r="219" spans="1:5" ht="25.5" x14ac:dyDescent="0.2">
      <c r="A219" s="56" t="str">
        <f>Source!E886</f>
        <v>105,1</v>
      </c>
      <c r="B219" s="57" t="str">
        <f>Source!G886</f>
        <v>Профили стальные электросварные прямоугольного сечения трубчатые, размер 20х40 мм, толщина стенки 2,0 мм</v>
      </c>
      <c r="C219" s="62" t="str">
        <f>Source!H886</f>
        <v>т</v>
      </c>
      <c r="D219" s="53">
        <f>Source!I886</f>
        <v>0</v>
      </c>
      <c r="E219" s="56"/>
    </row>
    <row r="220" spans="1:5" ht="25.5" x14ac:dyDescent="0.2">
      <c r="A220" s="56" t="str">
        <f>Source!E887</f>
        <v>105,2</v>
      </c>
      <c r="B220" s="57" t="str">
        <f>Source!G887</f>
        <v>Круг, квадрат горячекатаный из стали углеродистой обыкновенного качества, кипящей, размер 5-12 мм</v>
      </c>
      <c r="C220" s="62" t="str">
        <f>Source!H887</f>
        <v>т</v>
      </c>
      <c r="D220" s="53">
        <f>Source!I887</f>
        <v>0</v>
      </c>
      <c r="E220" s="56"/>
    </row>
    <row r="221" spans="1:5" ht="25.5" x14ac:dyDescent="0.2">
      <c r="A221" s="56" t="str">
        <f>Source!E888</f>
        <v>106</v>
      </c>
      <c r="B221" s="57" t="str">
        <f>Source!G888</f>
        <v>Установка секций металлического ограждения газонов из профилированной трубы, масса секции до 10 кг</v>
      </c>
      <c r="C221" s="62" t="str">
        <f>Source!H888</f>
        <v>1 м2</v>
      </c>
      <c r="D221" s="53">
        <f>Source!I888</f>
        <v>0</v>
      </c>
      <c r="E221" s="56"/>
    </row>
    <row r="222" spans="1:5" x14ac:dyDescent="0.2">
      <c r="A222" s="56" t="str">
        <f>Source!E889</f>
        <v>107</v>
      </c>
      <c r="B222" s="57" t="str">
        <f>Source!G889</f>
        <v>Огрунтовка металлических поверхностей грунтовкой ГФ-021 за один раз</v>
      </c>
      <c r="C222" s="62" t="str">
        <f>Source!H889</f>
        <v>100 м2</v>
      </c>
      <c r="D222" s="53">
        <f>Source!I889</f>
        <v>0</v>
      </c>
      <c r="E222" s="56"/>
    </row>
    <row r="223" spans="1:5" x14ac:dyDescent="0.2">
      <c r="A223" s="56" t="str">
        <f>Source!E890</f>
        <v>107,1</v>
      </c>
      <c r="B223" s="57" t="str">
        <f>Source!G890</f>
        <v>Грунтовка глифталевая, ГФ-032</v>
      </c>
      <c r="C223" s="62" t="str">
        <f>Source!H890</f>
        <v>кг</v>
      </c>
      <c r="D223" s="53">
        <f>Source!I890</f>
        <v>0</v>
      </c>
      <c r="E223" s="56"/>
    </row>
    <row r="224" spans="1:5" x14ac:dyDescent="0.2">
      <c r="A224" s="56" t="str">
        <f>Source!E891</f>
        <v>108</v>
      </c>
      <c r="B224" s="57" t="str">
        <f>Source!G891</f>
        <v>Окраска огрунтованных металлических поверхностей эмалями ПФ-115</v>
      </c>
      <c r="C224" s="62" t="str">
        <f>Source!H891</f>
        <v>100 м2</v>
      </c>
      <c r="D224" s="53">
        <f>Source!I891</f>
        <v>0</v>
      </c>
      <c r="E224" s="56"/>
    </row>
    <row r="225" spans="1:5" x14ac:dyDescent="0.2">
      <c r="A225" s="88" t="str">
        <f>CONCATENATE("Раздел: ", Source!G922)</f>
        <v>Раздел: п.37.1   Установка ограждений из металлопрофиля  (h=2,1 м.) - 43м/п</v>
      </c>
      <c r="B225" s="88"/>
      <c r="C225" s="88"/>
      <c r="D225" s="88"/>
      <c r="E225" s="88"/>
    </row>
    <row r="226" spans="1:5" ht="25.5" x14ac:dyDescent="0.2">
      <c r="A226" s="56" t="str">
        <f>Source!E926</f>
        <v>109</v>
      </c>
      <c r="B226" s="57" t="str">
        <f>Source!G926</f>
        <v>Установка металлических оград высотой 2 м, шаг стоек 2,67 м с изготовлением секций и стоек из трубчатых профилей</v>
      </c>
      <c r="C226" s="62" t="str">
        <f>Source!H926</f>
        <v>100 м ограждения</v>
      </c>
      <c r="D226" s="53">
        <f>Source!I926</f>
        <v>0</v>
      </c>
      <c r="E226" s="56"/>
    </row>
    <row r="227" spans="1:5" ht="25.5" x14ac:dyDescent="0.2">
      <c r="A227" s="56" t="str">
        <f>Source!E927</f>
        <v>109,1</v>
      </c>
      <c r="B227" s="57" t="str">
        <f>Source!G927</f>
        <v>Профили стальные электросварные квадратного сечения трубчатые, размер стороны 50 мм, толщина стенки 3 мм</v>
      </c>
      <c r="C227" s="62" t="str">
        <f>Source!H927</f>
        <v>т</v>
      </c>
      <c r="D227" s="53">
        <f>Source!I927</f>
        <v>0</v>
      </c>
      <c r="E227" s="56"/>
    </row>
    <row r="228" spans="1:5" ht="25.5" x14ac:dyDescent="0.2">
      <c r="A228" s="56" t="str">
        <f>Source!E928</f>
        <v>109,2</v>
      </c>
      <c r="B228" s="57" t="str">
        <f>Source!G928</f>
        <v>Круг, квадрат горячекатаный из стали углеродистой обыкновенного качества, спокойной, размер более 12 мм</v>
      </c>
      <c r="C228" s="62" t="str">
        <f>Source!H928</f>
        <v>т</v>
      </c>
      <c r="D228" s="53">
        <f>Source!I928</f>
        <v>0</v>
      </c>
      <c r="E228" s="56"/>
    </row>
    <row r="229" spans="1:5" ht="25.5" x14ac:dyDescent="0.2">
      <c r="A229" s="56" t="str">
        <f>Source!E929</f>
        <v>109,3</v>
      </c>
      <c r="B229" s="57" t="str">
        <f>Source!G929</f>
        <v>Круг, квадрат горячекатаный из стали углеродистой обыкновенного качества, спокойной, размер 5-12 мм</v>
      </c>
      <c r="C229" s="62" t="str">
        <f>Source!H929</f>
        <v>т</v>
      </c>
      <c r="D229" s="53">
        <f>Source!I929</f>
        <v>0</v>
      </c>
      <c r="E229" s="56"/>
    </row>
    <row r="230" spans="1:5" x14ac:dyDescent="0.2">
      <c r="A230" s="56" t="str">
        <f>Source!E930</f>
        <v>109,4</v>
      </c>
      <c r="B230" s="57" t="str">
        <f>Source!G930</f>
        <v>Полоса из стали углеродистой обыкновенного качества, полуспокойной</v>
      </c>
      <c r="C230" s="62" t="str">
        <f>Source!H930</f>
        <v>т</v>
      </c>
      <c r="D230" s="53">
        <f>Source!I930</f>
        <v>0</v>
      </c>
      <c r="E230" s="56"/>
    </row>
    <row r="231" spans="1:5" ht="25.5" x14ac:dyDescent="0.2">
      <c r="A231" s="56" t="str">
        <f>Source!E931</f>
        <v>109,5</v>
      </c>
      <c r="B231" s="57" t="str">
        <f>Source!G931</f>
        <v>Круг, квадрат горячекатаный из стали углеродистой обыкновенного качества, спокойной, размер более 12 мм</v>
      </c>
      <c r="C231" s="62" t="str">
        <f>Source!H931</f>
        <v>т</v>
      </c>
      <c r="D231" s="53">
        <f>Source!I931</f>
        <v>0</v>
      </c>
      <c r="E231" s="56"/>
    </row>
    <row r="232" spans="1:5" x14ac:dyDescent="0.2">
      <c r="A232" s="56" t="str">
        <f>Source!E932</f>
        <v>109,6</v>
      </c>
      <c r="B232" s="57" t="str">
        <f>Source!G932</f>
        <v>Полоса из стали углеродистой обыкновенного качества, полуспокойной</v>
      </c>
      <c r="C232" s="62" t="str">
        <f>Source!H932</f>
        <v>т</v>
      </c>
      <c r="D232" s="53">
        <f>Source!I932</f>
        <v>0</v>
      </c>
      <c r="E232" s="56"/>
    </row>
    <row r="233" spans="1:5" x14ac:dyDescent="0.2">
      <c r="A233" s="56" t="str">
        <f>Source!E933</f>
        <v>109,7</v>
      </c>
      <c r="B233" s="57" t="str">
        <f>Source!G933</f>
        <v>Швеллер №№ 12-40, из стали углеродистой обыкновенного качества, кипящей</v>
      </c>
      <c r="C233" s="62" t="str">
        <f>Source!H933</f>
        <v>т</v>
      </c>
      <c r="D233" s="53">
        <f>Source!I933</f>
        <v>0</v>
      </c>
      <c r="E233" s="56"/>
    </row>
    <row r="234" spans="1:5" x14ac:dyDescent="0.2">
      <c r="A234" s="56" t="str">
        <f>Source!E934</f>
        <v>110</v>
      </c>
      <c r="B234" s="57" t="str">
        <f>Source!G934</f>
        <v>Огрунтовка металлических поверхностей грунтовкой ГФ-021 за один раз</v>
      </c>
      <c r="C234" s="62" t="str">
        <f>Source!H934</f>
        <v>100 м2</v>
      </c>
      <c r="D234" s="53">
        <f>Source!I934</f>
        <v>0</v>
      </c>
      <c r="E234" s="56"/>
    </row>
    <row r="235" spans="1:5" x14ac:dyDescent="0.2">
      <c r="A235" s="56" t="str">
        <f>Source!E935</f>
        <v>110,1</v>
      </c>
      <c r="B235" s="57" t="str">
        <f>Source!G935</f>
        <v>Грунтовка глифталевая, ГФ-032</v>
      </c>
      <c r="C235" s="62" t="str">
        <f>Source!H935</f>
        <v>кг</v>
      </c>
      <c r="D235" s="53">
        <f>Source!I935</f>
        <v>0</v>
      </c>
      <c r="E235" s="56"/>
    </row>
    <row r="236" spans="1:5" x14ac:dyDescent="0.2">
      <c r="A236" s="56" t="str">
        <f>Source!E936</f>
        <v>111</v>
      </c>
      <c r="B236" s="57" t="str">
        <f>Source!G936</f>
        <v>Окраска огрунтованных металлических поверхностей эмалями ПФ-115</v>
      </c>
      <c r="C236" s="62" t="str">
        <f>Source!H936</f>
        <v>100 м2</v>
      </c>
      <c r="D236" s="53">
        <f>Source!I936</f>
        <v>0</v>
      </c>
      <c r="E236" s="56"/>
    </row>
    <row r="237" spans="1:5" x14ac:dyDescent="0.2">
      <c r="A237" s="88" t="str">
        <f>CONCATENATE("Раздел: ", Source!G967)</f>
        <v>Раздел: п.37.2   Установка ограждения h=2,5м - 9м/п</v>
      </c>
      <c r="B237" s="88"/>
      <c r="C237" s="88"/>
      <c r="D237" s="88"/>
      <c r="E237" s="88"/>
    </row>
    <row r="238" spans="1:5" ht="25.5" x14ac:dyDescent="0.2">
      <c r="A238" s="56" t="str">
        <f>Source!E971</f>
        <v>112</v>
      </c>
      <c r="B238" s="57" t="str">
        <f>Source!G971</f>
        <v>Установка металлических оград высотой 2 м, шаг стоек 2,67 м с изготовлением секций и стоек из трубчатых профилей</v>
      </c>
      <c r="C238" s="62" t="str">
        <f>Source!H971</f>
        <v>100 м ограждения</v>
      </c>
      <c r="D238" s="53">
        <f>Source!I971</f>
        <v>0</v>
      </c>
      <c r="E238" s="56"/>
    </row>
    <row r="239" spans="1:5" ht="25.5" x14ac:dyDescent="0.2">
      <c r="A239" s="56" t="str">
        <f>Source!E972</f>
        <v>112,1</v>
      </c>
      <c r="B239" s="57" t="str">
        <f>Source!G972</f>
        <v>Профили стальные электросварные квадратного сечения трубчатые, размер стороны 50 мм, толщина стенки 3 мм</v>
      </c>
      <c r="C239" s="62" t="str">
        <f>Source!H972</f>
        <v>т</v>
      </c>
      <c r="D239" s="53">
        <f>Source!I972</f>
        <v>0</v>
      </c>
      <c r="E239" s="56"/>
    </row>
    <row r="240" spans="1:5" ht="25.5" x14ac:dyDescent="0.2">
      <c r="A240" s="56" t="str">
        <f>Source!E973</f>
        <v>112,2</v>
      </c>
      <c r="B240" s="57" t="str">
        <f>Source!G973</f>
        <v>Круг, квадрат горячекатаный из стали углеродистой обыкновенного качества, спокойной, размер более 12 мм</v>
      </c>
      <c r="C240" s="62" t="str">
        <f>Source!H973</f>
        <v>т</v>
      </c>
      <c r="D240" s="53">
        <f>Source!I973</f>
        <v>0</v>
      </c>
      <c r="E240" s="56"/>
    </row>
    <row r="241" spans="1:5" ht="25.5" x14ac:dyDescent="0.2">
      <c r="A241" s="56" t="str">
        <f>Source!E974</f>
        <v>112,3</v>
      </c>
      <c r="B241" s="57" t="str">
        <f>Source!G974</f>
        <v>Круг, квадрат горячекатаный из стали углеродистой обыкновенного качества, спокойной, размер 5-12 мм</v>
      </c>
      <c r="C241" s="62" t="str">
        <f>Source!H974</f>
        <v>т</v>
      </c>
      <c r="D241" s="53">
        <f>Source!I974</f>
        <v>0</v>
      </c>
      <c r="E241" s="56"/>
    </row>
    <row r="242" spans="1:5" x14ac:dyDescent="0.2">
      <c r="A242" s="56" t="str">
        <f>Source!E975</f>
        <v>112,4</v>
      </c>
      <c r="B242" s="57" t="str">
        <f>Source!G975</f>
        <v>Полоса из стали углеродистой обыкновенного качества, полуспокойной</v>
      </c>
      <c r="C242" s="62" t="str">
        <f>Source!H975</f>
        <v>т</v>
      </c>
      <c r="D242" s="53">
        <f>Source!I975</f>
        <v>0</v>
      </c>
      <c r="E242" s="56"/>
    </row>
    <row r="243" spans="1:5" ht="25.5" x14ac:dyDescent="0.2">
      <c r="A243" s="56" t="str">
        <f>Source!E976</f>
        <v>112,5</v>
      </c>
      <c r="B243" s="57" t="str">
        <f>Source!G976</f>
        <v>Круг, квадрат горячекатаный из стали углеродистой обыкновенного качества, спокойной, размер более 12 мм</v>
      </c>
      <c r="C243" s="62" t="str">
        <f>Source!H976</f>
        <v>т</v>
      </c>
      <c r="D243" s="53">
        <f>Source!I976</f>
        <v>0</v>
      </c>
      <c r="E243" s="56"/>
    </row>
    <row r="244" spans="1:5" x14ac:dyDescent="0.2">
      <c r="A244" s="56" t="str">
        <f>Source!E977</f>
        <v>112,6</v>
      </c>
      <c r="B244" s="57" t="str">
        <f>Source!G977</f>
        <v>Полоса из стали углеродистой обыкновенного качества, полуспокойной</v>
      </c>
      <c r="C244" s="62" t="str">
        <f>Source!H977</f>
        <v>т</v>
      </c>
      <c r="D244" s="53">
        <f>Source!I977</f>
        <v>0</v>
      </c>
      <c r="E244" s="56"/>
    </row>
    <row r="245" spans="1:5" x14ac:dyDescent="0.2">
      <c r="A245" s="56" t="str">
        <f>Source!E978</f>
        <v>112,7</v>
      </c>
      <c r="B245" s="57" t="str">
        <f>Source!G978</f>
        <v>Швеллер №№ 12-40, из стали углеродистой обыкновенного качества, кипящей</v>
      </c>
      <c r="C245" s="62" t="str">
        <f>Source!H978</f>
        <v>т</v>
      </c>
      <c r="D245" s="53">
        <f>Source!I978</f>
        <v>0</v>
      </c>
      <c r="E245" s="56"/>
    </row>
    <row r="246" spans="1:5" x14ac:dyDescent="0.2">
      <c r="A246" s="56" t="str">
        <f>Source!E979</f>
        <v>113</v>
      </c>
      <c r="B246" s="57" t="str">
        <f>Source!G979</f>
        <v>Огрунтовка металлических поверхностей грунтовкой ГФ-021 за один раз</v>
      </c>
      <c r="C246" s="62" t="str">
        <f>Source!H979</f>
        <v>100 м2</v>
      </c>
      <c r="D246" s="53">
        <f>Source!I979</f>
        <v>0</v>
      </c>
      <c r="E246" s="56"/>
    </row>
    <row r="247" spans="1:5" x14ac:dyDescent="0.2">
      <c r="A247" s="56" t="str">
        <f>Source!E980</f>
        <v>113,1</v>
      </c>
      <c r="B247" s="57" t="str">
        <f>Source!G980</f>
        <v>Грунтовка глифталевая, ГФ-032</v>
      </c>
      <c r="C247" s="62" t="str">
        <f>Source!H980</f>
        <v>кг</v>
      </c>
      <c r="D247" s="53">
        <f>Source!I980</f>
        <v>0</v>
      </c>
      <c r="E247" s="56"/>
    </row>
    <row r="248" spans="1:5" x14ac:dyDescent="0.2">
      <c r="A248" s="56" t="str">
        <f>Source!E981</f>
        <v>114</v>
      </c>
      <c r="B248" s="57" t="str">
        <f>Source!G981</f>
        <v>Окраска огрунтованных металлических поверхностей эмалями ПФ-115</v>
      </c>
      <c r="C248" s="62" t="str">
        <f>Source!H981</f>
        <v>100 м2</v>
      </c>
      <c r="D248" s="53">
        <f>Source!I981</f>
        <v>0</v>
      </c>
      <c r="E248" s="56"/>
    </row>
    <row r="249" spans="1:5" x14ac:dyDescent="0.2">
      <c r="A249" s="88" t="str">
        <f>CONCATENATE("Раздел: ", Source!G1012)</f>
        <v>Раздел: п.41   Установка информационных и дорожных знаков - 1шт.</v>
      </c>
      <c r="B249" s="88"/>
      <c r="C249" s="88"/>
      <c r="D249" s="88"/>
      <c r="E249" s="88"/>
    </row>
    <row r="250" spans="1:5" x14ac:dyDescent="0.2">
      <c r="A250" s="56" t="str">
        <f>Source!E1016</f>
        <v>115</v>
      </c>
      <c r="B250" s="57" t="str">
        <f>Source!G1016</f>
        <v>Установка дорожных знаков на металлических стойках</v>
      </c>
      <c r="C250" s="62" t="str">
        <f>Source!H1016</f>
        <v>100 знаков</v>
      </c>
      <c r="D250" s="53">
        <f>Source!I1016</f>
        <v>0</v>
      </c>
      <c r="E250" s="56"/>
    </row>
    <row r="251" spans="1:5" ht="25.5" x14ac:dyDescent="0.2">
      <c r="A251" s="56" t="str">
        <f>Source!E1017</f>
        <v>115,1</v>
      </c>
      <c r="B251" s="57" t="str">
        <f>Source!G1017</f>
        <v>Знаки из тонколистовой оцинкованной стали со световозвращающей пленкой, круглой формы, диаметр 700 мм</v>
      </c>
      <c r="C251" s="62" t="str">
        <f>Source!H1017</f>
        <v>шт.</v>
      </c>
      <c r="D251" s="53">
        <f>Source!I1017</f>
        <v>0</v>
      </c>
      <c r="E251" s="56"/>
    </row>
    <row r="252" spans="1:5" x14ac:dyDescent="0.2">
      <c r="A252" s="56" t="str">
        <f>Source!E1018</f>
        <v>115,2</v>
      </c>
      <c r="B252" s="57" t="str">
        <f>Source!G1018</f>
        <v>Стойки из оцинкованной стали, диаметр 76 мм, длина 3 м</v>
      </c>
      <c r="C252" s="62" t="str">
        <f>Source!H1018</f>
        <v>шт.</v>
      </c>
      <c r="D252" s="53">
        <f>Source!I1018</f>
        <v>0</v>
      </c>
      <c r="E252" s="56"/>
    </row>
    <row r="253" spans="1:5" x14ac:dyDescent="0.2">
      <c r="A253" s="56" t="str">
        <f>Source!E1019</f>
        <v>115,3</v>
      </c>
      <c r="B253" s="57" t="str">
        <f>Source!G1019</f>
        <v>Хомуты из оцинкованной стали, диаметр 76 мм</v>
      </c>
      <c r="C253" s="62" t="str">
        <f>Source!H1019</f>
        <v>шт.</v>
      </c>
      <c r="D253" s="53">
        <f>Source!I1019</f>
        <v>0</v>
      </c>
      <c r="E253" s="56"/>
    </row>
    <row r="254" spans="1:5" x14ac:dyDescent="0.2">
      <c r="A254" s="56" t="str">
        <f>Source!E1020</f>
        <v>116</v>
      </c>
      <c r="B254" s="57" t="str">
        <f>Source!G1020</f>
        <v>Установка дополнительных щитков</v>
      </c>
      <c r="C254" s="62" t="str">
        <f>Source!H1020</f>
        <v>100 знаков</v>
      </c>
      <c r="D254" s="53">
        <f>Source!I1020</f>
        <v>0</v>
      </c>
      <c r="E254" s="56"/>
    </row>
    <row r="255" spans="1:5" ht="25.5" x14ac:dyDescent="0.2">
      <c r="A255" s="56" t="str">
        <f>Source!E1021</f>
        <v>116,1</v>
      </c>
      <c r="B255" s="57" t="str">
        <f>Source!G1021</f>
        <v>Знаки из тонколистовой оцинкованной стали со световозвращающей пленкой, круглой формы, диаметр 700 мм</v>
      </c>
      <c r="C255" s="62" t="str">
        <f>Source!H1021</f>
        <v>шт.</v>
      </c>
      <c r="D255" s="53">
        <f>Source!I1021</f>
        <v>0</v>
      </c>
      <c r="E255" s="56"/>
    </row>
    <row r="256" spans="1:5" x14ac:dyDescent="0.2">
      <c r="A256" s="56" t="str">
        <f>Source!E1022</f>
        <v>116,2</v>
      </c>
      <c r="B256" s="57" t="str">
        <f>Source!G1022</f>
        <v>Хомуты из оцинкованной стали, диаметр 76 мм</v>
      </c>
      <c r="C256" s="62" t="str">
        <f>Source!H1022</f>
        <v>шт.</v>
      </c>
      <c r="D256" s="53">
        <f>Source!I1022</f>
        <v>0</v>
      </c>
      <c r="E256" s="56"/>
    </row>
    <row r="257" spans="1:31" x14ac:dyDescent="0.2">
      <c r="A257" s="88" t="str">
        <f>CONCATENATE("Раздел: ", Source!G1053)</f>
        <v>Раздел: п.42   Установка ИДН (3,5м) - 4шт.</v>
      </c>
      <c r="B257" s="88"/>
      <c r="C257" s="88"/>
      <c r="D257" s="88"/>
      <c r="E257" s="88"/>
    </row>
    <row r="258" spans="1:31" ht="51" x14ac:dyDescent="0.2">
      <c r="A258" s="56" t="str">
        <f>Source!E1057</f>
        <v>117</v>
      </c>
      <c r="B258" s="57" t="str">
        <f>Source!G1057</f>
        <v>Монтаж искусственной дорожной неровности (ИДН) - элементов средней части</v>
      </c>
      <c r="C258" s="62" t="str">
        <f>Source!H1057</f>
        <v>1 м2 горизонтальной проекции уложенных ИДН</v>
      </c>
      <c r="D258" s="53">
        <f>Source!I1057</f>
        <v>0</v>
      </c>
      <c r="E258" s="56"/>
    </row>
    <row r="259" spans="1:31" ht="25.5" x14ac:dyDescent="0.2">
      <c r="A259" s="56" t="str">
        <f>Source!E1058</f>
        <v>117,1</v>
      </c>
      <c r="B259" s="57" t="str">
        <f>Source!G1058</f>
        <v>Искусственная дорожная неровность из резины, средний элемент, размеры 900х500 мм</v>
      </c>
      <c r="C259" s="62" t="str">
        <f>Source!H1058</f>
        <v>шт.</v>
      </c>
      <c r="D259" s="53">
        <f>Source!I1058</f>
        <v>0</v>
      </c>
      <c r="E259" s="56"/>
    </row>
    <row r="260" spans="1:31" ht="51" x14ac:dyDescent="0.2">
      <c r="A260" s="56" t="str">
        <f>Source!E1059</f>
        <v>118</v>
      </c>
      <c r="B260" s="57" t="str">
        <f>Source!G1059</f>
        <v>Монтаж искусственной дорожной неровности (ИДН) - элементов концевой части</v>
      </c>
      <c r="C260" s="62" t="str">
        <f>Source!H1059</f>
        <v>1 м2 горизонтальной проекции уложенных ИДН</v>
      </c>
      <c r="D260" s="53">
        <f>Source!I1059</f>
        <v>0</v>
      </c>
      <c r="E260" s="56"/>
    </row>
    <row r="261" spans="1:31" ht="25.5" x14ac:dyDescent="0.2">
      <c r="A261" s="56" t="str">
        <f>Source!E1060</f>
        <v>118,1</v>
      </c>
      <c r="B261" s="57" t="str">
        <f>Source!G1060</f>
        <v>Искусственная дорожная неровность из резины, концевой элемент, размеры 900х250 мм</v>
      </c>
      <c r="C261" s="62" t="str">
        <f>Source!H1060</f>
        <v>шт.</v>
      </c>
      <c r="D261" s="53">
        <f>Source!I1060</f>
        <v>0</v>
      </c>
      <c r="E261" s="56"/>
    </row>
    <row r="262" spans="1:31" x14ac:dyDescent="0.2">
      <c r="A262" s="88" t="str">
        <f>CONCATENATE("Раздел: ", Source!G1091)</f>
        <v>Раздел: п.43   Установка антипарковочных столбиков - 28шт.</v>
      </c>
      <c r="B262" s="88"/>
      <c r="C262" s="88"/>
      <c r="D262" s="88"/>
      <c r="E262" s="88"/>
    </row>
    <row r="263" spans="1:31" ht="25.5" x14ac:dyDescent="0.2">
      <c r="A263" s="56" t="str">
        <f>Source!E1095</f>
        <v>119</v>
      </c>
      <c r="B263" s="57" t="str">
        <f>Source!G1095</f>
        <v>Дополнительные работы при устройстве металлических дорожных ограждений на поверхности асфальтобетонных дорожных покрытий</v>
      </c>
      <c r="C263" s="62" t="str">
        <f>Source!H1095</f>
        <v>100 м</v>
      </c>
      <c r="D263" s="53">
        <f>Source!I1095</f>
        <v>0</v>
      </c>
      <c r="E263" s="56"/>
    </row>
    <row r="264" spans="1:31" x14ac:dyDescent="0.2">
      <c r="A264" s="56" t="str">
        <f>Source!E1096</f>
        <v>119,1</v>
      </c>
      <c r="B264" s="57" t="str">
        <f>Source!G1096</f>
        <v>Столбик парковочный бетонируемый (Тип 1)</v>
      </c>
      <c r="C264" s="62" t="str">
        <f>Source!H1096</f>
        <v>шт.</v>
      </c>
      <c r="D264" s="53">
        <f>Source!I1096</f>
        <v>0</v>
      </c>
      <c r="E264" s="56"/>
    </row>
    <row r="265" spans="1:31" x14ac:dyDescent="0.2">
      <c r="A265" s="88" t="str">
        <f>CONCATENATE("Раздел: ", Source!G1127)</f>
        <v>Раздел: п.25,5   Устройство покрытия на площадке воркаут (1 см: 1 см - каучук) - 375 м2</v>
      </c>
      <c r="B265" s="88"/>
      <c r="C265" s="88"/>
      <c r="D265" s="88"/>
      <c r="E265" s="88"/>
      <c r="AE265" s="55" t="str">
        <f>CONCATENATE("Раздел: ", Source!G1127)</f>
        <v>Раздел: п.25,5   Устройство покрытия на площадке воркаут (1 см: 1 см - каучук) - 375 м2</v>
      </c>
    </row>
    <row r="266" spans="1:31" ht="25.5" x14ac:dyDescent="0.2">
      <c r="A266" s="56" t="str">
        <f>Source!E1131</f>
        <v>120</v>
      </c>
      <c r="B266" s="57" t="str">
        <f>Source!G1131</f>
        <v>Устройство наливного полиуретанового покрытия спортивных площадок и беговых дорожек толщиной 10 мм</v>
      </c>
      <c r="C266" s="62" t="str">
        <f>Source!H1131</f>
        <v>100 м2</v>
      </c>
      <c r="D266" s="53">
        <f>Source!I1131</f>
        <v>0</v>
      </c>
      <c r="E266" s="56"/>
    </row>
    <row r="267" spans="1:31" x14ac:dyDescent="0.2">
      <c r="A267" s="56" t="str">
        <f>Source!E1132</f>
        <v>120,1</v>
      </c>
      <c r="B267" s="57" t="str">
        <f>Source!G1132</f>
        <v>Крошка резиновая гранулированная, фракция 2-3 мм</v>
      </c>
      <c r="C267" s="62" t="str">
        <f>Source!H1132</f>
        <v>кг</v>
      </c>
      <c r="D267" s="53">
        <f>Source!I1132</f>
        <v>0</v>
      </c>
      <c r="E267" s="56"/>
    </row>
    <row r="268" spans="1:31" ht="25.5" x14ac:dyDescent="0.2">
      <c r="A268" s="56" t="str">
        <f>Source!E1133</f>
        <v>121</v>
      </c>
      <c r="B268" s="57" t="str">
        <f>Source!G1133</f>
        <v>Устройство наливного полиуретанового покрытия спортивных площадок и беговых дорожек, добавляется на 2 мм толщины покрытия</v>
      </c>
      <c r="C268" s="62" t="str">
        <f>Source!H1133</f>
        <v>100 м2</v>
      </c>
      <c r="D268" s="53">
        <f>Source!I1133</f>
        <v>0</v>
      </c>
      <c r="E268" s="56"/>
    </row>
    <row r="269" spans="1:31" x14ac:dyDescent="0.2">
      <c r="A269" s="56" t="str">
        <f>Source!E1134</f>
        <v>121,1</v>
      </c>
      <c r="B269" s="57" t="str">
        <f>Source!G1134</f>
        <v>Крошка резиновая гранулированная, фракция 2-3 мм</v>
      </c>
      <c r="C269" s="62" t="str">
        <f>Source!H1134</f>
        <v>кг</v>
      </c>
      <c r="D269" s="53">
        <f>Source!I1134</f>
        <v>0</v>
      </c>
      <c r="E269" s="56"/>
    </row>
    <row r="270" spans="1:31" ht="25.5" x14ac:dyDescent="0.2">
      <c r="A270" s="56" t="str">
        <f>Source!E1135</f>
        <v>122</v>
      </c>
      <c r="B270" s="57" t="str">
        <f>Source!G1135</f>
        <v>Устройство наливного полиуретанового покрытия спортивных площадок и беговых дорожек толщиной 10 мм</v>
      </c>
      <c r="C270" s="62" t="str">
        <f>Source!H1135</f>
        <v>100 м2</v>
      </c>
      <c r="D270" s="53">
        <f>Source!I1135</f>
        <v>3.75</v>
      </c>
      <c r="E270" s="56"/>
    </row>
    <row r="271" spans="1:31" x14ac:dyDescent="0.2">
      <c r="A271" s="56" t="str">
        <f>Source!E1136</f>
        <v>122,1</v>
      </c>
      <c r="B271" s="57" t="str">
        <f>Source!G1136</f>
        <v>Крошка каучуковая гранулированная, окрашенная в массе, фракция 2-3 мм</v>
      </c>
      <c r="C271" s="62" t="str">
        <f>Source!H1136</f>
        <v>кг</v>
      </c>
      <c r="D271" s="53">
        <f>Source!I1136</f>
        <v>2756.25</v>
      </c>
      <c r="E271" s="56"/>
    </row>
    <row r="272" spans="1:31" x14ac:dyDescent="0.2">
      <c r="A272" s="88" t="str">
        <f>CONCATENATE("Раздел: ", Source!G1167)</f>
        <v>Раздел: п.47   Устройство покрытия на детской площадке для детей от 5 лет 4 см (3 см - резина, 1 см - EPDM) - 227,7</v>
      </c>
      <c r="B272" s="88"/>
      <c r="C272" s="88"/>
      <c r="D272" s="88"/>
      <c r="E272" s="88"/>
      <c r="AE272" s="55" t="str">
        <f>CONCATENATE("Раздел: ", Source!G1167)</f>
        <v>Раздел: п.47   Устройство покрытия на детской площадке для детей от 5 лет 4 см (3 см - резина, 1 см - EPDM) - 227,7</v>
      </c>
    </row>
    <row r="273" spans="1:5" ht="25.5" x14ac:dyDescent="0.2">
      <c r="A273" s="56" t="str">
        <f>Source!E1171</f>
        <v>123</v>
      </c>
      <c r="B273" s="57" t="str">
        <f>Source!G1171</f>
        <v>Устройство наливного полиуретанового покрытия спортивных площадок и беговых дорожек толщиной 10 мм</v>
      </c>
      <c r="C273" s="62" t="str">
        <f>Source!H1171</f>
        <v>100 м2</v>
      </c>
      <c r="D273" s="53">
        <f>Source!I1171</f>
        <v>0</v>
      </c>
      <c r="E273" s="56"/>
    </row>
    <row r="274" spans="1:5" x14ac:dyDescent="0.2">
      <c r="A274" s="56" t="str">
        <f>Source!E1172</f>
        <v>123,1</v>
      </c>
      <c r="B274" s="57" t="str">
        <f>Source!G1172</f>
        <v>Крошка резиновая гранулированная, фракция 2-3 мм</v>
      </c>
      <c r="C274" s="62" t="str">
        <f>Source!H1172</f>
        <v>кг</v>
      </c>
      <c r="D274" s="53">
        <f>Source!I1172</f>
        <v>0</v>
      </c>
      <c r="E274" s="56"/>
    </row>
    <row r="275" spans="1:5" ht="25.5" x14ac:dyDescent="0.2">
      <c r="A275" s="56" t="str">
        <f>Source!E1173</f>
        <v>124</v>
      </c>
      <c r="B275" s="57" t="str">
        <f>Source!G1173</f>
        <v>Устройство наливного полиуретанового покрытия спортивных площадок и беговых дорожек, добавляется на 2 мм толщины покрытия</v>
      </c>
      <c r="C275" s="62" t="str">
        <f>Source!H1173</f>
        <v>100 м2</v>
      </c>
      <c r="D275" s="53">
        <f>Source!I1173</f>
        <v>0</v>
      </c>
      <c r="E275" s="56"/>
    </row>
    <row r="276" spans="1:5" x14ac:dyDescent="0.2">
      <c r="A276" s="56" t="str">
        <f>Source!E1174</f>
        <v>124,1</v>
      </c>
      <c r="B276" s="57" t="str">
        <f>Source!G1174</f>
        <v>Крошка резиновая гранулированная, фракция 2-3 мм</v>
      </c>
      <c r="C276" s="62" t="str">
        <f>Source!H1174</f>
        <v>кг</v>
      </c>
      <c r="D276" s="53">
        <f>Source!I1174</f>
        <v>0</v>
      </c>
      <c r="E276" s="56"/>
    </row>
    <row r="277" spans="1:5" ht="25.5" x14ac:dyDescent="0.2">
      <c r="A277" s="56" t="str">
        <f>Source!E1175</f>
        <v>125</v>
      </c>
      <c r="B277" s="57" t="str">
        <f>Source!G1175</f>
        <v>Устройство наливного полиуретанового покрытия спортивных площадок и беговых дорожек толщиной 10 мм</v>
      </c>
      <c r="C277" s="62" t="str">
        <f>Source!H1175</f>
        <v>100 м2</v>
      </c>
      <c r="D277" s="53">
        <f>Source!I1175</f>
        <v>0</v>
      </c>
      <c r="E277" s="56"/>
    </row>
    <row r="278" spans="1:5" x14ac:dyDescent="0.2">
      <c r="A278" s="56" t="str">
        <f>Source!E1176</f>
        <v>125,1</v>
      </c>
      <c r="B278" s="57" t="str">
        <f>Source!G1176</f>
        <v>Крошка каучуковая гранулированная, окрашенная в массе, фракция 2-3 мм</v>
      </c>
      <c r="C278" s="62" t="str">
        <f>Source!H1176</f>
        <v>кг</v>
      </c>
      <c r="D278" s="53">
        <f>Source!I1176</f>
        <v>0</v>
      </c>
      <c r="E278" s="56"/>
    </row>
    <row r="279" spans="1:5" x14ac:dyDescent="0.2">
      <c r="A279" s="88" t="str">
        <f>CONCATENATE("Раздел: ", Source!G1207)</f>
        <v>Раздел: п.50   Демонтаж подпорной стенки (1 м3) - 165м3</v>
      </c>
      <c r="B279" s="88"/>
      <c r="C279" s="88"/>
      <c r="D279" s="88"/>
      <c r="E279" s="88"/>
    </row>
    <row r="280" spans="1:5" ht="25.5" x14ac:dyDescent="0.2">
      <c r="A280" s="56" t="str">
        <f>Source!E1211</f>
        <v>126</v>
      </c>
      <c r="B280" s="57" t="str">
        <f>Source!G1211</f>
        <v>Разборка бетонных конструкций объемом более 1 м3 при помощи отбойных молотков из бетона марки 100</v>
      </c>
      <c r="C280" s="62" t="str">
        <f>Source!H1211</f>
        <v>1 м3</v>
      </c>
      <c r="D280" s="53">
        <f>Source!I1211</f>
        <v>0</v>
      </c>
      <c r="E280" s="56"/>
    </row>
    <row r="281" spans="1:5" x14ac:dyDescent="0.2">
      <c r="A281" s="56" t="str">
        <f>Source!E1212</f>
        <v>126,1</v>
      </c>
      <c r="B281" s="57" t="str">
        <f>Source!G1212</f>
        <v>Масса мусора</v>
      </c>
      <c r="C281" s="62" t="str">
        <f>Source!H1212</f>
        <v>т</v>
      </c>
      <c r="D281" s="53">
        <f>Source!I1212</f>
        <v>0</v>
      </c>
      <c r="E281" s="56"/>
    </row>
    <row r="282" spans="1:5" x14ac:dyDescent="0.2">
      <c r="A282" s="56" t="str">
        <f>Source!E1213</f>
        <v>127</v>
      </c>
      <c r="B282" s="57" t="str">
        <f>Source!G1213</f>
        <v>Механизированная погрузка строительного мусора в автомобили-самосвалы</v>
      </c>
      <c r="C282" s="62" t="str">
        <f>Source!H1213</f>
        <v>1 Т</v>
      </c>
      <c r="D282" s="53">
        <f>Source!I1213</f>
        <v>0</v>
      </c>
      <c r="E282" s="56"/>
    </row>
    <row r="283" spans="1:5" x14ac:dyDescent="0.2">
      <c r="A283" s="56" t="str">
        <f>Source!E1214</f>
        <v>128</v>
      </c>
      <c r="B283" s="57" t="str">
        <f>Source!G1214</f>
        <v>Погрузка и выгрузка вручную строительного мусора на транспортные средства</v>
      </c>
      <c r="C283" s="62" t="str">
        <f>Source!H1214</f>
        <v>1 Т</v>
      </c>
      <c r="D283" s="53">
        <f>Source!I1214</f>
        <v>0</v>
      </c>
      <c r="E283" s="56"/>
    </row>
    <row r="284" spans="1:5" x14ac:dyDescent="0.2">
      <c r="A284" s="88" t="str">
        <f>CONCATENATE("Раздел: ", Source!G1245)</f>
        <v>Раздел: п.54   Облицовка подпорной стенки мраморной штукатуркой - 100м2</v>
      </c>
      <c r="B284" s="88"/>
      <c r="C284" s="88"/>
      <c r="D284" s="88"/>
      <c r="E284" s="88"/>
    </row>
    <row r="285" spans="1:5" ht="38.25" x14ac:dyDescent="0.2">
      <c r="A285" s="56" t="str">
        <f>Source!E1249</f>
        <v>129</v>
      </c>
      <c r="B285" s="57" t="str">
        <f>Source!G1249</f>
        <v>Улучшенная штукатурка цементно-известковым раствором по камню стен</v>
      </c>
      <c r="C285" s="62" t="str">
        <f>Source!H1249</f>
        <v>100 м2 оштукатуриваемой поверхности</v>
      </c>
      <c r="D285" s="53">
        <f>Source!I1249</f>
        <v>0</v>
      </c>
      <c r="E285" s="56"/>
    </row>
    <row r="286" spans="1:5" x14ac:dyDescent="0.2">
      <c r="A286" s="56" t="str">
        <f>Source!E1250</f>
        <v>129,1</v>
      </c>
      <c r="B286" s="57" t="str">
        <f>Source!G1250</f>
        <v>Вода</v>
      </c>
      <c r="C286" s="62" t="str">
        <f>Source!H1250</f>
        <v>м3</v>
      </c>
      <c r="D286" s="53">
        <f>Source!I1250</f>
        <v>0</v>
      </c>
      <c r="E286" s="56"/>
    </row>
    <row r="287" spans="1:5" ht="38.25" x14ac:dyDescent="0.2">
      <c r="A287" s="56" t="str">
        <f>Source!E1251</f>
        <v>129,2</v>
      </c>
      <c r="B287" s="57" t="str">
        <f>Source!G1251</f>
        <v>Смесь сухая крупнозернистая, цементная, штукатурная, ручного нанесения, для создания паропроницаемой, атмосферостойкой, моющейся декоративной штукатурки с шероховатой структурой</v>
      </c>
      <c r="C287" s="62" t="str">
        <f>Source!H1251</f>
        <v>т</v>
      </c>
      <c r="D287" s="53">
        <f>Source!I1251</f>
        <v>0</v>
      </c>
      <c r="E287" s="56"/>
    </row>
    <row r="288" spans="1:5" x14ac:dyDescent="0.2">
      <c r="A288" s="56" t="str">
        <f>Source!E1252</f>
        <v>129,3</v>
      </c>
      <c r="B288" s="57" t="str">
        <f>Source!G1252</f>
        <v>Растворы цементно-известковые, марка 75</v>
      </c>
      <c r="C288" s="62" t="str">
        <f>Source!H1252</f>
        <v>м3</v>
      </c>
      <c r="D288" s="53">
        <f>Source!I1252</f>
        <v>0</v>
      </c>
      <c r="E288" s="56"/>
    </row>
    <row r="289" spans="1:5" x14ac:dyDescent="0.2">
      <c r="A289" s="88" t="str">
        <f>CONCATENATE("Раздел: ", Source!G1283)</f>
        <v>Раздел: п.55   Ремонт смотровых колодцев - 107шт.</v>
      </c>
      <c r="B289" s="88"/>
      <c r="C289" s="88"/>
      <c r="D289" s="88"/>
      <c r="E289" s="88"/>
    </row>
    <row r="290" spans="1:5" ht="25.5" x14ac:dyDescent="0.2">
      <c r="A290" s="56" t="str">
        <f>Source!E1287</f>
        <v>130</v>
      </c>
      <c r="B290" s="57" t="str">
        <f>Source!G1287</f>
        <v>Ремонт смотрового колодца с наращиванием горловины люка на железобетонное кольцо К-7-1,5 - 1 кольцо</v>
      </c>
      <c r="C290" s="62" t="str">
        <f>Source!H1287</f>
        <v>1 колодец</v>
      </c>
      <c r="D290" s="53">
        <f>Source!I1287</f>
        <v>0</v>
      </c>
      <c r="E290" s="56"/>
    </row>
    <row r="291" spans="1:5" x14ac:dyDescent="0.2">
      <c r="A291" s="56" t="str">
        <f>Source!E1288</f>
        <v>130,1</v>
      </c>
      <c r="B291" s="57" t="str">
        <f>Source!G1288</f>
        <v>Кольца горловин колодцев, марка К-7-1,5</v>
      </c>
      <c r="C291" s="62" t="str">
        <f>Source!H1288</f>
        <v>м3</v>
      </c>
      <c r="D291" s="53">
        <f>Source!I1288</f>
        <v>0</v>
      </c>
      <c r="E291" s="56"/>
    </row>
    <row r="292" spans="1:5" x14ac:dyDescent="0.2">
      <c r="A292" s="88" t="str">
        <f>CONCATENATE("Раздел: ", Source!G1319)</f>
        <v>Раздел: п.56   Бетонный лоток с чугунной решеткой - 120м/п</v>
      </c>
      <c r="B292" s="88"/>
      <c r="C292" s="88"/>
      <c r="D292" s="88"/>
      <c r="E292" s="88"/>
    </row>
    <row r="293" spans="1:5" ht="25.5" x14ac:dyDescent="0.2">
      <c r="A293" s="56" t="str">
        <f>Source!E1323</f>
        <v>131</v>
      </c>
      <c r="B293" s="57" t="str">
        <f>Source!G1323</f>
        <v>Устройство водоотводных лотков из сборного железобетона на тротуарах при покрытиях бетонной плиткой</v>
      </c>
      <c r="C293" s="62" t="str">
        <f>Source!H1323</f>
        <v>100 м лотков</v>
      </c>
      <c r="D293" s="53">
        <f>Source!I1323</f>
        <v>0</v>
      </c>
      <c r="E293" s="56"/>
    </row>
    <row r="294" spans="1:5" ht="25.5" x14ac:dyDescent="0.2">
      <c r="A294" s="56" t="str">
        <f>Source!E1324</f>
        <v>131,1</v>
      </c>
      <c r="B294" s="57" t="str">
        <f>Source!G1324</f>
        <v>Смеси бетонные, БСГ, тяжелого бетона на гранитном щебне, класс прочности В15 (М200); П3, фракция 5-20, F50-100, W0-2</v>
      </c>
      <c r="C294" s="62" t="str">
        <f>Source!H1324</f>
        <v>м3</v>
      </c>
      <c r="D294" s="53">
        <f>Source!I1324</f>
        <v>0</v>
      </c>
      <c r="E294" s="56"/>
    </row>
    <row r="295" spans="1:5" ht="25.5" x14ac:dyDescent="0.2">
      <c r="A295" s="56" t="str">
        <f>Source!E1325</f>
        <v>131,2</v>
      </c>
      <c r="B295" s="57" t="str">
        <f>Source!G1325</f>
        <v>Лотки бетонные с решеткой щелевой чугунной ВЧ, водоотводные для тротуаров, марка ЛВ-11.19.23Б</v>
      </c>
      <c r="C295" s="62" t="str">
        <f>Source!H1325</f>
        <v>КОМПЛЕКТ</v>
      </c>
      <c r="D295" s="53">
        <f>Source!I1325</f>
        <v>0</v>
      </c>
      <c r="E295" s="56"/>
    </row>
    <row r="296" spans="1:5" x14ac:dyDescent="0.2">
      <c r="A296" s="88" t="str">
        <f>CONCATENATE("Раздел: ", Source!G1356)</f>
        <v>Раздел: п.58   Гидроизоляция рулонная 2 сл - 191м2</v>
      </c>
      <c r="B296" s="88"/>
      <c r="C296" s="88"/>
      <c r="D296" s="88"/>
      <c r="E296" s="88"/>
    </row>
    <row r="297" spans="1:5" ht="38.25" x14ac:dyDescent="0.2">
      <c r="A297" s="56" t="str">
        <f>Source!E1360</f>
        <v>132</v>
      </c>
      <c r="B297" s="57" t="str">
        <f>Source!G1360</f>
        <v>Оклеечная горизонтальная гидроизоляция стен, фундаментов в 2 слоя</v>
      </c>
      <c r="C297" s="62" t="str">
        <f>Source!H1360</f>
        <v>100 м2 изолируемой поверхности</v>
      </c>
      <c r="D297" s="53">
        <f>Source!I1360</f>
        <v>0</v>
      </c>
      <c r="E297" s="56"/>
    </row>
    <row r="298" spans="1:5" x14ac:dyDescent="0.2">
      <c r="A298" s="56" t="str">
        <f>Source!E1361</f>
        <v>132,1</v>
      </c>
      <c r="B298" s="57" t="str">
        <f>Source!G1361</f>
        <v>Растворы цементные, марка 75</v>
      </c>
      <c r="C298" s="62" t="str">
        <f>Source!H1361</f>
        <v>м3</v>
      </c>
      <c r="D298" s="53">
        <f>Source!I1361</f>
        <v>0</v>
      </c>
      <c r="E298" s="56"/>
    </row>
    <row r="299" spans="1:5" ht="25.5" x14ac:dyDescent="0.2">
      <c r="A299" s="56" t="str">
        <f>Source!E1362</f>
        <v>132,2</v>
      </c>
      <c r="B299" s="57" t="str">
        <f>Source!G1362</f>
        <v>Материал рулонный резино-битумный гидроизоляционный, Изол, без полимерных добавок</v>
      </c>
      <c r="C299" s="62" t="str">
        <f>Source!H1362</f>
        <v>м2</v>
      </c>
      <c r="D299" s="53">
        <f>Source!I1362</f>
        <v>0</v>
      </c>
      <c r="E299" s="56"/>
    </row>
    <row r="300" spans="1:5" ht="63.75" x14ac:dyDescent="0.2">
      <c r="A300" s="56" t="str">
        <f>Source!E1363</f>
        <v>132,3</v>
      </c>
      <c r="B300" s="57" t="str">
        <f>Source!G1363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C300" s="62" t="str">
        <f>Source!H1363</f>
        <v>т</v>
      </c>
      <c r="D300" s="53">
        <f>Source!I1363</f>
        <v>0</v>
      </c>
      <c r="E300" s="56"/>
    </row>
    <row r="301" spans="1:5" x14ac:dyDescent="0.2">
      <c r="A301" s="88" t="str">
        <f>CONCATENATE("Раздел: ", Source!G1394)</f>
        <v>Раздел: п.60   Установка поручней - 20м/п</v>
      </c>
      <c r="B301" s="88"/>
      <c r="C301" s="88"/>
      <c r="D301" s="88"/>
      <c r="E301" s="88"/>
    </row>
    <row r="302" spans="1:5" x14ac:dyDescent="0.2">
      <c r="A302" s="56" t="str">
        <f>Source!E1398</f>
        <v>133</v>
      </c>
      <c r="B302" s="57" t="str">
        <f>Source!G1398</f>
        <v>Установка поручней из коррозионностойкой стали на лестничных маршах</v>
      </c>
      <c r="C302" s="62" t="str">
        <f>Source!H1398</f>
        <v>1 М</v>
      </c>
      <c r="D302" s="53">
        <f>Source!I1398</f>
        <v>0</v>
      </c>
      <c r="E302" s="56"/>
    </row>
    <row r="303" spans="1:5" ht="25.5" x14ac:dyDescent="0.2">
      <c r="A303" s="56" t="str">
        <f>Source!E1399</f>
        <v>133,1</v>
      </c>
      <c r="B303" s="57" t="str">
        <f>Source!G1399</f>
        <v>Трубы бесшовные холоднодеформированные из коррозионностойкой стали, ГОСТ 9941-81, наружный диаметр 25 мм, толщина стенки 3,5 мм</v>
      </c>
      <c r="C303" s="62" t="str">
        <f>Source!H1399</f>
        <v>м</v>
      </c>
      <c r="D303" s="53">
        <f>Source!I1399</f>
        <v>0</v>
      </c>
      <c r="E303" s="56"/>
    </row>
    <row r="304" spans="1:5" x14ac:dyDescent="0.2">
      <c r="A304" s="56" t="str">
        <f>Source!E1400</f>
        <v>133,2</v>
      </c>
      <c r="B304" s="57" t="str">
        <f>Source!G1400</f>
        <v>Кронштейны из нержавеющей стали диаметр 14 мм в стену под поручень</v>
      </c>
      <c r="C304" s="62" t="str">
        <f>Source!H1400</f>
        <v>шт.</v>
      </c>
      <c r="D304" s="53">
        <f>Source!I1400</f>
        <v>0</v>
      </c>
      <c r="E304" s="56"/>
    </row>
    <row r="305" spans="1:5" x14ac:dyDescent="0.2">
      <c r="A305" s="88" t="str">
        <f>CONCATENATE("Раздел: ", Source!G1431)</f>
        <v>Раздел: п.61   Демонтажные работы</v>
      </c>
      <c r="B305" s="88"/>
      <c r="C305" s="88"/>
      <c r="D305" s="88"/>
      <c r="E305" s="88"/>
    </row>
    <row r="306" spans="1:5" ht="38.25" x14ac:dyDescent="0.2">
      <c r="A306" s="56" t="str">
        <f>Source!E1435</f>
        <v>134</v>
      </c>
      <c r="B306" s="57" t="str">
        <f>Source!G1435</f>
        <v>Разборка лестничных маршей на одном косоуре</v>
      </c>
      <c r="C306" s="62" t="str">
        <f>Source!H1435</f>
        <v>100 м2 горизонтальной проекции</v>
      </c>
      <c r="D306" s="53">
        <f>Source!I1435</f>
        <v>0</v>
      </c>
      <c r="E306" s="56"/>
    </row>
    <row r="307" spans="1:5" x14ac:dyDescent="0.2">
      <c r="A307" s="88" t="str">
        <f>CONCATENATE("Раздел: ", Source!G1466)</f>
        <v>Раздел: п.62   Демонтаж лестниченых маршей</v>
      </c>
      <c r="B307" s="88"/>
      <c r="C307" s="88"/>
      <c r="D307" s="88"/>
      <c r="E307" s="88"/>
    </row>
    <row r="308" spans="1:5" x14ac:dyDescent="0.2">
      <c r="A308" s="56" t="str">
        <f>Source!E1470</f>
        <v>135</v>
      </c>
      <c r="B308" s="57" t="str">
        <f>Source!G1470</f>
        <v>Разборка каменных и железобетонных ступеней на косоурах без заделки концов</v>
      </c>
      <c r="C308" s="62" t="str">
        <f>Source!H1470</f>
        <v>100 м ступеней</v>
      </c>
      <c r="D308" s="53">
        <f>Source!I1470</f>
        <v>0</v>
      </c>
      <c r="E308" s="56"/>
    </row>
    <row r="309" spans="1:5" x14ac:dyDescent="0.2">
      <c r="A309" s="56" t="str">
        <f>Source!E1471</f>
        <v>135,1</v>
      </c>
      <c r="B309" s="57" t="str">
        <f>Source!G1471</f>
        <v>Масса мусора</v>
      </c>
      <c r="C309" s="62" t="str">
        <f>Source!H1471</f>
        <v>т</v>
      </c>
      <c r="D309" s="53">
        <f>Source!I1471</f>
        <v>0</v>
      </c>
      <c r="E309" s="56"/>
    </row>
    <row r="310" spans="1:5" x14ac:dyDescent="0.2">
      <c r="A310" s="56" t="str">
        <f>Source!E1472</f>
        <v>136</v>
      </c>
      <c r="B310" s="57" t="str">
        <f>Source!G1472</f>
        <v>Механизированная погрузка строительного мусора в автомобили-самосвалы</v>
      </c>
      <c r="C310" s="62" t="str">
        <f>Source!H1472</f>
        <v>1 Т</v>
      </c>
      <c r="D310" s="53">
        <f>Source!I1472</f>
        <v>0</v>
      </c>
      <c r="E310" s="56"/>
    </row>
    <row r="311" spans="1:5" x14ac:dyDescent="0.2">
      <c r="A311" s="58" t="str">
        <f>Source!E1473</f>
        <v>137</v>
      </c>
      <c r="B311" s="59" t="str">
        <f>Source!G1473</f>
        <v>Погрузка и выгрузка вручную строительного мусора на транспортные средства</v>
      </c>
      <c r="C311" s="63" t="str">
        <f>Source!H1473</f>
        <v>1 Т</v>
      </c>
      <c r="D311" s="64">
        <f>Source!I1473</f>
        <v>0</v>
      </c>
      <c r="E311" s="58"/>
    </row>
    <row r="314" spans="1:5" x14ac:dyDescent="0.2">
      <c r="A314" s="19" t="s">
        <v>1359</v>
      </c>
      <c r="B314" s="19"/>
      <c r="C314" s="60" t="s">
        <v>1360</v>
      </c>
      <c r="D314" s="60"/>
      <c r="E314" s="19"/>
    </row>
  </sheetData>
  <mergeCells count="40">
    <mergeCell ref="A71:E71"/>
    <mergeCell ref="C5:D5"/>
    <mergeCell ref="C7:D7"/>
    <mergeCell ref="A12:D12"/>
    <mergeCell ref="A13:D13"/>
    <mergeCell ref="A20:E20"/>
    <mergeCell ref="A30:E30"/>
    <mergeCell ref="A38:E38"/>
    <mergeCell ref="A52:E52"/>
    <mergeCell ref="A57:E57"/>
    <mergeCell ref="A66:E66"/>
    <mergeCell ref="A177:E177"/>
    <mergeCell ref="A79:E79"/>
    <mergeCell ref="A89:E89"/>
    <mergeCell ref="A94:E94"/>
    <mergeCell ref="A107:E107"/>
    <mergeCell ref="A116:E116"/>
    <mergeCell ref="A125:E125"/>
    <mergeCell ref="A134:E134"/>
    <mergeCell ref="A143:E143"/>
    <mergeCell ref="A154:E154"/>
    <mergeCell ref="A166:E166"/>
    <mergeCell ref="A171:E171"/>
    <mergeCell ref="A289:E289"/>
    <mergeCell ref="A203:E203"/>
    <mergeCell ref="A214:E214"/>
    <mergeCell ref="A225:E225"/>
    <mergeCell ref="A237:E237"/>
    <mergeCell ref="A249:E249"/>
    <mergeCell ref="A257:E257"/>
    <mergeCell ref="A262:E262"/>
    <mergeCell ref="A265:E265"/>
    <mergeCell ref="A272:E272"/>
    <mergeCell ref="A279:E279"/>
    <mergeCell ref="A284:E284"/>
    <mergeCell ref="A292:E292"/>
    <mergeCell ref="A296:E296"/>
    <mergeCell ref="A301:E301"/>
    <mergeCell ref="A305:E305"/>
    <mergeCell ref="A307:E307"/>
  </mergeCells>
  <pageMargins left="0.4" right="0.2" top="0.2" bottom="0.4" header="0.2" footer="0.2"/>
  <pageSetup paperSize="9" scale="75" fitToHeight="0" orientation="portrait" horizontalDpi="0" verticalDpi="0" r:id="rId1"/>
  <headerFooter>
    <oddHeader>&amp;L&amp;8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2"/>
  <sheetViews>
    <sheetView workbookViewId="0"/>
  </sheetViews>
  <sheetFormatPr defaultRowHeight="12.75" x14ac:dyDescent="0.2"/>
  <sheetData>
    <row r="1" spans="1:23" x14ac:dyDescent="0.2">
      <c r="A1" t="s">
        <v>1384</v>
      </c>
      <c r="B1" t="s">
        <v>1385</v>
      </c>
      <c r="C1" t="s">
        <v>1386</v>
      </c>
      <c r="D1" t="s">
        <v>1387</v>
      </c>
      <c r="E1" t="s">
        <v>1388</v>
      </c>
      <c r="F1" t="s">
        <v>1389</v>
      </c>
      <c r="G1" t="s">
        <v>1390</v>
      </c>
      <c r="H1" t="s">
        <v>1391</v>
      </c>
      <c r="I1" t="s">
        <v>1392</v>
      </c>
      <c r="J1" t="s">
        <v>1393</v>
      </c>
    </row>
    <row r="2" spans="1:23" x14ac:dyDescent="0.2">
      <c r="A2">
        <v>1</v>
      </c>
      <c r="B2">
        <v>0</v>
      </c>
      <c r="C2">
        <v>0</v>
      </c>
      <c r="D2">
        <v>1</v>
      </c>
      <c r="E2">
        <v>1</v>
      </c>
      <c r="F2">
        <v>1</v>
      </c>
      <c r="G2">
        <v>1</v>
      </c>
      <c r="H2">
        <v>0</v>
      </c>
      <c r="I2">
        <v>1</v>
      </c>
      <c r="J2">
        <v>0</v>
      </c>
    </row>
    <row r="4" spans="1:23" x14ac:dyDescent="0.2">
      <c r="A4" t="s">
        <v>1361</v>
      </c>
      <c r="B4" t="s">
        <v>1362</v>
      </c>
      <c r="C4" t="s">
        <v>1363</v>
      </c>
      <c r="D4" t="s">
        <v>1364</v>
      </c>
      <c r="E4" t="s">
        <v>1365</v>
      </c>
      <c r="F4" t="s">
        <v>1366</v>
      </c>
      <c r="G4" t="s">
        <v>1367</v>
      </c>
      <c r="H4" t="s">
        <v>1368</v>
      </c>
      <c r="I4" t="s">
        <v>1369</v>
      </c>
      <c r="J4" t="s">
        <v>1370</v>
      </c>
      <c r="K4" t="s">
        <v>1371</v>
      </c>
      <c r="L4" t="s">
        <v>1372</v>
      </c>
      <c r="M4" t="s">
        <v>1373</v>
      </c>
      <c r="N4" t="s">
        <v>1374</v>
      </c>
      <c r="O4" t="s">
        <v>1375</v>
      </c>
      <c r="P4" t="s">
        <v>1376</v>
      </c>
      <c r="Q4" t="s">
        <v>1377</v>
      </c>
      <c r="R4" t="s">
        <v>1378</v>
      </c>
      <c r="S4" t="s">
        <v>1379</v>
      </c>
      <c r="T4" t="s">
        <v>1380</v>
      </c>
      <c r="U4" t="s">
        <v>1381</v>
      </c>
      <c r="V4" t="s">
        <v>1382</v>
      </c>
      <c r="W4" t="s">
        <v>1383</v>
      </c>
    </row>
    <row r="6" spans="1:23" x14ac:dyDescent="0.2">
      <c r="A6">
        <f>Source!A20</f>
        <v>3</v>
      </c>
      <c r="B6">
        <v>20</v>
      </c>
      <c r="G6" t="str">
        <f>Source!G20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</row>
    <row r="7" spans="1:23" x14ac:dyDescent="0.2">
      <c r="A7">
        <f>Source!A24</f>
        <v>4</v>
      </c>
      <c r="B7">
        <v>24</v>
      </c>
      <c r="G7" t="str">
        <f>Source!G24</f>
        <v>п.1.1   Ремонт АБП на проезжей части (тип АБП - мелкозернистый) - 18531,5м2</v>
      </c>
    </row>
    <row r="8" spans="1:23" x14ac:dyDescent="0.2">
      <c r="A8">
        <f>Source!A28</f>
        <v>17</v>
      </c>
      <c r="C8">
        <v>3</v>
      </c>
      <c r="D8">
        <v>0</v>
      </c>
      <c r="E8">
        <f>SmtRes!AV8</f>
        <v>0</v>
      </c>
      <c r="F8" t="str">
        <f>SmtRes!I8</f>
        <v>1.1-1-3790</v>
      </c>
      <c r="G8" t="str">
        <f>SmtRes!K8</f>
        <v>Резцы для дорожной фрезы с барабаном шириной 2000 (2100) мм</v>
      </c>
      <c r="H8" t="str">
        <f>SmtRes!O8</f>
        <v>шт.</v>
      </c>
      <c r="I8">
        <f>SmtRes!Y8*Source!I28</f>
        <v>0</v>
      </c>
      <c r="J8">
        <f>SmtRes!AO8</f>
        <v>1</v>
      </c>
      <c r="K8">
        <f>SmtRes!AE8</f>
        <v>54.93</v>
      </c>
      <c r="L8">
        <f>SmtRes!DB8</f>
        <v>137.33000000000001</v>
      </c>
      <c r="M8">
        <f>ROUND(ROUND(L8*Source!I28, 6)*1, 2)</f>
        <v>0</v>
      </c>
      <c r="N8">
        <f>SmtRes!AA8</f>
        <v>54.93</v>
      </c>
      <c r="O8">
        <f>ROUND(ROUND(L8*Source!I28, 6)*SmtRes!DA8, 2)</f>
        <v>0</v>
      </c>
      <c r="P8">
        <f>SmtRes!AG8</f>
        <v>0</v>
      </c>
      <c r="Q8">
        <f>SmtRes!DC8</f>
        <v>0</v>
      </c>
      <c r="R8">
        <f>ROUND(ROUND(Q8*Source!I28, 6)*1, 2)</f>
        <v>0</v>
      </c>
      <c r="S8">
        <f>SmtRes!AC8</f>
        <v>0</v>
      </c>
      <c r="T8">
        <f>ROUND(ROUND(Q8*Source!I28, 6)*SmtRes!AK8, 2)</f>
        <v>0</v>
      </c>
      <c r="U8">
        <f>SmtRes!X8</f>
        <v>-1712597886</v>
      </c>
      <c r="V8">
        <v>-2067714816</v>
      </c>
      <c r="W8">
        <v>-2067714816</v>
      </c>
    </row>
    <row r="9" spans="1:23" x14ac:dyDescent="0.2">
      <c r="A9">
        <f>Source!A28</f>
        <v>17</v>
      </c>
      <c r="C9">
        <v>3</v>
      </c>
      <c r="D9">
        <v>0</v>
      </c>
      <c r="E9">
        <f>SmtRes!AV7</f>
        <v>0</v>
      </c>
      <c r="F9" t="str">
        <f>SmtRes!I7</f>
        <v>1.1-1-118</v>
      </c>
      <c r="G9" t="str">
        <f>SmtRes!K7</f>
        <v>Вода</v>
      </c>
      <c r="H9" t="str">
        <f>SmtRes!O7</f>
        <v>м3</v>
      </c>
      <c r="I9">
        <f>SmtRes!Y7*Source!I28</f>
        <v>0</v>
      </c>
      <c r="J9">
        <f>SmtRes!AO7</f>
        <v>1</v>
      </c>
      <c r="K9">
        <f>SmtRes!AE7</f>
        <v>7.07</v>
      </c>
      <c r="L9">
        <f>SmtRes!DB7</f>
        <v>1.89</v>
      </c>
      <c r="M9">
        <f>ROUND(ROUND(L9*Source!I28, 6)*1, 2)</f>
        <v>0</v>
      </c>
      <c r="N9">
        <f>SmtRes!AA7</f>
        <v>7.07</v>
      </c>
      <c r="O9">
        <f>ROUND(ROUND(L9*Source!I28, 6)*SmtRes!DA7, 2)</f>
        <v>0</v>
      </c>
      <c r="P9">
        <f>SmtRes!AG7</f>
        <v>0</v>
      </c>
      <c r="Q9">
        <f>SmtRes!DC7</f>
        <v>0</v>
      </c>
      <c r="R9">
        <f>ROUND(ROUND(Q9*Source!I28, 6)*1, 2)</f>
        <v>0</v>
      </c>
      <c r="S9">
        <f>SmtRes!AC7</f>
        <v>0</v>
      </c>
      <c r="T9">
        <f>ROUND(ROUND(Q9*Source!I28, 6)*SmtRes!AK7, 2)</f>
        <v>0</v>
      </c>
      <c r="U9">
        <f>SmtRes!X7</f>
        <v>-862991314</v>
      </c>
      <c r="V9">
        <v>209219300</v>
      </c>
      <c r="W9">
        <v>209219300</v>
      </c>
    </row>
    <row r="10" spans="1:23" x14ac:dyDescent="0.2">
      <c r="A10">
        <f>Source!A31</f>
        <v>17</v>
      </c>
      <c r="C10">
        <v>3</v>
      </c>
      <c r="D10">
        <v>0</v>
      </c>
      <c r="E10">
        <f>SmtRes!AV27</f>
        <v>0</v>
      </c>
      <c r="F10" t="str">
        <f>SmtRes!I27</f>
        <v>1.1-1-1554</v>
      </c>
      <c r="G10" t="str">
        <f>SmtRes!K27</f>
        <v>Щебень из естественного камня для дорожных работ, марка 1200 - 800, фракция 10 - 20 мм</v>
      </c>
      <c r="H10" t="str">
        <f>SmtRes!O27</f>
        <v>м3</v>
      </c>
      <c r="I10">
        <f>SmtRes!Y27*Source!I31</f>
        <v>0</v>
      </c>
      <c r="J10">
        <f>SmtRes!AO27</f>
        <v>1</v>
      </c>
      <c r="K10">
        <f>SmtRes!AE27</f>
        <v>165.8</v>
      </c>
      <c r="L10">
        <f>SmtRes!DB27</f>
        <v>1906.7</v>
      </c>
      <c r="M10">
        <f>ROUND(ROUND(L10*Source!I31, 6)*1, 2)</f>
        <v>0</v>
      </c>
      <c r="N10">
        <f>SmtRes!AA27</f>
        <v>165.8</v>
      </c>
      <c r="O10">
        <f>ROUND(ROUND(L10*Source!I31, 6)*SmtRes!DA27, 2)</f>
        <v>0</v>
      </c>
      <c r="P10">
        <f>SmtRes!AG27</f>
        <v>0</v>
      </c>
      <c r="Q10">
        <f>SmtRes!DC27</f>
        <v>0</v>
      </c>
      <c r="R10">
        <f>ROUND(ROUND(Q10*Source!I31, 6)*1, 2)</f>
        <v>0</v>
      </c>
      <c r="S10">
        <f>SmtRes!AC27</f>
        <v>0</v>
      </c>
      <c r="T10">
        <f>ROUND(ROUND(Q10*Source!I31, 6)*SmtRes!AK27, 2)</f>
        <v>0</v>
      </c>
      <c r="U10">
        <f>SmtRes!X27</f>
        <v>489817369</v>
      </c>
      <c r="V10">
        <v>-1003746317</v>
      </c>
      <c r="W10">
        <v>-1003746317</v>
      </c>
    </row>
    <row r="11" spans="1:23" x14ac:dyDescent="0.2">
      <c r="A11">
        <f>Source!A31</f>
        <v>17</v>
      </c>
      <c r="C11">
        <v>3</v>
      </c>
      <c r="D11">
        <v>0</v>
      </c>
      <c r="E11">
        <f>SmtRes!AV25</f>
        <v>0</v>
      </c>
      <c r="F11" t="str">
        <f>SmtRes!I25</f>
        <v>1.1-1-118</v>
      </c>
      <c r="G11" t="str">
        <f>SmtRes!K25</f>
        <v>Вода</v>
      </c>
      <c r="H11" t="str">
        <f>SmtRes!O25</f>
        <v>м3</v>
      </c>
      <c r="I11">
        <f>SmtRes!Y25*Source!I31</f>
        <v>0</v>
      </c>
      <c r="J11">
        <f>SmtRes!AO25</f>
        <v>1</v>
      </c>
      <c r="K11">
        <f>SmtRes!AE25</f>
        <v>7.07</v>
      </c>
      <c r="L11">
        <f>SmtRes!DB25</f>
        <v>176.75</v>
      </c>
      <c r="M11">
        <f>ROUND(ROUND(L11*Source!I31, 6)*1, 2)</f>
        <v>0</v>
      </c>
      <c r="N11">
        <f>SmtRes!AA25</f>
        <v>7.07</v>
      </c>
      <c r="O11">
        <f>ROUND(ROUND(L11*Source!I31, 6)*SmtRes!DA25, 2)</f>
        <v>0</v>
      </c>
      <c r="P11">
        <f>SmtRes!AG25</f>
        <v>0</v>
      </c>
      <c r="Q11">
        <f>SmtRes!DC25</f>
        <v>0</v>
      </c>
      <c r="R11">
        <f>ROUND(ROUND(Q11*Source!I31, 6)*1, 2)</f>
        <v>0</v>
      </c>
      <c r="S11">
        <f>SmtRes!AC25</f>
        <v>0</v>
      </c>
      <c r="T11">
        <f>ROUND(ROUND(Q11*Source!I31, 6)*SmtRes!AK25, 2)</f>
        <v>0</v>
      </c>
      <c r="U11">
        <f>SmtRes!X25</f>
        <v>-862991314</v>
      </c>
      <c r="V11">
        <v>209219300</v>
      </c>
      <c r="W11">
        <v>209219300</v>
      </c>
    </row>
    <row r="12" spans="1:23" x14ac:dyDescent="0.2">
      <c r="A12">
        <f>Source!A32</f>
        <v>18</v>
      </c>
      <c r="C12">
        <v>3</v>
      </c>
      <c r="D12">
        <f>Source!BI32</f>
        <v>1</v>
      </c>
      <c r="E12">
        <f>Source!FS32</f>
        <v>0</v>
      </c>
      <c r="F12" t="str">
        <f>Source!F32</f>
        <v>1.1-1-1550</v>
      </c>
      <c r="G12" t="str">
        <f>Source!G32</f>
        <v>Щебень из естественного камня для дорожных работ, марка 600 - 400, фракция 20-40 мм</v>
      </c>
      <c r="H12" t="str">
        <f>Source!H32</f>
        <v>м3</v>
      </c>
      <c r="I12">
        <f>Source!I32</f>
        <v>0</v>
      </c>
      <c r="J12">
        <v>1</v>
      </c>
      <c r="K12">
        <f>Source!AC32</f>
        <v>173.37</v>
      </c>
      <c r="M12">
        <f>ROUND(K12*I12, 2)</f>
        <v>0</v>
      </c>
      <c r="N12">
        <f>Source!AC32*IF(Source!BC32&lt;&gt; 0, Source!BC32, 1)</f>
        <v>1834.2546</v>
      </c>
      <c r="O12">
        <f>ROUND(N12*I12, 2)</f>
        <v>0</v>
      </c>
      <c r="P12">
        <f>Source!AE32</f>
        <v>0</v>
      </c>
      <c r="R12">
        <f>ROUND(P12*I12, 2)</f>
        <v>0</v>
      </c>
      <c r="S12">
        <f>Source!AE32*IF(Source!BS32&lt;&gt; 0, Source!BS32, 1)</f>
        <v>0</v>
      </c>
      <c r="T12">
        <f>ROUND(S12*I12, 2)</f>
        <v>0</v>
      </c>
      <c r="U12">
        <f>Source!GF32</f>
        <v>-820942871</v>
      </c>
      <c r="V12">
        <v>1968999642</v>
      </c>
      <c r="W12">
        <v>1062174775</v>
      </c>
    </row>
    <row r="13" spans="1:23" x14ac:dyDescent="0.2">
      <c r="A13">
        <f>Source!A33</f>
        <v>17</v>
      </c>
      <c r="C13">
        <v>3</v>
      </c>
      <c r="D13">
        <v>0</v>
      </c>
      <c r="E13">
        <f>SmtRes!AV37</f>
        <v>0</v>
      </c>
      <c r="F13" t="str">
        <f>SmtRes!I37</f>
        <v>1.3-3-19</v>
      </c>
      <c r="G13" t="str">
        <f>SmtRes!K37</f>
        <v>Эмульсии дорожные, битумные</v>
      </c>
      <c r="H13" t="str">
        <f>SmtRes!O37</f>
        <v>т</v>
      </c>
      <c r="I13">
        <f>SmtRes!Y37*Source!I33</f>
        <v>0</v>
      </c>
      <c r="J13">
        <f>SmtRes!AO37</f>
        <v>1</v>
      </c>
      <c r="K13">
        <f>SmtRes!AE37</f>
        <v>1445.87</v>
      </c>
      <c r="L13">
        <f>SmtRes!DB37</f>
        <v>57.83</v>
      </c>
      <c r="M13">
        <f>ROUND(ROUND(L13*Source!I33, 6)*1, 2)</f>
        <v>0</v>
      </c>
      <c r="N13">
        <f>SmtRes!AA37</f>
        <v>1445.87</v>
      </c>
      <c r="O13">
        <f>ROUND(ROUND(L13*Source!I33, 6)*SmtRes!DA37, 2)</f>
        <v>0</v>
      </c>
      <c r="P13">
        <f>SmtRes!AG37</f>
        <v>0</v>
      </c>
      <c r="Q13">
        <f>SmtRes!DC37</f>
        <v>0</v>
      </c>
      <c r="R13">
        <f>ROUND(ROUND(Q13*Source!I33, 6)*1, 2)</f>
        <v>0</v>
      </c>
      <c r="S13">
        <f>SmtRes!AC37</f>
        <v>0</v>
      </c>
      <c r="T13">
        <f>ROUND(ROUND(Q13*Source!I33, 6)*SmtRes!AK37, 2)</f>
        <v>0</v>
      </c>
      <c r="U13">
        <f>SmtRes!X37</f>
        <v>253159774</v>
      </c>
      <c r="V13">
        <v>-1685791731</v>
      </c>
      <c r="W13">
        <v>-1685791731</v>
      </c>
    </row>
    <row r="14" spans="1:23" x14ac:dyDescent="0.2">
      <c r="A14">
        <f>Source!A34</f>
        <v>18</v>
      </c>
      <c r="C14">
        <v>3</v>
      </c>
      <c r="D14">
        <f>Source!BI34</f>
        <v>1</v>
      </c>
      <c r="E14">
        <f>Source!FS34</f>
        <v>0</v>
      </c>
      <c r="F14" t="str">
        <f>Source!F34</f>
        <v>1.3-3-8</v>
      </c>
      <c r="G14" t="str">
        <f>Source!G34</f>
        <v>Смеси асфальтобетонные дорожные горячие мелкозернистые, марка I, тип Б</v>
      </c>
      <c r="H14" t="str">
        <f>Source!H34</f>
        <v>т</v>
      </c>
      <c r="I14">
        <f>Source!I34</f>
        <v>0</v>
      </c>
      <c r="J14">
        <v>1</v>
      </c>
      <c r="K14">
        <f>Source!AC34</f>
        <v>307.88</v>
      </c>
      <c r="M14">
        <f>ROUND(K14*I14, 2)</f>
        <v>0</v>
      </c>
      <c r="N14">
        <f>Source!AC34*IF(Source!BC34&lt;&gt; 0, Source!BC34, 1)</f>
        <v>2623.1376</v>
      </c>
      <c r="O14">
        <f>ROUND(N14*I14, 2)</f>
        <v>0</v>
      </c>
      <c r="P14">
        <f>Source!AE34</f>
        <v>0</v>
      </c>
      <c r="R14">
        <f>ROUND(P14*I14, 2)</f>
        <v>0</v>
      </c>
      <c r="S14">
        <f>Source!AE34*IF(Source!BS34&lt;&gt; 0, Source!BS34, 1)</f>
        <v>0</v>
      </c>
      <c r="T14">
        <f>ROUND(S14*I14, 2)</f>
        <v>0</v>
      </c>
      <c r="U14">
        <f>Source!GF34</f>
        <v>305310980</v>
      </c>
      <c r="V14">
        <v>247748025</v>
      </c>
      <c r="W14">
        <v>-1906368070</v>
      </c>
    </row>
    <row r="15" spans="1:23" x14ac:dyDescent="0.2">
      <c r="A15">
        <f>Source!A36</f>
        <v>18</v>
      </c>
      <c r="C15">
        <v>3</v>
      </c>
      <c r="D15">
        <f>Source!BI36</f>
        <v>1</v>
      </c>
      <c r="E15">
        <f>Source!FS36</f>
        <v>0</v>
      </c>
      <c r="F15" t="str">
        <f>Source!F36</f>
        <v>1.3-3-8</v>
      </c>
      <c r="G15" t="str">
        <f>Source!G36</f>
        <v>Смеси асфальтобетонные дорожные горячие мелкозернистые, марка I, тип Б</v>
      </c>
      <c r="H15" t="str">
        <f>Source!H36</f>
        <v>т</v>
      </c>
      <c r="I15">
        <f>Source!I36</f>
        <v>0</v>
      </c>
      <c r="J15">
        <v>1</v>
      </c>
      <c r="K15">
        <f>Source!AC36</f>
        <v>307.88</v>
      </c>
      <c r="M15">
        <f>ROUND(K15*I15, 2)</f>
        <v>0</v>
      </c>
      <c r="N15">
        <f>Source!AC36*IF(Source!BC36&lt;&gt; 0, Source!BC36, 1)</f>
        <v>2623.1376</v>
      </c>
      <c r="O15">
        <f>ROUND(N15*I15, 2)</f>
        <v>0</v>
      </c>
      <c r="P15">
        <f>Source!AE36</f>
        <v>0</v>
      </c>
      <c r="R15">
        <f>ROUND(P15*I15, 2)</f>
        <v>0</v>
      </c>
      <c r="S15">
        <f>Source!AE36*IF(Source!BS36&lt;&gt; 0, Source!BS36, 1)</f>
        <v>0</v>
      </c>
      <c r="T15">
        <f>ROUND(S15*I15, 2)</f>
        <v>0</v>
      </c>
      <c r="U15">
        <f>Source!GF36</f>
        <v>305310980</v>
      </c>
      <c r="V15">
        <v>247748025</v>
      </c>
      <c r="W15">
        <v>-1906368070</v>
      </c>
    </row>
    <row r="16" spans="1:23" x14ac:dyDescent="0.2">
      <c r="A16">
        <f>Source!A67</f>
        <v>4</v>
      </c>
      <c r="B16">
        <v>67</v>
      </c>
      <c r="G16" t="str">
        <f>Source!G67</f>
        <v>п.3   Ремонт АБП тротуаров (тип АБП - песчаный) - 2100м2</v>
      </c>
    </row>
    <row r="17" spans="1:23" x14ac:dyDescent="0.2">
      <c r="A17">
        <f>Source!A74</f>
        <v>17</v>
      </c>
      <c r="C17">
        <v>3</v>
      </c>
      <c r="D17">
        <v>0</v>
      </c>
      <c r="E17">
        <f>SmtRes!AV60</f>
        <v>0</v>
      </c>
      <c r="F17" t="str">
        <f>SmtRes!I60</f>
        <v>1.1-1-118</v>
      </c>
      <c r="G17" t="str">
        <f>SmtRes!K60</f>
        <v>Вода</v>
      </c>
      <c r="H17" t="str">
        <f>SmtRes!O60</f>
        <v>м3</v>
      </c>
      <c r="I17">
        <f>SmtRes!Y60*Source!I74</f>
        <v>0</v>
      </c>
      <c r="J17">
        <f>SmtRes!AO60</f>
        <v>1</v>
      </c>
      <c r="K17">
        <f>SmtRes!AE60</f>
        <v>7.07</v>
      </c>
      <c r="L17">
        <f>SmtRes!DB60</f>
        <v>49.49</v>
      </c>
      <c r="M17">
        <f>ROUND(ROUND(L17*Source!I74, 6)*1, 2)</f>
        <v>0</v>
      </c>
      <c r="N17">
        <f>SmtRes!AA60</f>
        <v>7.08</v>
      </c>
      <c r="O17">
        <f>ROUND(ROUND(L17*Source!I74, 6)*SmtRes!DA60, 2)</f>
        <v>0</v>
      </c>
      <c r="P17">
        <f>SmtRes!AG60</f>
        <v>0</v>
      </c>
      <c r="Q17">
        <f>SmtRes!DC60</f>
        <v>0</v>
      </c>
      <c r="R17">
        <f>ROUND(ROUND(Q17*Source!I74, 6)*1, 2)</f>
        <v>0</v>
      </c>
      <c r="S17">
        <f>SmtRes!AC60</f>
        <v>0</v>
      </c>
      <c r="T17">
        <f>ROUND(ROUND(Q17*Source!I74, 6)*SmtRes!AK60, 2)</f>
        <v>0</v>
      </c>
      <c r="U17">
        <f>SmtRes!X60</f>
        <v>-862991314</v>
      </c>
      <c r="V17">
        <v>209219300</v>
      </c>
      <c r="W17">
        <v>-1664650379</v>
      </c>
    </row>
    <row r="18" spans="1:23" x14ac:dyDescent="0.2">
      <c r="A18">
        <f>Source!A75</f>
        <v>18</v>
      </c>
      <c r="C18">
        <v>3</v>
      </c>
      <c r="D18">
        <f>Source!BI75</f>
        <v>1</v>
      </c>
      <c r="E18">
        <f>Source!FS75</f>
        <v>0</v>
      </c>
      <c r="F18" t="str">
        <f>Source!F75</f>
        <v>1.1-1-1550</v>
      </c>
      <c r="G18" t="str">
        <f>Source!G75</f>
        <v>Щебень из естественного камня для дорожных работ, марка 600 - 400, фракция 20-40 мм</v>
      </c>
      <c r="H18" t="str">
        <f>Source!H75</f>
        <v>м3</v>
      </c>
      <c r="I18">
        <f>Source!I75</f>
        <v>0</v>
      </c>
      <c r="J18">
        <v>1</v>
      </c>
      <c r="K18">
        <f>Source!AC75</f>
        <v>173.37</v>
      </c>
      <c r="M18">
        <f>ROUND(K18*I18, 2)</f>
        <v>0</v>
      </c>
      <c r="N18">
        <f>Source!AC75*IF(Source!BC75&lt;&gt; 0, Source!BC75, 1)</f>
        <v>1834.2546</v>
      </c>
      <c r="O18">
        <f>ROUND(N18*I18, 2)</f>
        <v>0</v>
      </c>
      <c r="P18">
        <f>Source!AE75</f>
        <v>0</v>
      </c>
      <c r="R18">
        <f>ROUND(P18*I18, 2)</f>
        <v>0</v>
      </c>
      <c r="S18">
        <f>Source!AE75*IF(Source!BS75&lt;&gt; 0, Source!BS75, 1)</f>
        <v>0</v>
      </c>
      <c r="T18">
        <f>ROUND(S18*I18, 2)</f>
        <v>0</v>
      </c>
      <c r="U18">
        <f>Source!GF75</f>
        <v>-820942871</v>
      </c>
      <c r="V18">
        <v>1968999642</v>
      </c>
      <c r="W18">
        <v>1062174775</v>
      </c>
    </row>
    <row r="19" spans="1:23" x14ac:dyDescent="0.2">
      <c r="A19">
        <f>Source!A76</f>
        <v>17</v>
      </c>
      <c r="C19">
        <v>3</v>
      </c>
      <c r="D19">
        <v>0</v>
      </c>
      <c r="E19">
        <f>SmtRes!AV64</f>
        <v>0</v>
      </c>
      <c r="F19" t="str">
        <f>SmtRes!I64</f>
        <v>1.1-1-46</v>
      </c>
      <c r="G19" t="str">
        <f>SmtRes!K64</f>
        <v>Битумы нефтяные, дорожные жидкие, марка МГ, СГ</v>
      </c>
      <c r="H19" t="str">
        <f>SmtRes!O64</f>
        <v>т</v>
      </c>
      <c r="I19">
        <f>SmtRes!Y64*Source!I76</f>
        <v>0</v>
      </c>
      <c r="J19">
        <f>SmtRes!AO64</f>
        <v>1</v>
      </c>
      <c r="K19">
        <f>SmtRes!AE64</f>
        <v>3501.78</v>
      </c>
      <c r="L19">
        <f>SmtRes!DB64</f>
        <v>210.11</v>
      </c>
      <c r="M19">
        <f>ROUND(ROUND(L19*Source!I76, 6)*1, 2)</f>
        <v>0</v>
      </c>
      <c r="N19">
        <f>SmtRes!AA64</f>
        <v>3501.78</v>
      </c>
      <c r="O19">
        <f>ROUND(ROUND(L19*Source!I76, 6)*SmtRes!DA64, 2)</f>
        <v>0</v>
      </c>
      <c r="P19">
        <f>SmtRes!AG64</f>
        <v>0</v>
      </c>
      <c r="Q19">
        <f>SmtRes!DC64</f>
        <v>0</v>
      </c>
      <c r="R19">
        <f>ROUND(ROUND(Q19*Source!I76, 6)*1, 2)</f>
        <v>0</v>
      </c>
      <c r="S19">
        <f>SmtRes!AC64</f>
        <v>0</v>
      </c>
      <c r="T19">
        <f>ROUND(ROUND(Q19*Source!I76, 6)*SmtRes!AK64, 2)</f>
        <v>0</v>
      </c>
      <c r="U19">
        <f>SmtRes!X64</f>
        <v>435343267</v>
      </c>
      <c r="V19">
        <v>977557618</v>
      </c>
      <c r="W19">
        <v>977557618</v>
      </c>
    </row>
    <row r="20" spans="1:23" x14ac:dyDescent="0.2">
      <c r="A20">
        <f>Source!A77</f>
        <v>18</v>
      </c>
      <c r="C20">
        <v>3</v>
      </c>
      <c r="D20">
        <f>Source!BI77</f>
        <v>1</v>
      </c>
      <c r="E20">
        <f>Source!FS77</f>
        <v>0</v>
      </c>
      <c r="F20" t="str">
        <f>Source!F77</f>
        <v>1.3-3-51</v>
      </c>
      <c r="G20" t="str">
        <f>Source!G77</f>
        <v>Смеси асфальтобетонные дорожные горячие песчаные, тип Д, марка II</v>
      </c>
      <c r="H20" t="str">
        <f>Source!H77</f>
        <v>т</v>
      </c>
      <c r="I20">
        <f>Source!I77</f>
        <v>0</v>
      </c>
      <c r="J20">
        <v>1</v>
      </c>
      <c r="K20">
        <f>Source!AC77</f>
        <v>317.95999999999998</v>
      </c>
      <c r="M20">
        <f>ROUND(K20*I20, 2)</f>
        <v>0</v>
      </c>
      <c r="N20">
        <f>Source!AC77*IF(Source!BC77&lt;&gt; 0, Source!BC77, 1)</f>
        <v>2619.9903999999997</v>
      </c>
      <c r="O20">
        <f>ROUND(N20*I20, 2)</f>
        <v>0</v>
      </c>
      <c r="P20">
        <f>Source!AE77</f>
        <v>0</v>
      </c>
      <c r="R20">
        <f>ROUND(P20*I20, 2)</f>
        <v>0</v>
      </c>
      <c r="S20">
        <f>Source!AE77*IF(Source!BS77&lt;&gt; 0, Source!BS77, 1)</f>
        <v>0</v>
      </c>
      <c r="T20">
        <f>ROUND(S20*I20, 2)</f>
        <v>0</v>
      </c>
      <c r="U20">
        <f>Source!GF77</f>
        <v>-956564323</v>
      </c>
      <c r="V20">
        <v>61099551</v>
      </c>
      <c r="W20">
        <v>1596233619</v>
      </c>
    </row>
    <row r="21" spans="1:23" x14ac:dyDescent="0.2">
      <c r="A21">
        <f>Source!A108</f>
        <v>4</v>
      </c>
      <c r="B21">
        <v>108</v>
      </c>
      <c r="G21" t="str">
        <f>Source!G108</f>
        <v>п.4   Устройство нового АБП тротуаров (тип АБП - песчаный) - 2122,5м2</v>
      </c>
    </row>
    <row r="22" spans="1:23" x14ac:dyDescent="0.2">
      <c r="A22">
        <f>Source!A115</f>
        <v>17</v>
      </c>
      <c r="C22">
        <v>3</v>
      </c>
      <c r="D22">
        <v>0</v>
      </c>
      <c r="E22">
        <f>SmtRes!AV77</f>
        <v>0</v>
      </c>
      <c r="F22" t="str">
        <f>SmtRes!I77</f>
        <v>1.1-1-118</v>
      </c>
      <c r="G22" t="str">
        <f>SmtRes!K77</f>
        <v>Вода</v>
      </c>
      <c r="H22" t="str">
        <f>SmtRes!O77</f>
        <v>м3</v>
      </c>
      <c r="I22">
        <f>SmtRes!Y77*Source!I115</f>
        <v>0</v>
      </c>
      <c r="J22">
        <f>SmtRes!AO77</f>
        <v>1</v>
      </c>
      <c r="K22">
        <f>SmtRes!AE77</f>
        <v>7.07</v>
      </c>
      <c r="L22">
        <f>SmtRes!DB77</f>
        <v>35.35</v>
      </c>
      <c r="M22">
        <f>ROUND(ROUND(L22*Source!I115, 6)*1, 2)</f>
        <v>0</v>
      </c>
      <c r="N22">
        <f>SmtRes!AA77</f>
        <v>7.08</v>
      </c>
      <c r="O22">
        <f>ROUND(ROUND(L22*Source!I115, 6)*SmtRes!DA77, 2)</f>
        <v>0</v>
      </c>
      <c r="P22">
        <f>SmtRes!AG77</f>
        <v>0</v>
      </c>
      <c r="Q22">
        <f>SmtRes!DC77</f>
        <v>0</v>
      </c>
      <c r="R22">
        <f>ROUND(ROUND(Q22*Source!I115, 6)*1, 2)</f>
        <v>0</v>
      </c>
      <c r="S22">
        <f>SmtRes!AC77</f>
        <v>0</v>
      </c>
      <c r="T22">
        <f>ROUND(ROUND(Q22*Source!I115, 6)*SmtRes!AK77, 2)</f>
        <v>0</v>
      </c>
      <c r="U22">
        <f>SmtRes!X77</f>
        <v>-862991314</v>
      </c>
      <c r="V22">
        <v>209219300</v>
      </c>
      <c r="W22">
        <v>-1664650379</v>
      </c>
    </row>
    <row r="23" spans="1:23" x14ac:dyDescent="0.2">
      <c r="A23">
        <f>Source!A116</f>
        <v>18</v>
      </c>
      <c r="C23">
        <v>3</v>
      </c>
      <c r="D23">
        <f>Source!BI116</f>
        <v>1</v>
      </c>
      <c r="E23">
        <f>Source!FS116</f>
        <v>0</v>
      </c>
      <c r="F23" t="str">
        <f>Source!F116</f>
        <v>1.1-1-766</v>
      </c>
      <c r="G23" t="str">
        <f>Source!G116</f>
        <v>Песок для строительных работ, рядовой</v>
      </c>
      <c r="H23" t="str">
        <f>Source!H116</f>
        <v>м3</v>
      </c>
      <c r="I23">
        <f>Source!I116</f>
        <v>0</v>
      </c>
      <c r="J23">
        <v>1</v>
      </c>
      <c r="K23">
        <f>Source!AC116</f>
        <v>104.99</v>
      </c>
      <c r="M23">
        <f>ROUND(K23*I23, 2)</f>
        <v>0</v>
      </c>
      <c r="N23">
        <f>Source!AC116*IF(Source!BC116&lt;&gt; 0, Source!BC116, 1)</f>
        <v>552.24739999999997</v>
      </c>
      <c r="O23">
        <f>ROUND(N23*I23, 2)</f>
        <v>0</v>
      </c>
      <c r="P23">
        <f>Source!AE116</f>
        <v>0</v>
      </c>
      <c r="R23">
        <f>ROUND(P23*I23, 2)</f>
        <v>0</v>
      </c>
      <c r="S23">
        <f>Source!AE116*IF(Source!BS116&lt;&gt; 0, Source!BS116, 1)</f>
        <v>0</v>
      </c>
      <c r="T23">
        <f>ROUND(S23*I23, 2)</f>
        <v>0</v>
      </c>
      <c r="U23">
        <f>Source!GF116</f>
        <v>2069056849</v>
      </c>
      <c r="V23">
        <v>464578271</v>
      </c>
      <c r="W23">
        <v>1615926593</v>
      </c>
    </row>
    <row r="24" spans="1:23" x14ac:dyDescent="0.2">
      <c r="A24">
        <f>Source!A117</f>
        <v>17</v>
      </c>
      <c r="C24">
        <v>3</v>
      </c>
      <c r="D24">
        <v>0</v>
      </c>
      <c r="E24">
        <f>SmtRes!AV82</f>
        <v>0</v>
      </c>
      <c r="F24" t="str">
        <f>SmtRes!I82</f>
        <v>1.1-1-118</v>
      </c>
      <c r="G24" t="str">
        <f>SmtRes!K82</f>
        <v>Вода</v>
      </c>
      <c r="H24" t="str">
        <f>SmtRes!O82</f>
        <v>м3</v>
      </c>
      <c r="I24">
        <f>SmtRes!Y82*Source!I117</f>
        <v>0</v>
      </c>
      <c r="J24">
        <f>SmtRes!AO82</f>
        <v>1</v>
      </c>
      <c r="K24">
        <f>SmtRes!AE82</f>
        <v>7.07</v>
      </c>
      <c r="L24">
        <f>SmtRes!DB82</f>
        <v>14.14</v>
      </c>
      <c r="M24">
        <f>ROUND(ROUND(L24*Source!I117, 6)*1, 2)</f>
        <v>0</v>
      </c>
      <c r="N24">
        <f>SmtRes!AA82</f>
        <v>7.07</v>
      </c>
      <c r="O24">
        <f>ROUND(ROUND(L24*Source!I117, 6)*SmtRes!DA82, 2)</f>
        <v>0</v>
      </c>
      <c r="P24">
        <f>SmtRes!AG82</f>
        <v>0</v>
      </c>
      <c r="Q24">
        <f>SmtRes!DC82</f>
        <v>0</v>
      </c>
      <c r="R24">
        <f>ROUND(ROUND(Q24*Source!I117, 6)*1, 2)</f>
        <v>0</v>
      </c>
      <c r="S24">
        <f>SmtRes!AC82</f>
        <v>0</v>
      </c>
      <c r="T24">
        <f>ROUND(ROUND(Q24*Source!I117, 6)*SmtRes!AK82, 2)</f>
        <v>0</v>
      </c>
      <c r="U24">
        <f>SmtRes!X82</f>
        <v>-862991314</v>
      </c>
      <c r="V24">
        <v>209219300</v>
      </c>
      <c r="W24">
        <v>209219300</v>
      </c>
    </row>
    <row r="25" spans="1:23" x14ac:dyDescent="0.2">
      <c r="A25">
        <f>Source!A118</f>
        <v>18</v>
      </c>
      <c r="C25">
        <v>3</v>
      </c>
      <c r="D25">
        <f>Source!BI118</f>
        <v>1</v>
      </c>
      <c r="E25">
        <f>Source!FS118</f>
        <v>0</v>
      </c>
      <c r="F25" t="str">
        <f>Source!F118</f>
        <v>1.1-1-1550</v>
      </c>
      <c r="G25" t="str">
        <f>Source!G118</f>
        <v>Щебень из естественного камня для дорожных работ, марка 600 - 400, фракция 20-40 мм</v>
      </c>
      <c r="H25" t="str">
        <f>Source!H118</f>
        <v>м3</v>
      </c>
      <c r="I25">
        <f>Source!I118</f>
        <v>0</v>
      </c>
      <c r="J25">
        <v>1</v>
      </c>
      <c r="K25">
        <f>Source!AC118</f>
        <v>173.37</v>
      </c>
      <c r="M25">
        <f>ROUND(K25*I25, 2)</f>
        <v>0</v>
      </c>
      <c r="N25">
        <f>Source!AC118*IF(Source!BC118&lt;&gt; 0, Source!BC118, 1)</f>
        <v>1868.9286</v>
      </c>
      <c r="O25">
        <f>ROUND(N25*I25, 2)</f>
        <v>0</v>
      </c>
      <c r="P25">
        <f>Source!AE118</f>
        <v>0</v>
      </c>
      <c r="R25">
        <f>ROUND(P25*I25, 2)</f>
        <v>0</v>
      </c>
      <c r="S25">
        <f>Source!AE118*IF(Source!BS118&lt;&gt; 0, Source!BS118, 1)</f>
        <v>0</v>
      </c>
      <c r="T25">
        <f>ROUND(S25*I25, 2)</f>
        <v>0</v>
      </c>
      <c r="U25">
        <f>Source!GF118</f>
        <v>-820942871</v>
      </c>
      <c r="V25">
        <v>1968999642</v>
      </c>
      <c r="W25">
        <v>1682878819</v>
      </c>
    </row>
    <row r="26" spans="1:23" x14ac:dyDescent="0.2">
      <c r="A26">
        <f>Source!A120</f>
        <v>18</v>
      </c>
      <c r="C26">
        <v>3</v>
      </c>
      <c r="D26">
        <f>Source!BI120</f>
        <v>1</v>
      </c>
      <c r="E26">
        <f>Source!FS120</f>
        <v>0</v>
      </c>
      <c r="F26" t="str">
        <f>Source!F120</f>
        <v>1.1-1-1550</v>
      </c>
      <c r="G26" t="str">
        <f>Source!G120</f>
        <v>Щебень из естественного камня для дорожных работ, марка 600 - 400, фракция 20-40 мм</v>
      </c>
      <c r="H26" t="str">
        <f>Source!H120</f>
        <v>м3</v>
      </c>
      <c r="I26">
        <f>Source!I120</f>
        <v>0</v>
      </c>
      <c r="J26">
        <v>1</v>
      </c>
      <c r="K26">
        <f>Source!AC120</f>
        <v>173.37</v>
      </c>
      <c r="M26">
        <f>ROUND(K26*I26, 2)</f>
        <v>0</v>
      </c>
      <c r="N26">
        <f>Source!AC120*IF(Source!BC120&lt;&gt; 0, Source!BC120, 1)</f>
        <v>1868.9286</v>
      </c>
      <c r="O26">
        <f>ROUND(N26*I26, 2)</f>
        <v>0</v>
      </c>
      <c r="P26">
        <f>Source!AE120</f>
        <v>0</v>
      </c>
      <c r="R26">
        <f>ROUND(P26*I26, 2)</f>
        <v>0</v>
      </c>
      <c r="S26">
        <f>Source!AE120*IF(Source!BS120&lt;&gt; 0, Source!BS120, 1)</f>
        <v>0</v>
      </c>
      <c r="T26">
        <f>ROUND(S26*I26, 2)</f>
        <v>0</v>
      </c>
      <c r="U26">
        <f>Source!GF120</f>
        <v>-820942871</v>
      </c>
      <c r="V26">
        <v>1968999642</v>
      </c>
      <c r="W26">
        <v>1682878819</v>
      </c>
    </row>
    <row r="27" spans="1:23" x14ac:dyDescent="0.2">
      <c r="A27">
        <f>Source!A121</f>
        <v>17</v>
      </c>
      <c r="C27">
        <v>3</v>
      </c>
      <c r="D27">
        <v>0</v>
      </c>
      <c r="E27">
        <f>SmtRes!AV88</f>
        <v>0</v>
      </c>
      <c r="F27" t="str">
        <f>SmtRes!I88</f>
        <v>1.1-1-46</v>
      </c>
      <c r="G27" t="str">
        <f>SmtRes!K88</f>
        <v>Битумы нефтяные, дорожные жидкие, марка МГ, СГ</v>
      </c>
      <c r="H27" t="str">
        <f>SmtRes!O88</f>
        <v>т</v>
      </c>
      <c r="I27">
        <f>SmtRes!Y88*Source!I121</f>
        <v>0</v>
      </c>
      <c r="J27">
        <f>SmtRes!AO88</f>
        <v>1</v>
      </c>
      <c r="K27">
        <f>SmtRes!AE88</f>
        <v>3501.78</v>
      </c>
      <c r="L27">
        <f>SmtRes!DB88</f>
        <v>210.11</v>
      </c>
      <c r="M27">
        <f>ROUND(ROUND(L27*Source!I121, 6)*1, 2)</f>
        <v>0</v>
      </c>
      <c r="N27">
        <f>SmtRes!AA88</f>
        <v>3501.78</v>
      </c>
      <c r="O27">
        <f>ROUND(ROUND(L27*Source!I121, 6)*SmtRes!DA88, 2)</f>
        <v>0</v>
      </c>
      <c r="P27">
        <f>SmtRes!AG88</f>
        <v>0</v>
      </c>
      <c r="Q27">
        <f>SmtRes!DC88</f>
        <v>0</v>
      </c>
      <c r="R27">
        <f>ROUND(ROUND(Q27*Source!I121, 6)*1, 2)</f>
        <v>0</v>
      </c>
      <c r="S27">
        <f>SmtRes!AC88</f>
        <v>0</v>
      </c>
      <c r="T27">
        <f>ROUND(ROUND(Q27*Source!I121, 6)*SmtRes!AK88, 2)</f>
        <v>0</v>
      </c>
      <c r="U27">
        <f>SmtRes!X88</f>
        <v>435343267</v>
      </c>
      <c r="V27">
        <v>977557618</v>
      </c>
      <c r="W27">
        <v>977557618</v>
      </c>
    </row>
    <row r="28" spans="1:23" x14ac:dyDescent="0.2">
      <c r="A28">
        <f>Source!A122</f>
        <v>18</v>
      </c>
      <c r="C28">
        <v>3</v>
      </c>
      <c r="D28">
        <f>Source!BI122</f>
        <v>1</v>
      </c>
      <c r="E28">
        <f>Source!FS122</f>
        <v>0</v>
      </c>
      <c r="F28" t="str">
        <f>Source!F122</f>
        <v>1.3-3-3</v>
      </c>
      <c r="G28" t="str">
        <f>Source!G122</f>
        <v>Смеси асфальтобетонные дорожные горячие крупнозернистые, тип I</v>
      </c>
      <c r="H28" t="str">
        <f>Source!H122</f>
        <v>т</v>
      </c>
      <c r="I28">
        <f>Source!I122</f>
        <v>0</v>
      </c>
      <c r="J28">
        <v>1</v>
      </c>
      <c r="K28">
        <f>Source!AC122</f>
        <v>296.7</v>
      </c>
      <c r="M28">
        <f>ROUND(K28*I28, 2)</f>
        <v>0</v>
      </c>
      <c r="N28">
        <f>Source!AC122*IF(Source!BC122&lt;&gt; 0, Source!BC122, 1)</f>
        <v>2667.3330000000001</v>
      </c>
      <c r="O28">
        <f>ROUND(N28*I28, 2)</f>
        <v>0</v>
      </c>
      <c r="P28">
        <f>Source!AE122</f>
        <v>0</v>
      </c>
      <c r="R28">
        <f>ROUND(P28*I28, 2)</f>
        <v>0</v>
      </c>
      <c r="S28">
        <f>Source!AE122*IF(Source!BS122&lt;&gt; 0, Source!BS122, 1)</f>
        <v>0</v>
      </c>
      <c r="T28">
        <f>ROUND(S28*I28, 2)</f>
        <v>0</v>
      </c>
      <c r="U28">
        <f>Source!GF122</f>
        <v>-2026741202</v>
      </c>
      <c r="V28">
        <v>-903558974</v>
      </c>
      <c r="W28">
        <v>1505524586</v>
      </c>
    </row>
    <row r="29" spans="1:23" x14ac:dyDescent="0.2">
      <c r="A29">
        <f>Source!A123</f>
        <v>17</v>
      </c>
      <c r="C29">
        <v>3</v>
      </c>
      <c r="D29">
        <v>0</v>
      </c>
      <c r="E29">
        <f>SmtRes!AV92</f>
        <v>0</v>
      </c>
      <c r="F29" t="str">
        <f>SmtRes!I92</f>
        <v>1.1-1-46</v>
      </c>
      <c r="G29" t="str">
        <f>SmtRes!K92</f>
        <v>Битумы нефтяные, дорожные жидкие, марка МГ, СГ</v>
      </c>
      <c r="H29" t="str">
        <f>SmtRes!O92</f>
        <v>т</v>
      </c>
      <c r="I29">
        <f>SmtRes!Y92*Source!I123</f>
        <v>0</v>
      </c>
      <c r="J29">
        <f>SmtRes!AO92</f>
        <v>1</v>
      </c>
      <c r="K29">
        <f>SmtRes!AE92</f>
        <v>3501.78</v>
      </c>
      <c r="L29">
        <f>SmtRes!DB92</f>
        <v>210.11</v>
      </c>
      <c r="M29">
        <f>ROUND(ROUND(L29*Source!I123, 6)*1, 2)</f>
        <v>0</v>
      </c>
      <c r="N29">
        <f>SmtRes!AA92</f>
        <v>3501.78</v>
      </c>
      <c r="O29">
        <f>ROUND(ROUND(L29*Source!I123, 6)*SmtRes!DA92, 2)</f>
        <v>0</v>
      </c>
      <c r="P29">
        <f>SmtRes!AG92</f>
        <v>0</v>
      </c>
      <c r="Q29">
        <f>SmtRes!DC92</f>
        <v>0</v>
      </c>
      <c r="R29">
        <f>ROUND(ROUND(Q29*Source!I123, 6)*1, 2)</f>
        <v>0</v>
      </c>
      <c r="S29">
        <f>SmtRes!AC92</f>
        <v>0</v>
      </c>
      <c r="T29">
        <f>ROUND(ROUND(Q29*Source!I123, 6)*SmtRes!AK92, 2)</f>
        <v>0</v>
      </c>
      <c r="U29">
        <f>SmtRes!X92</f>
        <v>435343267</v>
      </c>
      <c r="V29">
        <v>977557618</v>
      </c>
      <c r="W29">
        <v>977557618</v>
      </c>
    </row>
    <row r="30" spans="1:23" x14ac:dyDescent="0.2">
      <c r="A30">
        <f>Source!A124</f>
        <v>18</v>
      </c>
      <c r="C30">
        <v>3</v>
      </c>
      <c r="D30">
        <f>Source!BI124</f>
        <v>1</v>
      </c>
      <c r="E30">
        <f>Source!FS124</f>
        <v>0</v>
      </c>
      <c r="F30" t="str">
        <f>Source!F124</f>
        <v>1.3-3-8</v>
      </c>
      <c r="G30" t="str">
        <f>Source!G124</f>
        <v>Смеси асфальтобетонные дорожные горячие мелкозернистые, марка I, тип Б</v>
      </c>
      <c r="H30" t="str">
        <f>Source!H124</f>
        <v>т</v>
      </c>
      <c r="I30">
        <f>Source!I124</f>
        <v>0</v>
      </c>
      <c r="J30">
        <v>1</v>
      </c>
      <c r="K30">
        <f>Source!AC124</f>
        <v>307.88</v>
      </c>
      <c r="M30">
        <f>ROUND(K30*I30, 2)</f>
        <v>0</v>
      </c>
      <c r="N30">
        <f>Source!AC124*IF(Source!BC124&lt;&gt; 0, Source!BC124, 1)</f>
        <v>2623.1376</v>
      </c>
      <c r="O30">
        <f>ROUND(N30*I30, 2)</f>
        <v>0</v>
      </c>
      <c r="P30">
        <f>Source!AE124</f>
        <v>0</v>
      </c>
      <c r="R30">
        <f>ROUND(P30*I30, 2)</f>
        <v>0</v>
      </c>
      <c r="S30">
        <f>Source!AE124*IF(Source!BS124&lt;&gt; 0, Source!BS124, 1)</f>
        <v>0</v>
      </c>
      <c r="T30">
        <f>ROUND(S30*I30, 2)</f>
        <v>0</v>
      </c>
      <c r="U30">
        <f>Source!GF124</f>
        <v>305310980</v>
      </c>
      <c r="V30">
        <v>247748025</v>
      </c>
      <c r="W30">
        <v>-1906368070</v>
      </c>
    </row>
    <row r="31" spans="1:23" x14ac:dyDescent="0.2">
      <c r="A31">
        <f>Source!A155</f>
        <v>4</v>
      </c>
      <c r="B31">
        <v>155</v>
      </c>
      <c r="G31" t="str">
        <f>Source!G155</f>
        <v>п.5.1   Замена\ устройство Бортового камня дорожного (для проезжей части и тротуаров) - 3234м/п</v>
      </c>
    </row>
    <row r="32" spans="1:23" x14ac:dyDescent="0.2">
      <c r="A32">
        <f>Source!A161</f>
        <v>17</v>
      </c>
      <c r="C32">
        <v>3</v>
      </c>
      <c r="D32">
        <v>0</v>
      </c>
      <c r="E32">
        <f>SmtRes!AV101</f>
        <v>0</v>
      </c>
      <c r="F32" t="str">
        <f>SmtRes!I101</f>
        <v>9999990006</v>
      </c>
      <c r="G32" t="str">
        <f>SmtRes!K101</f>
        <v>Стоимость прочих материалов (ЭСН)</v>
      </c>
      <c r="H32" t="str">
        <f>SmtRes!O101</f>
        <v>руб.</v>
      </c>
      <c r="I32">
        <f>SmtRes!Y101*Source!I161</f>
        <v>0</v>
      </c>
      <c r="J32">
        <f>SmtRes!AO101</f>
        <v>1</v>
      </c>
      <c r="K32">
        <f>SmtRes!AE101</f>
        <v>1</v>
      </c>
      <c r="L32">
        <f>SmtRes!DB101</f>
        <v>116.34</v>
      </c>
      <c r="M32">
        <f>ROUND(ROUND(L32*Source!I161, 6)*1, 2)</f>
        <v>0</v>
      </c>
      <c r="N32">
        <f>SmtRes!AA101</f>
        <v>1.01</v>
      </c>
      <c r="O32">
        <f>ROUND(ROUND(L32*Source!I161, 6)*SmtRes!DA101, 2)</f>
        <v>0</v>
      </c>
      <c r="P32">
        <f>SmtRes!AG101</f>
        <v>0</v>
      </c>
      <c r="Q32">
        <f>SmtRes!DC101</f>
        <v>0</v>
      </c>
      <c r="R32">
        <f>ROUND(ROUND(Q32*Source!I161, 6)*1, 2)</f>
        <v>0</v>
      </c>
      <c r="S32">
        <f>SmtRes!AC101</f>
        <v>0</v>
      </c>
      <c r="T32">
        <f>ROUND(ROUND(Q32*Source!I161, 6)*SmtRes!AK101, 2)</f>
        <v>0</v>
      </c>
      <c r="U32">
        <f>SmtRes!X101</f>
        <v>-94250534</v>
      </c>
      <c r="V32">
        <v>-1341645062</v>
      </c>
      <c r="W32">
        <v>575082756</v>
      </c>
    </row>
    <row r="33" spans="1:23" x14ac:dyDescent="0.2">
      <c r="A33">
        <f>Source!A161</f>
        <v>17</v>
      </c>
      <c r="C33">
        <v>3</v>
      </c>
      <c r="D33">
        <v>0</v>
      </c>
      <c r="E33">
        <f>SmtRes!AV99</f>
        <v>0</v>
      </c>
      <c r="F33" t="str">
        <f>SmtRes!I99</f>
        <v>1.3-2-5</v>
      </c>
      <c r="G33" t="str">
        <f>SmtRes!K99</f>
        <v>Растворы цементные, марка 100</v>
      </c>
      <c r="H33" t="str">
        <f>SmtRes!O99</f>
        <v>м3</v>
      </c>
      <c r="I33">
        <f>SmtRes!Y99*Source!I161</f>
        <v>0</v>
      </c>
      <c r="J33">
        <f>SmtRes!AO99</f>
        <v>1</v>
      </c>
      <c r="K33">
        <f>SmtRes!AE99</f>
        <v>451.14</v>
      </c>
      <c r="L33">
        <f>SmtRes!DB99</f>
        <v>27.07</v>
      </c>
      <c r="M33">
        <f>ROUND(ROUND(L33*Source!I161, 6)*1, 2)</f>
        <v>0</v>
      </c>
      <c r="N33">
        <f>SmtRes!AA99</f>
        <v>453.85</v>
      </c>
      <c r="O33">
        <f>ROUND(ROUND(L33*Source!I161, 6)*SmtRes!DA99, 2)</f>
        <v>0</v>
      </c>
      <c r="P33">
        <f>SmtRes!AG99</f>
        <v>0</v>
      </c>
      <c r="Q33">
        <f>SmtRes!DC99</f>
        <v>0</v>
      </c>
      <c r="R33">
        <f>ROUND(ROUND(Q33*Source!I161, 6)*1, 2)</f>
        <v>0</v>
      </c>
      <c r="S33">
        <f>SmtRes!AC99</f>
        <v>0</v>
      </c>
      <c r="T33">
        <f>ROUND(ROUND(Q33*Source!I161, 6)*SmtRes!AK99, 2)</f>
        <v>0</v>
      </c>
      <c r="U33">
        <f>SmtRes!X99</f>
        <v>-718781615</v>
      </c>
      <c r="V33">
        <v>-1804029654</v>
      </c>
      <c r="W33">
        <v>-1732971906</v>
      </c>
    </row>
    <row r="34" spans="1:23" x14ac:dyDescent="0.2">
      <c r="A34">
        <f>Source!A161</f>
        <v>17</v>
      </c>
      <c r="C34">
        <v>3</v>
      </c>
      <c r="D34">
        <v>0</v>
      </c>
      <c r="E34">
        <f>SmtRes!AV98</f>
        <v>0</v>
      </c>
      <c r="F34" t="str">
        <f>SmtRes!I98</f>
        <v>1.3-1-38</v>
      </c>
      <c r="G34" t="str">
        <f>SmtRes!K98</f>
        <v>Смеси бетонные, БСГ, тяжелого бетона на гранитном щебне, класс прочности В15 (М200); П3, фракция 5-20, F50-100, W0-2</v>
      </c>
      <c r="H34" t="str">
        <f>SmtRes!O98</f>
        <v>м3</v>
      </c>
      <c r="I34">
        <f>SmtRes!Y98*Source!I161</f>
        <v>0</v>
      </c>
      <c r="J34">
        <f>SmtRes!AO98</f>
        <v>1</v>
      </c>
      <c r="K34">
        <f>SmtRes!AE98</f>
        <v>704.89</v>
      </c>
      <c r="L34">
        <f>SmtRes!DB98</f>
        <v>4158.8500000000004</v>
      </c>
      <c r="M34">
        <f>ROUND(ROUND(L34*Source!I161, 6)*1, 2)</f>
        <v>0</v>
      </c>
      <c r="N34">
        <f>SmtRes!AA98</f>
        <v>709.12</v>
      </c>
      <c r="O34">
        <f>ROUND(ROUND(L34*Source!I161, 6)*SmtRes!DA98, 2)</f>
        <v>0</v>
      </c>
      <c r="P34">
        <f>SmtRes!AG98</f>
        <v>0</v>
      </c>
      <c r="Q34">
        <f>SmtRes!DC98</f>
        <v>0</v>
      </c>
      <c r="R34">
        <f>ROUND(ROUND(Q34*Source!I161, 6)*1, 2)</f>
        <v>0</v>
      </c>
      <c r="S34">
        <f>SmtRes!AC98</f>
        <v>0</v>
      </c>
      <c r="T34">
        <f>ROUND(ROUND(Q34*Source!I161, 6)*SmtRes!AK98, 2)</f>
        <v>0</v>
      </c>
      <c r="U34">
        <f>SmtRes!X98</f>
        <v>-758282629</v>
      </c>
      <c r="V34">
        <v>786719351</v>
      </c>
      <c r="W34">
        <v>-1700865941</v>
      </c>
    </row>
    <row r="35" spans="1:23" x14ac:dyDescent="0.2">
      <c r="A35">
        <f>Source!A193</f>
        <v>4</v>
      </c>
      <c r="B35">
        <v>193</v>
      </c>
      <c r="G35" t="str">
        <f>Source!G193</f>
        <v>п.6   Замена\ устройство Бортового камня магистрального (для проезжей части и тротуаров) - 106м/п</v>
      </c>
    </row>
    <row r="36" spans="1:23" x14ac:dyDescent="0.2">
      <c r="A36">
        <f>Source!A199</f>
        <v>17</v>
      </c>
      <c r="C36">
        <v>3</v>
      </c>
      <c r="D36">
        <v>0</v>
      </c>
      <c r="E36">
        <f>SmtRes!AV110</f>
        <v>0</v>
      </c>
      <c r="F36" t="str">
        <f>SmtRes!I110</f>
        <v>9999990006</v>
      </c>
      <c r="G36" t="str">
        <f>SmtRes!K110</f>
        <v>Стоимость прочих материалов (ЭСН)</v>
      </c>
      <c r="H36" t="str">
        <f>SmtRes!O110</f>
        <v>руб.</v>
      </c>
      <c r="I36">
        <f>SmtRes!Y110*Source!I199</f>
        <v>0</v>
      </c>
      <c r="J36">
        <f>SmtRes!AO110</f>
        <v>1</v>
      </c>
      <c r="K36">
        <f>SmtRes!AE110</f>
        <v>1</v>
      </c>
      <c r="L36">
        <f>SmtRes!DB110</f>
        <v>116.34</v>
      </c>
      <c r="M36">
        <f>ROUND(ROUND(L36*Source!I199, 6)*1, 2)</f>
        <v>0</v>
      </c>
      <c r="N36">
        <f>SmtRes!AA110</f>
        <v>1.01</v>
      </c>
      <c r="O36">
        <f>ROUND(ROUND(L36*Source!I199, 6)*SmtRes!DA110, 2)</f>
        <v>0</v>
      </c>
      <c r="P36">
        <f>SmtRes!AG110</f>
        <v>0</v>
      </c>
      <c r="Q36">
        <f>SmtRes!DC110</f>
        <v>0</v>
      </c>
      <c r="R36">
        <f>ROUND(ROUND(Q36*Source!I199, 6)*1, 2)</f>
        <v>0</v>
      </c>
      <c r="S36">
        <f>SmtRes!AC110</f>
        <v>0</v>
      </c>
      <c r="T36">
        <f>ROUND(ROUND(Q36*Source!I199, 6)*SmtRes!AK110, 2)</f>
        <v>0</v>
      </c>
      <c r="U36">
        <f>SmtRes!X110</f>
        <v>-94250534</v>
      </c>
      <c r="V36">
        <v>-1341645062</v>
      </c>
      <c r="W36">
        <v>575082756</v>
      </c>
    </row>
    <row r="37" spans="1:23" x14ac:dyDescent="0.2">
      <c r="A37">
        <f>Source!A202</f>
        <v>18</v>
      </c>
      <c r="C37">
        <v>3</v>
      </c>
      <c r="D37">
        <f>Source!BI202</f>
        <v>1</v>
      </c>
      <c r="E37">
        <f>Source!FS202</f>
        <v>0</v>
      </c>
      <c r="F37" t="str">
        <f>Source!F202</f>
        <v>1.3-1-38</v>
      </c>
      <c r="G37" t="str">
        <f>Source!G202</f>
        <v>Смеси бетонные, БСГ, тяжелого бетона на гранитном щебне, класс прочности В15 (М200); П3, фракция 5-20, F50-100, W0-2</v>
      </c>
      <c r="H37" t="str">
        <f>Source!H202</f>
        <v>м3</v>
      </c>
      <c r="I37">
        <f>Source!I202</f>
        <v>0</v>
      </c>
      <c r="J37">
        <v>1</v>
      </c>
      <c r="K37">
        <f>Source!AC202</f>
        <v>704.89</v>
      </c>
      <c r="M37">
        <f>ROUND(K37*I37, 2)</f>
        <v>0</v>
      </c>
      <c r="N37">
        <f>Source!AC202*IF(Source!BC202&lt;&gt; 0, Source!BC202, 1)</f>
        <v>4208.1932999999999</v>
      </c>
      <c r="O37">
        <f>ROUND(N37*I37, 2)</f>
        <v>0</v>
      </c>
      <c r="P37">
        <f>Source!AE202</f>
        <v>0</v>
      </c>
      <c r="R37">
        <f>ROUND(P37*I37, 2)</f>
        <v>0</v>
      </c>
      <c r="S37">
        <f>Source!AE202*IF(Source!BS202&lt;&gt; 0, Source!BS202, 1)</f>
        <v>0</v>
      </c>
      <c r="T37">
        <f>ROUND(S37*I37, 2)</f>
        <v>0</v>
      </c>
      <c r="U37">
        <f>Source!GF202</f>
        <v>-758282629</v>
      </c>
      <c r="V37">
        <v>786719351</v>
      </c>
      <c r="W37">
        <v>2032538655</v>
      </c>
    </row>
    <row r="38" spans="1:23" x14ac:dyDescent="0.2">
      <c r="A38">
        <f>Source!A203</f>
        <v>18</v>
      </c>
      <c r="C38">
        <v>3</v>
      </c>
      <c r="D38">
        <f>Source!BI203</f>
        <v>1</v>
      </c>
      <c r="E38">
        <f>Source!FS203</f>
        <v>0</v>
      </c>
      <c r="F38" t="str">
        <f>Source!F203</f>
        <v>1.3-2-5</v>
      </c>
      <c r="G38" t="str">
        <f>Source!G203</f>
        <v>Растворы цементные, марка 100</v>
      </c>
      <c r="H38" t="str">
        <f>Source!H203</f>
        <v>м3</v>
      </c>
      <c r="I38">
        <f>Source!I203</f>
        <v>0</v>
      </c>
      <c r="J38">
        <v>1</v>
      </c>
      <c r="K38">
        <f>Source!AC203</f>
        <v>451.14</v>
      </c>
      <c r="M38">
        <f>ROUND(K38*I38, 2)</f>
        <v>0</v>
      </c>
      <c r="N38">
        <f>Source!AC203*IF(Source!BC203&lt;&gt; 0, Source!BC203, 1)</f>
        <v>3306.8561999999997</v>
      </c>
      <c r="O38">
        <f>ROUND(N38*I38, 2)</f>
        <v>0</v>
      </c>
      <c r="P38">
        <f>Source!AE203</f>
        <v>0</v>
      </c>
      <c r="R38">
        <f>ROUND(P38*I38, 2)</f>
        <v>0</v>
      </c>
      <c r="S38">
        <f>Source!AE203*IF(Source!BS203&lt;&gt; 0, Source!BS203, 1)</f>
        <v>0</v>
      </c>
      <c r="T38">
        <f>ROUND(S38*I38, 2)</f>
        <v>0</v>
      </c>
      <c r="U38">
        <f>Source!GF203</f>
        <v>-718781615</v>
      </c>
      <c r="V38">
        <v>-1804029654</v>
      </c>
      <c r="W38">
        <v>2120366405</v>
      </c>
    </row>
    <row r="39" spans="1:23" x14ac:dyDescent="0.2">
      <c r="A39">
        <f>Source!A204</f>
        <v>18</v>
      </c>
      <c r="C39">
        <v>3</v>
      </c>
      <c r="D39">
        <f>Source!BI204</f>
        <v>1</v>
      </c>
      <c r="E39">
        <f>Source!FS204</f>
        <v>0</v>
      </c>
      <c r="F39" t="str">
        <f>Source!F204</f>
        <v>цена поставщика</v>
      </c>
      <c r="G39" t="str">
        <f>Source!G204</f>
        <v>Камни бетонные бортовые, марка БР 1000х450х180, ООО "Готика"</v>
      </c>
      <c r="H39" t="str">
        <f>Source!H204</f>
        <v>м/п</v>
      </c>
      <c r="I39">
        <f>Source!I204</f>
        <v>0</v>
      </c>
      <c r="J39">
        <v>1</v>
      </c>
      <c r="K39">
        <f>Source!AC204</f>
        <v>75.23</v>
      </c>
      <c r="M39">
        <f>ROUND(K39*I39, 2)</f>
        <v>0</v>
      </c>
      <c r="N39">
        <f>Source!AC204*IF(Source!BC204&lt;&gt; 0, Source!BC204, 1)</f>
        <v>425.04950000000002</v>
      </c>
      <c r="O39">
        <f>ROUND(N39*I39, 2)</f>
        <v>0</v>
      </c>
      <c r="P39">
        <f>Source!AE204</f>
        <v>0</v>
      </c>
      <c r="R39">
        <f>ROUND(P39*I39, 2)</f>
        <v>0</v>
      </c>
      <c r="S39">
        <f>Source!AE204*IF(Source!BS204&lt;&gt; 0, Source!BS204, 1)</f>
        <v>0</v>
      </c>
      <c r="T39">
        <f>ROUND(S39*I39, 2)</f>
        <v>0</v>
      </c>
      <c r="U39">
        <f>Source!GF204</f>
        <v>859180201</v>
      </c>
      <c r="V39">
        <v>1773727523</v>
      </c>
      <c r="W39">
        <v>14097849</v>
      </c>
    </row>
    <row r="40" spans="1:23" x14ac:dyDescent="0.2">
      <c r="A40">
        <f>Source!A235</f>
        <v>4</v>
      </c>
      <c r="B40">
        <v>235</v>
      </c>
      <c r="G40" t="str">
        <f>Source!G235</f>
        <v>п.8.1   Устройство водоотводных лотков с разборкой - 15м/п</v>
      </c>
    </row>
    <row r="41" spans="1:23" x14ac:dyDescent="0.2">
      <c r="A41">
        <f>Source!A239</f>
        <v>17</v>
      </c>
      <c r="C41">
        <v>3</v>
      </c>
      <c r="D41">
        <v>0</v>
      </c>
      <c r="E41">
        <f>SmtRes!AV116</f>
        <v>0</v>
      </c>
      <c r="F41" t="str">
        <f>SmtRes!I116</f>
        <v>1.1-1-230</v>
      </c>
      <c r="G41" t="str">
        <f>SmtRes!K116</f>
        <v>Доски хвойных пород, обрезные, длина 2-6,5 м, сорт IV, толщина 19-22 мм</v>
      </c>
      <c r="H41" t="str">
        <f>SmtRes!O116</f>
        <v>м3</v>
      </c>
      <c r="I41">
        <f>SmtRes!Y116*Source!I239</f>
        <v>0</v>
      </c>
      <c r="J41">
        <f>SmtRes!AO116</f>
        <v>1</v>
      </c>
      <c r="K41">
        <f>SmtRes!AE116</f>
        <v>1828.56</v>
      </c>
      <c r="L41">
        <f>SmtRes!DB116</f>
        <v>310.86</v>
      </c>
      <c r="M41">
        <f>ROUND(ROUND(L41*Source!I239, 6)*1, 2)</f>
        <v>0</v>
      </c>
      <c r="N41">
        <f>SmtRes!AA116</f>
        <v>1832.22</v>
      </c>
      <c r="O41">
        <f>ROUND(ROUND(L41*Source!I239, 6)*SmtRes!DA116, 2)</f>
        <v>0</v>
      </c>
      <c r="P41">
        <f>SmtRes!AG116</f>
        <v>0</v>
      </c>
      <c r="Q41">
        <f>SmtRes!DC116</f>
        <v>0</v>
      </c>
      <c r="R41">
        <f>ROUND(ROUND(Q41*Source!I239, 6)*1, 2)</f>
        <v>0</v>
      </c>
      <c r="S41">
        <f>SmtRes!AC116</f>
        <v>0</v>
      </c>
      <c r="T41">
        <f>ROUND(ROUND(Q41*Source!I239, 6)*SmtRes!AK116, 2)</f>
        <v>0</v>
      </c>
      <c r="U41">
        <f>SmtRes!X116</f>
        <v>-164923881</v>
      </c>
      <c r="V41">
        <v>1113885926</v>
      </c>
      <c r="W41">
        <v>1486165996</v>
      </c>
    </row>
    <row r="42" spans="1:23" x14ac:dyDescent="0.2">
      <c r="A42">
        <f>Source!A239</f>
        <v>17</v>
      </c>
      <c r="C42">
        <v>3</v>
      </c>
      <c r="D42">
        <v>0</v>
      </c>
      <c r="E42">
        <f>SmtRes!AV115</f>
        <v>0</v>
      </c>
      <c r="F42" t="str">
        <f>SmtRes!I115</f>
        <v>1.1-1-132</v>
      </c>
      <c r="G42" t="str">
        <f>SmtRes!K115</f>
        <v>Гвозди строительные</v>
      </c>
      <c r="H42" t="str">
        <f>SmtRes!O115</f>
        <v>т</v>
      </c>
      <c r="I42">
        <f>SmtRes!Y115*Source!I239</f>
        <v>0</v>
      </c>
      <c r="J42">
        <f>SmtRes!AO115</f>
        <v>1</v>
      </c>
      <c r="K42">
        <f>SmtRes!AE115</f>
        <v>6521.42</v>
      </c>
      <c r="L42">
        <f>SmtRes!DB115</f>
        <v>6.52</v>
      </c>
      <c r="M42">
        <f>ROUND(ROUND(L42*Source!I239, 6)*1, 2)</f>
        <v>0</v>
      </c>
      <c r="N42">
        <f>SmtRes!AA115</f>
        <v>6534.46</v>
      </c>
      <c r="O42">
        <f>ROUND(ROUND(L42*Source!I239, 6)*SmtRes!DA115, 2)</f>
        <v>0</v>
      </c>
      <c r="P42">
        <f>SmtRes!AG115</f>
        <v>0</v>
      </c>
      <c r="Q42">
        <f>SmtRes!DC115</f>
        <v>0</v>
      </c>
      <c r="R42">
        <f>ROUND(ROUND(Q42*Source!I239, 6)*1, 2)</f>
        <v>0</v>
      </c>
      <c r="S42">
        <f>SmtRes!AC115</f>
        <v>0</v>
      </c>
      <c r="T42">
        <f>ROUND(ROUND(Q42*Source!I239, 6)*SmtRes!AK115, 2)</f>
        <v>0</v>
      </c>
      <c r="U42">
        <f>SmtRes!X115</f>
        <v>563176784</v>
      </c>
      <c r="V42">
        <v>-676994890</v>
      </c>
      <c r="W42">
        <v>-629736147</v>
      </c>
    </row>
    <row r="43" spans="1:23" x14ac:dyDescent="0.2">
      <c r="A43">
        <f>Source!A240</f>
        <v>18</v>
      </c>
      <c r="C43">
        <v>3</v>
      </c>
      <c r="D43">
        <f>Source!BI240</f>
        <v>1</v>
      </c>
      <c r="E43">
        <f>Source!FS240</f>
        <v>0</v>
      </c>
      <c r="F43" t="str">
        <f>Source!F240</f>
        <v>1.3-1-38</v>
      </c>
      <c r="G43" t="str">
        <f>Source!G240</f>
        <v>Смеси бетонные, БСГ, тяжелого бетона на гранитном щебне, класс прочности В15 (М200); П3, фракция 5-20, F50-100, W0-2</v>
      </c>
      <c r="H43" t="str">
        <f>Source!H240</f>
        <v>м3</v>
      </c>
      <c r="I43">
        <f>Source!I240</f>
        <v>0</v>
      </c>
      <c r="J43">
        <v>1</v>
      </c>
      <c r="K43">
        <f>Source!AC240</f>
        <v>704.89</v>
      </c>
      <c r="M43">
        <f>ROUND(K43*I43, 2)</f>
        <v>0</v>
      </c>
      <c r="N43">
        <f>Source!AC240*IF(Source!BC240&lt;&gt; 0, Source!BC240, 1)</f>
        <v>4208.1932999999999</v>
      </c>
      <c r="O43">
        <f>ROUND(N43*I43, 2)</f>
        <v>0</v>
      </c>
      <c r="P43">
        <f>Source!AE240</f>
        <v>0</v>
      </c>
      <c r="R43">
        <f>ROUND(P43*I43, 2)</f>
        <v>0</v>
      </c>
      <c r="S43">
        <f>Source!AE240*IF(Source!BS240&lt;&gt; 0, Source!BS240, 1)</f>
        <v>0</v>
      </c>
      <c r="T43">
        <f>ROUND(S43*I43, 2)</f>
        <v>0</v>
      </c>
      <c r="U43">
        <f>Source!GF240</f>
        <v>-758282629</v>
      </c>
      <c r="V43">
        <v>786719351</v>
      </c>
      <c r="W43">
        <v>2032538655</v>
      </c>
    </row>
    <row r="44" spans="1:23" x14ac:dyDescent="0.2">
      <c r="A44">
        <f>Source!A241</f>
        <v>18</v>
      </c>
      <c r="C44">
        <v>3</v>
      </c>
      <c r="D44">
        <f>Source!BI241</f>
        <v>1</v>
      </c>
      <c r="E44">
        <f>Source!FS241</f>
        <v>0</v>
      </c>
      <c r="F44" t="str">
        <f>Source!F241</f>
        <v>цена поставщика</v>
      </c>
      <c r="G44" t="str">
        <f>Source!G241</f>
        <v>Лоток дождевой ЛБ-100-14-13</v>
      </c>
      <c r="H44" t="str">
        <f>Source!H241</f>
        <v>м/п</v>
      </c>
      <c r="I44">
        <f>Source!I241</f>
        <v>0</v>
      </c>
      <c r="J44">
        <v>1</v>
      </c>
      <c r="K44">
        <f>Source!AC241</f>
        <v>52.65</v>
      </c>
      <c r="M44">
        <f>ROUND(K44*I44, 2)</f>
        <v>0</v>
      </c>
      <c r="N44">
        <f>Source!AC241*IF(Source!BC241&lt;&gt; 0, Source!BC241, 1)</f>
        <v>297.47250000000003</v>
      </c>
      <c r="O44">
        <f>ROUND(N44*I44, 2)</f>
        <v>0</v>
      </c>
      <c r="P44">
        <f>Source!AE241</f>
        <v>0</v>
      </c>
      <c r="R44">
        <f>ROUND(P44*I44, 2)</f>
        <v>0</v>
      </c>
      <c r="S44">
        <f>Source!AE241*IF(Source!BS241&lt;&gt; 0, Source!BS241, 1)</f>
        <v>0</v>
      </c>
      <c r="T44">
        <f>ROUND(S44*I44, 2)</f>
        <v>0</v>
      </c>
      <c r="U44">
        <f>Source!GF241</f>
        <v>-30687339</v>
      </c>
      <c r="V44">
        <v>2109605603</v>
      </c>
      <c r="W44">
        <v>1203677729</v>
      </c>
    </row>
    <row r="45" spans="1:23" x14ac:dyDescent="0.2">
      <c r="A45">
        <f>Source!A242</f>
        <v>18</v>
      </c>
      <c r="C45">
        <v>3</v>
      </c>
      <c r="D45">
        <f>Source!BI242</f>
        <v>1</v>
      </c>
      <c r="E45">
        <f>Source!FS242</f>
        <v>0</v>
      </c>
      <c r="F45" t="str">
        <f>Source!F242</f>
        <v>цена поставщика</v>
      </c>
      <c r="G45" t="str">
        <f>Source!G242</f>
        <v>Решетка ячеистая стальная РСС 100х14 (нагрузка 12,5т)</v>
      </c>
      <c r="H45" t="str">
        <f>Source!H242</f>
        <v>м/п</v>
      </c>
      <c r="I45">
        <f>Source!I242</f>
        <v>0</v>
      </c>
      <c r="J45">
        <v>1</v>
      </c>
      <c r="K45">
        <f>Source!AC242</f>
        <v>141.16999999999999</v>
      </c>
      <c r="M45">
        <f>ROUND(K45*I45, 2)</f>
        <v>0</v>
      </c>
      <c r="N45">
        <f>Source!AC242*IF(Source!BC242&lt;&gt; 0, Source!BC242, 1)</f>
        <v>797.6105</v>
      </c>
      <c r="O45">
        <f>ROUND(N45*I45, 2)</f>
        <v>0</v>
      </c>
      <c r="P45">
        <f>Source!AE242</f>
        <v>0</v>
      </c>
      <c r="R45">
        <f>ROUND(P45*I45, 2)</f>
        <v>0</v>
      </c>
      <c r="S45">
        <f>Source!AE242*IF(Source!BS242&lt;&gt; 0, Source!BS242, 1)</f>
        <v>0</v>
      </c>
      <c r="T45">
        <f>ROUND(S45*I45, 2)</f>
        <v>0</v>
      </c>
      <c r="U45">
        <f>Source!GF242</f>
        <v>-964706823</v>
      </c>
      <c r="V45">
        <v>-120627549</v>
      </c>
      <c r="W45">
        <v>695092328</v>
      </c>
    </row>
    <row r="46" spans="1:23" x14ac:dyDescent="0.2">
      <c r="A46">
        <f>Source!A273</f>
        <v>4</v>
      </c>
      <c r="B46">
        <v>273</v>
      </c>
      <c r="G46" t="str">
        <f>Source!G273</f>
        <v>п.9.1   Ремонт оснований площадок (детские, спортивные, воркаут) АБП - 1287м2</v>
      </c>
    </row>
    <row r="47" spans="1:23" x14ac:dyDescent="0.2">
      <c r="A47">
        <f>Source!A280</f>
        <v>17</v>
      </c>
      <c r="C47">
        <v>3</v>
      </c>
      <c r="D47">
        <v>0</v>
      </c>
      <c r="E47">
        <f>SmtRes!AV137</f>
        <v>0</v>
      </c>
      <c r="F47" t="str">
        <f>SmtRes!I137</f>
        <v>1.1-1-118</v>
      </c>
      <c r="G47" t="str">
        <f>SmtRes!K137</f>
        <v>Вода</v>
      </c>
      <c r="H47" t="str">
        <f>SmtRes!O137</f>
        <v>м3</v>
      </c>
      <c r="I47">
        <f>SmtRes!Y137*Source!I280</f>
        <v>0</v>
      </c>
      <c r="J47">
        <f>SmtRes!AO137</f>
        <v>1</v>
      </c>
      <c r="K47">
        <f>SmtRes!AE137</f>
        <v>7.07</v>
      </c>
      <c r="L47">
        <f>SmtRes!DB137</f>
        <v>49.49</v>
      </c>
      <c r="M47">
        <f>ROUND(ROUND(L47*Source!I280, 6)*1, 2)</f>
        <v>0</v>
      </c>
      <c r="N47">
        <f>SmtRes!AA137</f>
        <v>7.08</v>
      </c>
      <c r="O47">
        <f>ROUND(ROUND(L47*Source!I280, 6)*SmtRes!DA137, 2)</f>
        <v>0</v>
      </c>
      <c r="P47">
        <f>SmtRes!AG137</f>
        <v>0</v>
      </c>
      <c r="Q47">
        <f>SmtRes!DC137</f>
        <v>0</v>
      </c>
      <c r="R47">
        <f>ROUND(ROUND(Q47*Source!I280, 6)*1, 2)</f>
        <v>0</v>
      </c>
      <c r="S47">
        <f>SmtRes!AC137</f>
        <v>0</v>
      </c>
      <c r="T47">
        <f>ROUND(ROUND(Q47*Source!I280, 6)*SmtRes!AK137, 2)</f>
        <v>0</v>
      </c>
      <c r="U47">
        <f>SmtRes!X137</f>
        <v>-862991314</v>
      </c>
      <c r="V47">
        <v>209219300</v>
      </c>
      <c r="W47">
        <v>-1664650379</v>
      </c>
    </row>
    <row r="48" spans="1:23" x14ac:dyDescent="0.2">
      <c r="A48">
        <f>Source!A281</f>
        <v>18</v>
      </c>
      <c r="C48">
        <v>3</v>
      </c>
      <c r="D48">
        <f>Source!BI281</f>
        <v>1</v>
      </c>
      <c r="E48">
        <f>Source!FS281</f>
        <v>0</v>
      </c>
      <c r="F48" t="str">
        <f>Source!F281</f>
        <v>1.1-1-1550</v>
      </c>
      <c r="G48" t="str">
        <f>Source!G281</f>
        <v>Щебень из естественного камня для дорожных работ, марка 600 - 400, фракция 20-40 мм</v>
      </c>
      <c r="H48" t="str">
        <f>Source!H281</f>
        <v>м3</v>
      </c>
      <c r="I48">
        <f>Source!I281</f>
        <v>0</v>
      </c>
      <c r="J48">
        <v>1</v>
      </c>
      <c r="K48">
        <f>Source!AC281</f>
        <v>173.37</v>
      </c>
      <c r="M48">
        <f>ROUND(K48*I48, 2)</f>
        <v>0</v>
      </c>
      <c r="N48">
        <f>Source!AC281*IF(Source!BC281&lt;&gt; 0, Source!BC281, 1)</f>
        <v>1834.2546</v>
      </c>
      <c r="O48">
        <f>ROUND(N48*I48, 2)</f>
        <v>0</v>
      </c>
      <c r="P48">
        <f>Source!AE281</f>
        <v>0</v>
      </c>
      <c r="R48">
        <f>ROUND(P48*I48, 2)</f>
        <v>0</v>
      </c>
      <c r="S48">
        <f>Source!AE281*IF(Source!BS281&lt;&gt; 0, Source!BS281, 1)</f>
        <v>0</v>
      </c>
      <c r="T48">
        <f>ROUND(S48*I48, 2)</f>
        <v>0</v>
      </c>
      <c r="U48">
        <f>Source!GF281</f>
        <v>-820942871</v>
      </c>
      <c r="V48">
        <v>1968999642</v>
      </c>
      <c r="W48">
        <v>1062174775</v>
      </c>
    </row>
    <row r="49" spans="1:23" x14ac:dyDescent="0.2">
      <c r="A49">
        <f>Source!A282</f>
        <v>17</v>
      </c>
      <c r="C49">
        <v>3</v>
      </c>
      <c r="D49">
        <v>0</v>
      </c>
      <c r="E49">
        <f>SmtRes!AV141</f>
        <v>0</v>
      </c>
      <c r="F49" t="str">
        <f>SmtRes!I141</f>
        <v>1.1-1-46</v>
      </c>
      <c r="G49" t="str">
        <f>SmtRes!K141</f>
        <v>Битумы нефтяные, дорожные жидкие, марка МГ, СГ</v>
      </c>
      <c r="H49" t="str">
        <f>SmtRes!O141</f>
        <v>т</v>
      </c>
      <c r="I49">
        <f>SmtRes!Y141*Source!I282</f>
        <v>0</v>
      </c>
      <c r="J49">
        <f>SmtRes!AO141</f>
        <v>1</v>
      </c>
      <c r="K49">
        <f>SmtRes!AE141</f>
        <v>3501.78</v>
      </c>
      <c r="L49">
        <f>SmtRes!DB141</f>
        <v>210.11</v>
      </c>
      <c r="M49">
        <f>ROUND(ROUND(L49*Source!I282, 6)*1, 2)</f>
        <v>0</v>
      </c>
      <c r="N49">
        <f>SmtRes!AA141</f>
        <v>3501.78</v>
      </c>
      <c r="O49">
        <f>ROUND(ROUND(L49*Source!I282, 6)*SmtRes!DA141, 2)</f>
        <v>0</v>
      </c>
      <c r="P49">
        <f>SmtRes!AG141</f>
        <v>0</v>
      </c>
      <c r="Q49">
        <f>SmtRes!DC141</f>
        <v>0</v>
      </c>
      <c r="R49">
        <f>ROUND(ROUND(Q49*Source!I282, 6)*1, 2)</f>
        <v>0</v>
      </c>
      <c r="S49">
        <f>SmtRes!AC141</f>
        <v>0</v>
      </c>
      <c r="T49">
        <f>ROUND(ROUND(Q49*Source!I282, 6)*SmtRes!AK141, 2)</f>
        <v>0</v>
      </c>
      <c r="U49">
        <f>SmtRes!X141</f>
        <v>435343267</v>
      </c>
      <c r="V49">
        <v>977557618</v>
      </c>
      <c r="W49">
        <v>977557618</v>
      </c>
    </row>
    <row r="50" spans="1:23" x14ac:dyDescent="0.2">
      <c r="A50">
        <f>Source!A283</f>
        <v>18</v>
      </c>
      <c r="C50">
        <v>3</v>
      </c>
      <c r="D50">
        <f>Source!BI283</f>
        <v>1</v>
      </c>
      <c r="E50">
        <f>Source!FS283</f>
        <v>0</v>
      </c>
      <c r="F50" t="str">
        <f>Source!F283</f>
        <v>1.3-3-51</v>
      </c>
      <c r="G50" t="str">
        <f>Source!G283</f>
        <v>Смеси асфальтобетонные дорожные горячие песчаные, тип Д, марка II</v>
      </c>
      <c r="H50" t="str">
        <f>Source!H283</f>
        <v>т</v>
      </c>
      <c r="I50">
        <f>Source!I283</f>
        <v>0</v>
      </c>
      <c r="J50">
        <v>1</v>
      </c>
      <c r="K50">
        <f>Source!AC283</f>
        <v>317.95999999999998</v>
      </c>
      <c r="M50">
        <f>ROUND(K50*I50, 2)</f>
        <v>0</v>
      </c>
      <c r="N50">
        <f>Source!AC283*IF(Source!BC283&lt;&gt; 0, Source!BC283, 1)</f>
        <v>2619.9903999999997</v>
      </c>
      <c r="O50">
        <f>ROUND(N50*I50, 2)</f>
        <v>0</v>
      </c>
      <c r="P50">
        <f>Source!AE283</f>
        <v>0</v>
      </c>
      <c r="R50">
        <f>ROUND(P50*I50, 2)</f>
        <v>0</v>
      </c>
      <c r="S50">
        <f>Source!AE283*IF(Source!BS283&lt;&gt; 0, Source!BS283, 1)</f>
        <v>0</v>
      </c>
      <c r="T50">
        <f>ROUND(S50*I50, 2)</f>
        <v>0</v>
      </c>
      <c r="U50">
        <f>Source!GF283</f>
        <v>-956564323</v>
      </c>
      <c r="V50">
        <v>61099551</v>
      </c>
      <c r="W50">
        <v>1596233619</v>
      </c>
    </row>
    <row r="51" spans="1:23" x14ac:dyDescent="0.2">
      <c r="A51">
        <f>Source!A314</f>
        <v>4</v>
      </c>
      <c r="B51">
        <v>314</v>
      </c>
      <c r="G51" t="str">
        <f>Source!G314</f>
        <v>п. 10.1   Устройство новых оснований площадок (детские, спортивные, воркаут) АБП - 375 м2</v>
      </c>
    </row>
    <row r="52" spans="1:23" x14ac:dyDescent="0.2">
      <c r="A52">
        <f>Source!A321</f>
        <v>17</v>
      </c>
      <c r="C52">
        <v>3</v>
      </c>
      <c r="D52">
        <v>0</v>
      </c>
      <c r="E52">
        <f>SmtRes!AV154</f>
        <v>0</v>
      </c>
      <c r="F52" t="str">
        <f>SmtRes!I154</f>
        <v>1.1-1-118</v>
      </c>
      <c r="G52" t="str">
        <f>SmtRes!K154</f>
        <v>Вода</v>
      </c>
      <c r="H52" t="str">
        <f>SmtRes!O154</f>
        <v>м3</v>
      </c>
      <c r="I52">
        <f>SmtRes!Y154*Source!I321</f>
        <v>3.75</v>
      </c>
      <c r="J52">
        <f>SmtRes!AO154</f>
        <v>1</v>
      </c>
      <c r="K52">
        <f>SmtRes!AE154</f>
        <v>7.07</v>
      </c>
      <c r="L52">
        <f>SmtRes!DB154</f>
        <v>35.35</v>
      </c>
      <c r="M52">
        <f>ROUND(ROUND(L52*Source!I321, 6)*1, 2)</f>
        <v>26.51</v>
      </c>
      <c r="N52">
        <f>SmtRes!AA154</f>
        <v>7.08</v>
      </c>
      <c r="O52">
        <f>ROUND(ROUND(L52*Source!I321, 6)*SmtRes!DA154, 2)</f>
        <v>26.51</v>
      </c>
      <c r="P52">
        <f>SmtRes!AG154</f>
        <v>0</v>
      </c>
      <c r="Q52">
        <f>SmtRes!DC154</f>
        <v>0</v>
      </c>
      <c r="R52">
        <f>ROUND(ROUND(Q52*Source!I321, 6)*1, 2)</f>
        <v>0</v>
      </c>
      <c r="S52">
        <f>SmtRes!AC154</f>
        <v>0</v>
      </c>
      <c r="T52">
        <f>ROUND(ROUND(Q52*Source!I321, 6)*SmtRes!AK154, 2)</f>
        <v>0</v>
      </c>
      <c r="U52">
        <f>SmtRes!X154</f>
        <v>-862991314</v>
      </c>
      <c r="V52">
        <v>209219300</v>
      </c>
      <c r="W52">
        <v>-1664650379</v>
      </c>
    </row>
    <row r="53" spans="1:23" x14ac:dyDescent="0.2">
      <c r="A53">
        <f>Source!A322</f>
        <v>18</v>
      </c>
      <c r="C53">
        <v>3</v>
      </c>
      <c r="D53">
        <f>Source!BI322</f>
        <v>1</v>
      </c>
      <c r="E53">
        <f>Source!FS322</f>
        <v>0</v>
      </c>
      <c r="F53" t="str">
        <f>Source!F322</f>
        <v>1.1-1-766</v>
      </c>
      <c r="G53" t="str">
        <f>Source!G322</f>
        <v>Песок для строительных работ, рядовой</v>
      </c>
      <c r="H53" t="str">
        <f>Source!H322</f>
        <v>м3</v>
      </c>
      <c r="I53">
        <f>Source!I322</f>
        <v>82.5</v>
      </c>
      <c r="J53">
        <v>1</v>
      </c>
      <c r="K53">
        <f>Source!AC322</f>
        <v>104.99</v>
      </c>
      <c r="M53">
        <f>ROUND(K53*I53, 2)</f>
        <v>8661.68</v>
      </c>
      <c r="N53">
        <f>Source!AC322*IF(Source!BC322&lt;&gt; 0, Source!BC322, 1)</f>
        <v>552.24739999999997</v>
      </c>
      <c r="O53">
        <f>ROUND(N53*I53, 2)</f>
        <v>45560.41</v>
      </c>
      <c r="P53">
        <f>Source!AE322</f>
        <v>0</v>
      </c>
      <c r="R53">
        <f>ROUND(P53*I53, 2)</f>
        <v>0</v>
      </c>
      <c r="S53">
        <f>Source!AE322*IF(Source!BS322&lt;&gt; 0, Source!BS322, 1)</f>
        <v>0</v>
      </c>
      <c r="T53">
        <f>ROUND(S53*I53, 2)</f>
        <v>0</v>
      </c>
      <c r="U53">
        <f>Source!GF322</f>
        <v>2069056849</v>
      </c>
      <c r="V53">
        <v>464578271</v>
      </c>
      <c r="W53">
        <v>1615926593</v>
      </c>
    </row>
    <row r="54" spans="1:23" x14ac:dyDescent="0.2">
      <c r="A54">
        <f>Source!A323</f>
        <v>17</v>
      </c>
      <c r="C54">
        <v>3</v>
      </c>
      <c r="D54">
        <v>0</v>
      </c>
      <c r="E54">
        <f>SmtRes!AV163</f>
        <v>0</v>
      </c>
      <c r="F54" t="str">
        <f>SmtRes!I163</f>
        <v>1.1-1-118</v>
      </c>
      <c r="G54" t="str">
        <f>SmtRes!K163</f>
        <v>Вода</v>
      </c>
      <c r="H54" t="str">
        <f>SmtRes!O163</f>
        <v>м3</v>
      </c>
      <c r="I54">
        <f>SmtRes!Y163*Source!I323</f>
        <v>3.9375</v>
      </c>
      <c r="J54">
        <f>SmtRes!AO163</f>
        <v>1</v>
      </c>
      <c r="K54">
        <f>SmtRes!AE163</f>
        <v>7.07</v>
      </c>
      <c r="L54">
        <f>SmtRes!DB163</f>
        <v>49.49</v>
      </c>
      <c r="M54">
        <f>ROUND(ROUND(L54*Source!I323, 6)*1, 2)</f>
        <v>27.84</v>
      </c>
      <c r="N54">
        <f>SmtRes!AA163</f>
        <v>7.08</v>
      </c>
      <c r="O54">
        <f>ROUND(ROUND(L54*Source!I323, 6)*SmtRes!DA163, 2)</f>
        <v>27.84</v>
      </c>
      <c r="P54">
        <f>SmtRes!AG163</f>
        <v>0</v>
      </c>
      <c r="Q54">
        <f>SmtRes!DC163</f>
        <v>0</v>
      </c>
      <c r="R54">
        <f>ROUND(ROUND(Q54*Source!I323, 6)*1, 2)</f>
        <v>0</v>
      </c>
      <c r="S54">
        <f>SmtRes!AC163</f>
        <v>0</v>
      </c>
      <c r="T54">
        <f>ROUND(ROUND(Q54*Source!I323, 6)*SmtRes!AK163, 2)</f>
        <v>0</v>
      </c>
      <c r="U54">
        <f>SmtRes!X163</f>
        <v>-862991314</v>
      </c>
      <c r="V54">
        <v>209219300</v>
      </c>
      <c r="W54">
        <v>-1664650379</v>
      </c>
    </row>
    <row r="55" spans="1:23" x14ac:dyDescent="0.2">
      <c r="A55">
        <f>Source!A324</f>
        <v>18</v>
      </c>
      <c r="C55">
        <v>3</v>
      </c>
      <c r="D55">
        <f>Source!BI324</f>
        <v>1</v>
      </c>
      <c r="E55">
        <f>Source!FS324</f>
        <v>0</v>
      </c>
      <c r="F55" t="str">
        <f>Source!F324</f>
        <v>1.1-1-1550</v>
      </c>
      <c r="G55" t="str">
        <f>Source!G324</f>
        <v>Щебень из естественного камня для дорожных работ, марка 600 - 400, фракция 20-40 мм</v>
      </c>
      <c r="H55" t="str">
        <f>Source!H324</f>
        <v>м3</v>
      </c>
      <c r="I55">
        <f>Source!I324</f>
        <v>70.875000000000014</v>
      </c>
      <c r="J55">
        <v>1</v>
      </c>
      <c r="K55">
        <f>Source!AC324</f>
        <v>173.37</v>
      </c>
      <c r="M55">
        <f>ROUND(K55*I55, 2)</f>
        <v>12287.6</v>
      </c>
      <c r="N55">
        <f>Source!AC324*IF(Source!BC324&lt;&gt; 0, Source!BC324, 1)</f>
        <v>1834.2546</v>
      </c>
      <c r="O55">
        <f>ROUND(N55*I55, 2)</f>
        <v>130002.79</v>
      </c>
      <c r="P55">
        <f>Source!AE324</f>
        <v>0</v>
      </c>
      <c r="R55">
        <f>ROUND(P55*I55, 2)</f>
        <v>0</v>
      </c>
      <c r="S55">
        <f>Source!AE324*IF(Source!BS324&lt;&gt; 0, Source!BS324, 1)</f>
        <v>0</v>
      </c>
      <c r="T55">
        <f>ROUND(S55*I55, 2)</f>
        <v>0</v>
      </c>
      <c r="U55">
        <f>Source!GF324</f>
        <v>-820942871</v>
      </c>
      <c r="V55">
        <v>1968999642</v>
      </c>
      <c r="W55">
        <v>1062174775</v>
      </c>
    </row>
    <row r="56" spans="1:23" x14ac:dyDescent="0.2">
      <c r="A56">
        <f>Source!A325</f>
        <v>17</v>
      </c>
      <c r="C56">
        <v>3</v>
      </c>
      <c r="D56">
        <v>0</v>
      </c>
      <c r="E56">
        <f>SmtRes!AV167</f>
        <v>0</v>
      </c>
      <c r="F56" t="str">
        <f>SmtRes!I167</f>
        <v>1.1-1-46</v>
      </c>
      <c r="G56" t="str">
        <f>SmtRes!K167</f>
        <v>Битумы нефтяные, дорожные жидкие, марка МГ, СГ</v>
      </c>
      <c r="H56" t="str">
        <f>SmtRes!O167</f>
        <v>т</v>
      </c>
      <c r="I56">
        <f>SmtRes!Y167*Source!I325</f>
        <v>0.22499999999999998</v>
      </c>
      <c r="J56">
        <f>SmtRes!AO167</f>
        <v>1</v>
      </c>
      <c r="K56">
        <f>SmtRes!AE167</f>
        <v>3501.78</v>
      </c>
      <c r="L56">
        <f>SmtRes!DB167</f>
        <v>210.11</v>
      </c>
      <c r="M56">
        <f>ROUND(ROUND(L56*Source!I325, 6)*1, 2)</f>
        <v>787.91</v>
      </c>
      <c r="N56">
        <f>SmtRes!AA167</f>
        <v>3501.78</v>
      </c>
      <c r="O56">
        <f>ROUND(ROUND(L56*Source!I325, 6)*SmtRes!DA167, 2)</f>
        <v>787.91</v>
      </c>
      <c r="P56">
        <f>SmtRes!AG167</f>
        <v>0</v>
      </c>
      <c r="Q56">
        <f>SmtRes!DC167</f>
        <v>0</v>
      </c>
      <c r="R56">
        <f>ROUND(ROUND(Q56*Source!I325, 6)*1, 2)</f>
        <v>0</v>
      </c>
      <c r="S56">
        <f>SmtRes!AC167</f>
        <v>0</v>
      </c>
      <c r="T56">
        <f>ROUND(ROUND(Q56*Source!I325, 6)*SmtRes!AK167, 2)</f>
        <v>0</v>
      </c>
      <c r="U56">
        <f>SmtRes!X167</f>
        <v>435343267</v>
      </c>
      <c r="V56">
        <v>977557618</v>
      </c>
      <c r="W56">
        <v>977557618</v>
      </c>
    </row>
    <row r="57" spans="1:23" x14ac:dyDescent="0.2">
      <c r="A57">
        <f>Source!A326</f>
        <v>18</v>
      </c>
      <c r="C57">
        <v>3</v>
      </c>
      <c r="D57">
        <f>Source!BI326</f>
        <v>1</v>
      </c>
      <c r="E57">
        <f>Source!FS326</f>
        <v>0</v>
      </c>
      <c r="F57" t="str">
        <f>Source!F326</f>
        <v>1.3-3-8</v>
      </c>
      <c r="G57" t="str">
        <f>Source!G326</f>
        <v>Смеси асфальтобетонные дорожные горячие мелкозернистые, марка I, тип Б</v>
      </c>
      <c r="H57" t="str">
        <f>Source!H326</f>
        <v>т</v>
      </c>
      <c r="I57">
        <f>Source!I326</f>
        <v>44.624999999999993</v>
      </c>
      <c r="J57">
        <v>1</v>
      </c>
      <c r="K57">
        <f>Source!AC326</f>
        <v>307.88</v>
      </c>
      <c r="M57">
        <f>ROUND(K57*I57, 2)</f>
        <v>13739.15</v>
      </c>
      <c r="N57">
        <f>Source!AC326*IF(Source!BC326&lt;&gt; 0, Source!BC326, 1)</f>
        <v>2623.1376</v>
      </c>
      <c r="O57">
        <f>ROUND(N57*I57, 2)</f>
        <v>117057.52</v>
      </c>
      <c r="P57">
        <f>Source!AE326</f>
        <v>0</v>
      </c>
      <c r="R57">
        <f>ROUND(P57*I57, 2)</f>
        <v>0</v>
      </c>
      <c r="S57">
        <f>Source!AE326*IF(Source!BS326&lt;&gt; 0, Source!BS326, 1)</f>
        <v>0</v>
      </c>
      <c r="T57">
        <f>ROUND(S57*I57, 2)</f>
        <v>0</v>
      </c>
      <c r="U57">
        <f>Source!GF326</f>
        <v>305310980</v>
      </c>
      <c r="V57">
        <v>247748025</v>
      </c>
      <c r="W57">
        <v>-1906368070</v>
      </c>
    </row>
    <row r="58" spans="1:23" x14ac:dyDescent="0.2">
      <c r="A58">
        <f>Source!A357</f>
        <v>4</v>
      </c>
      <c r="B58">
        <v>357</v>
      </c>
      <c r="G58" t="str">
        <f>Source!G357</f>
        <v>п.11   Замена\устройство бортового камня садового(для оснований площадок детских, спортивных, воркаут) - 90 м/п</v>
      </c>
    </row>
    <row r="59" spans="1:23" x14ac:dyDescent="0.2">
      <c r="A59">
        <f>Source!A363</f>
        <v>17</v>
      </c>
      <c r="C59">
        <v>3</v>
      </c>
      <c r="D59">
        <v>0</v>
      </c>
      <c r="E59">
        <f>SmtRes!AV178</f>
        <v>0</v>
      </c>
      <c r="F59" t="str">
        <f>SmtRes!I178</f>
        <v>1.3-2-5</v>
      </c>
      <c r="G59" t="str">
        <f>SmtRes!K178</f>
        <v>Растворы цементные, марка 100</v>
      </c>
      <c r="H59" t="str">
        <f>SmtRes!O178</f>
        <v>м3</v>
      </c>
      <c r="I59">
        <f>SmtRes!Y178*Source!I363</f>
        <v>1.8000000000000002E-2</v>
      </c>
      <c r="J59">
        <f>SmtRes!AO178</f>
        <v>1</v>
      </c>
      <c r="K59">
        <f>SmtRes!AE178</f>
        <v>451.14</v>
      </c>
      <c r="L59">
        <f>SmtRes!DB178</f>
        <v>9.02</v>
      </c>
      <c r="M59">
        <f>ROUND(ROUND(L59*Source!I363, 6)*1, 2)</f>
        <v>8.1199999999999992</v>
      </c>
      <c r="N59">
        <f>SmtRes!AA178</f>
        <v>464.67</v>
      </c>
      <c r="O59">
        <f>ROUND(ROUND(L59*Source!I363, 6)*SmtRes!DA178, 2)</f>
        <v>8.1199999999999992</v>
      </c>
      <c r="P59">
        <f>SmtRes!AG178</f>
        <v>0</v>
      </c>
      <c r="Q59">
        <f>SmtRes!DC178</f>
        <v>0</v>
      </c>
      <c r="R59">
        <f>ROUND(ROUND(Q59*Source!I363, 6)*1, 2)</f>
        <v>0</v>
      </c>
      <c r="S59">
        <f>SmtRes!AC178</f>
        <v>0</v>
      </c>
      <c r="T59">
        <f>ROUND(ROUND(Q59*Source!I363, 6)*SmtRes!AK178, 2)</f>
        <v>0</v>
      </c>
      <c r="U59">
        <f>SmtRes!X178</f>
        <v>-718781615</v>
      </c>
      <c r="V59">
        <v>-1804029654</v>
      </c>
      <c r="W59">
        <v>844037301</v>
      </c>
    </row>
    <row r="60" spans="1:23" x14ac:dyDescent="0.2">
      <c r="A60">
        <f>Source!A363</f>
        <v>17</v>
      </c>
      <c r="C60">
        <v>3</v>
      </c>
      <c r="D60">
        <v>0</v>
      </c>
      <c r="E60">
        <f>SmtRes!AV177</f>
        <v>0</v>
      </c>
      <c r="F60" t="str">
        <f>SmtRes!I177</f>
        <v>1.3-1-38</v>
      </c>
      <c r="G60" t="str">
        <f>SmtRes!K177</f>
        <v>Смеси бетонные, БСГ, тяжелого бетона на гранитном щебне, класс прочности В15 (М200); П3, фракция 5-20, F50-100, W0-2</v>
      </c>
      <c r="H60" t="str">
        <f>SmtRes!O177</f>
        <v>м3</v>
      </c>
      <c r="I60">
        <f>SmtRes!Y177*Source!I363</f>
        <v>4.32</v>
      </c>
      <c r="J60">
        <f>SmtRes!AO177</f>
        <v>1</v>
      </c>
      <c r="K60">
        <f>SmtRes!AE177</f>
        <v>704.89</v>
      </c>
      <c r="L60">
        <f>SmtRes!DB177</f>
        <v>3383.47</v>
      </c>
      <c r="M60">
        <f>ROUND(ROUND(L60*Source!I363, 6)*1, 2)</f>
        <v>3045.12</v>
      </c>
      <c r="N60">
        <f>SmtRes!AA177</f>
        <v>726.04</v>
      </c>
      <c r="O60">
        <f>ROUND(ROUND(L60*Source!I363, 6)*SmtRes!DA177, 2)</f>
        <v>3045.12</v>
      </c>
      <c r="P60">
        <f>SmtRes!AG177</f>
        <v>0</v>
      </c>
      <c r="Q60">
        <f>SmtRes!DC177</f>
        <v>0</v>
      </c>
      <c r="R60">
        <f>ROUND(ROUND(Q60*Source!I363, 6)*1, 2)</f>
        <v>0</v>
      </c>
      <c r="S60">
        <f>SmtRes!AC177</f>
        <v>0</v>
      </c>
      <c r="T60">
        <f>ROUND(ROUND(Q60*Source!I363, 6)*SmtRes!AK177, 2)</f>
        <v>0</v>
      </c>
      <c r="U60">
        <f>SmtRes!X177</f>
        <v>-758282629</v>
      </c>
      <c r="V60">
        <v>786719351</v>
      </c>
      <c r="W60">
        <v>1212485417</v>
      </c>
    </row>
    <row r="61" spans="1:23" x14ac:dyDescent="0.2">
      <c r="A61">
        <f>Source!A363</f>
        <v>17</v>
      </c>
      <c r="C61">
        <v>3</v>
      </c>
      <c r="D61">
        <v>0</v>
      </c>
      <c r="E61">
        <f>SmtRes!AV176</f>
        <v>0</v>
      </c>
      <c r="F61" t="str">
        <f>SmtRes!I176</f>
        <v>1.1-1-230</v>
      </c>
      <c r="G61" t="str">
        <f>SmtRes!K176</f>
        <v>Доски хвойных пород, обрезные, длина 2-6,5 м, сорт IV, толщина 19-22 мм</v>
      </c>
      <c r="H61" t="str">
        <f>SmtRes!O176</f>
        <v>м3</v>
      </c>
      <c r="I61">
        <f>SmtRes!Y176*Source!I363</f>
        <v>0.15300000000000002</v>
      </c>
      <c r="J61">
        <f>SmtRes!AO176</f>
        <v>1</v>
      </c>
      <c r="K61">
        <f>SmtRes!AE176</f>
        <v>1828.56</v>
      </c>
      <c r="L61">
        <f>SmtRes!DB176</f>
        <v>310.86</v>
      </c>
      <c r="M61">
        <f>ROUND(ROUND(L61*Source!I363, 6)*1, 2)</f>
        <v>279.77</v>
      </c>
      <c r="N61">
        <f>SmtRes!AA176</f>
        <v>1883.42</v>
      </c>
      <c r="O61">
        <f>ROUND(ROUND(L61*Source!I363, 6)*SmtRes!DA176, 2)</f>
        <v>279.77</v>
      </c>
      <c r="P61">
        <f>SmtRes!AG176</f>
        <v>0</v>
      </c>
      <c r="Q61">
        <f>SmtRes!DC176</f>
        <v>0</v>
      </c>
      <c r="R61">
        <f>ROUND(ROUND(Q61*Source!I363, 6)*1, 2)</f>
        <v>0</v>
      </c>
      <c r="S61">
        <f>SmtRes!AC176</f>
        <v>0</v>
      </c>
      <c r="T61">
        <f>ROUND(ROUND(Q61*Source!I363, 6)*SmtRes!AK176, 2)</f>
        <v>0</v>
      </c>
      <c r="U61">
        <f>SmtRes!X176</f>
        <v>-164923881</v>
      </c>
      <c r="V61">
        <v>1113885926</v>
      </c>
      <c r="W61">
        <v>-1046223330</v>
      </c>
    </row>
    <row r="62" spans="1:23" x14ac:dyDescent="0.2">
      <c r="A62">
        <f>Source!A363</f>
        <v>17</v>
      </c>
      <c r="C62">
        <v>3</v>
      </c>
      <c r="D62">
        <v>0</v>
      </c>
      <c r="E62">
        <f>SmtRes!AV175</f>
        <v>0</v>
      </c>
      <c r="F62" t="str">
        <f>SmtRes!I175</f>
        <v>1.1-1-132</v>
      </c>
      <c r="G62" t="str">
        <f>SmtRes!K175</f>
        <v>Гвозди строительные</v>
      </c>
      <c r="H62" t="str">
        <f>SmtRes!O175</f>
        <v>т</v>
      </c>
      <c r="I62">
        <f>SmtRes!Y175*Source!I363</f>
        <v>9.0000000000000008E-4</v>
      </c>
      <c r="J62">
        <f>SmtRes!AO175</f>
        <v>1</v>
      </c>
      <c r="K62">
        <f>SmtRes!AE175</f>
        <v>6521.42</v>
      </c>
      <c r="L62">
        <f>SmtRes!DB175</f>
        <v>6.52</v>
      </c>
      <c r="M62">
        <f>ROUND(ROUND(L62*Source!I363, 6)*1, 2)</f>
        <v>5.87</v>
      </c>
      <c r="N62">
        <f>SmtRes!AA175</f>
        <v>6717.06</v>
      </c>
      <c r="O62">
        <f>ROUND(ROUND(L62*Source!I363, 6)*SmtRes!DA175, 2)</f>
        <v>5.87</v>
      </c>
      <c r="P62">
        <f>SmtRes!AG175</f>
        <v>0</v>
      </c>
      <c r="Q62">
        <f>SmtRes!DC175</f>
        <v>0</v>
      </c>
      <c r="R62">
        <f>ROUND(ROUND(Q62*Source!I363, 6)*1, 2)</f>
        <v>0</v>
      </c>
      <c r="S62">
        <f>SmtRes!AC175</f>
        <v>0</v>
      </c>
      <c r="T62">
        <f>ROUND(ROUND(Q62*Source!I363, 6)*SmtRes!AK175, 2)</f>
        <v>0</v>
      </c>
      <c r="U62">
        <f>SmtRes!X175</f>
        <v>563176784</v>
      </c>
      <c r="V62">
        <v>-676994890</v>
      </c>
      <c r="W62">
        <v>-1683528276</v>
      </c>
    </row>
    <row r="63" spans="1:23" x14ac:dyDescent="0.2">
      <c r="A63">
        <f>Source!A364</f>
        <v>18</v>
      </c>
      <c r="C63">
        <v>3</v>
      </c>
      <c r="D63">
        <f>Source!BI364</f>
        <v>1</v>
      </c>
      <c r="E63">
        <f>Source!FS364</f>
        <v>0</v>
      </c>
      <c r="F63" t="str">
        <f>Source!F364</f>
        <v>1.5-3-332</v>
      </c>
      <c r="G63" t="str">
        <f>Source!G364</f>
        <v>Камни бетонные бортовые, марка БР60.20.8</v>
      </c>
      <c r="H63" t="str">
        <f>Source!H364</f>
        <v>м3</v>
      </c>
      <c r="I63">
        <f>Source!I364</f>
        <v>1.4400000000000004</v>
      </c>
      <c r="J63">
        <v>1</v>
      </c>
      <c r="K63">
        <f>Source!AC364</f>
        <v>4244.2299999999996</v>
      </c>
      <c r="M63">
        <f>ROUND(K63*I63, 2)</f>
        <v>6111.69</v>
      </c>
      <c r="N63">
        <f>Source!AC364*IF(Source!BC364&lt;&gt; 0, Source!BC364, 1)</f>
        <v>9337.3060000000005</v>
      </c>
      <c r="O63">
        <f>ROUND(N63*I63, 2)</f>
        <v>13445.72</v>
      </c>
      <c r="P63">
        <f>Source!AE364</f>
        <v>0</v>
      </c>
      <c r="R63">
        <f>ROUND(P63*I63, 2)</f>
        <v>0</v>
      </c>
      <c r="S63">
        <f>Source!AE364*IF(Source!BS364&lt;&gt; 0, Source!BS364, 1)</f>
        <v>0</v>
      </c>
      <c r="T63">
        <f>ROUND(S63*I63, 2)</f>
        <v>0</v>
      </c>
      <c r="U63">
        <f>Source!GF364</f>
        <v>-1388957592</v>
      </c>
      <c r="V63">
        <v>662284944</v>
      </c>
      <c r="W63">
        <v>-1599537917</v>
      </c>
    </row>
    <row r="64" spans="1:23" x14ac:dyDescent="0.2">
      <c r="A64">
        <f>Source!A395</f>
        <v>4</v>
      </c>
      <c r="B64">
        <v>395</v>
      </c>
      <c r="G64" t="str">
        <f>Source!G395</f>
        <v>п.20.2   Ремонт газонов (посевной) 10см - 16800м2</v>
      </c>
    </row>
    <row r="65" spans="1:23" x14ac:dyDescent="0.2">
      <c r="A65">
        <f>Source!A404</f>
        <v>18</v>
      </c>
      <c r="C65">
        <v>3</v>
      </c>
      <c r="D65">
        <f>Source!BI404</f>
        <v>1</v>
      </c>
      <c r="E65">
        <f>Source!FS404</f>
        <v>0</v>
      </c>
      <c r="F65" t="str">
        <f>Source!F404</f>
        <v>1.4-6-1</v>
      </c>
      <c r="G65" t="str">
        <f>Source!G404</f>
        <v>Земля растительная</v>
      </c>
      <c r="H65" t="str">
        <f>Source!H404</f>
        <v>м3</v>
      </c>
      <c r="I65">
        <f>Source!I404</f>
        <v>0</v>
      </c>
      <c r="J65">
        <v>1</v>
      </c>
      <c r="K65">
        <f>Source!AC404</f>
        <v>146.84</v>
      </c>
      <c r="M65">
        <f>ROUND(K65*I65, 2)</f>
        <v>0</v>
      </c>
      <c r="N65">
        <f>Source!AC404*IF(Source!BC404&lt;&gt; 0, Source!BC404, 1)</f>
        <v>977.95440000000008</v>
      </c>
      <c r="O65">
        <f>ROUND(N65*I65, 2)</f>
        <v>0</v>
      </c>
      <c r="P65">
        <f>Source!AE404</f>
        <v>0</v>
      </c>
      <c r="R65">
        <f>ROUND(P65*I65, 2)</f>
        <v>0</v>
      </c>
      <c r="S65">
        <f>Source!AE404*IF(Source!BS404&lt;&gt; 0, Source!BS404, 1)</f>
        <v>0</v>
      </c>
      <c r="T65">
        <f>ROUND(S65*I65, 2)</f>
        <v>0</v>
      </c>
      <c r="U65">
        <f>Source!GF404</f>
        <v>92320855</v>
      </c>
      <c r="V65">
        <v>-326285843</v>
      </c>
      <c r="W65">
        <v>-1509024175</v>
      </c>
    </row>
    <row r="66" spans="1:23" x14ac:dyDescent="0.2">
      <c r="A66">
        <f>Source!A406</f>
        <v>18</v>
      </c>
      <c r="C66">
        <v>3</v>
      </c>
      <c r="D66">
        <f>Source!BI406</f>
        <v>1</v>
      </c>
      <c r="E66">
        <f>Source!FS406</f>
        <v>0</v>
      </c>
      <c r="F66" t="str">
        <f>Source!F406</f>
        <v>1.4-6-1</v>
      </c>
      <c r="G66" t="str">
        <f>Source!G406</f>
        <v>Земля растительная</v>
      </c>
      <c r="H66" t="str">
        <f>Source!H406</f>
        <v>м3</v>
      </c>
      <c r="I66">
        <f>Source!I406</f>
        <v>0</v>
      </c>
      <c r="J66">
        <v>1</v>
      </c>
      <c r="K66">
        <f>Source!AC406</f>
        <v>146.84</v>
      </c>
      <c r="M66">
        <f>ROUND(K66*I66, 2)</f>
        <v>0</v>
      </c>
      <c r="N66">
        <f>Source!AC406*IF(Source!BC406&lt;&gt; 0, Source!BC406, 1)</f>
        <v>977.95440000000008</v>
      </c>
      <c r="O66">
        <f>ROUND(N66*I66, 2)</f>
        <v>0</v>
      </c>
      <c r="P66">
        <f>Source!AE406</f>
        <v>0</v>
      </c>
      <c r="R66">
        <f>ROUND(P66*I66, 2)</f>
        <v>0</v>
      </c>
      <c r="S66">
        <f>Source!AE406*IF(Source!BS406&lt;&gt; 0, Source!BS406, 1)</f>
        <v>0</v>
      </c>
      <c r="T66">
        <f>ROUND(S66*I66, 2)</f>
        <v>0</v>
      </c>
      <c r="U66">
        <f>Source!GF406</f>
        <v>92320855</v>
      </c>
      <c r="V66">
        <v>-326285843</v>
      </c>
      <c r="W66">
        <v>-1509024175</v>
      </c>
    </row>
    <row r="67" spans="1:23" x14ac:dyDescent="0.2">
      <c r="A67">
        <f>Source!A408</f>
        <v>18</v>
      </c>
      <c r="C67">
        <v>3</v>
      </c>
      <c r="D67">
        <f>Source!BI408</f>
        <v>1</v>
      </c>
      <c r="E67">
        <f>Source!FS408</f>
        <v>0</v>
      </c>
      <c r="F67" t="str">
        <f>Source!F408</f>
        <v>1.4-6-1</v>
      </c>
      <c r="G67" t="str">
        <f>Source!G408</f>
        <v>Земля растительная</v>
      </c>
      <c r="H67" t="str">
        <f>Source!H408</f>
        <v>м3</v>
      </c>
      <c r="I67">
        <f>Source!I408</f>
        <v>0</v>
      </c>
      <c r="J67">
        <v>1</v>
      </c>
      <c r="K67">
        <f>Source!AC408</f>
        <v>146.84</v>
      </c>
      <c r="M67">
        <f>ROUND(K67*I67, 2)</f>
        <v>0</v>
      </c>
      <c r="N67">
        <f>Source!AC408*IF(Source!BC408&lt;&gt; 0, Source!BC408, 1)</f>
        <v>977.95440000000008</v>
      </c>
      <c r="O67">
        <f>ROUND(N67*I67, 2)</f>
        <v>0</v>
      </c>
      <c r="P67">
        <f>Source!AE408</f>
        <v>0</v>
      </c>
      <c r="R67">
        <f>ROUND(P67*I67, 2)</f>
        <v>0</v>
      </c>
      <c r="S67">
        <f>Source!AE408*IF(Source!BS408&lt;&gt; 0, Source!BS408, 1)</f>
        <v>0</v>
      </c>
      <c r="T67">
        <f>ROUND(S67*I67, 2)</f>
        <v>0</v>
      </c>
      <c r="U67">
        <f>Source!GF408</f>
        <v>92320855</v>
      </c>
      <c r="V67">
        <v>-326285843</v>
      </c>
      <c r="W67">
        <v>-1509024175</v>
      </c>
    </row>
    <row r="68" spans="1:23" x14ac:dyDescent="0.2">
      <c r="A68">
        <f>Source!A409</f>
        <v>17</v>
      </c>
      <c r="C68">
        <v>3</v>
      </c>
      <c r="D68">
        <v>0</v>
      </c>
      <c r="E68">
        <f>SmtRes!AV197</f>
        <v>0</v>
      </c>
      <c r="F68" t="str">
        <f>SmtRes!I197</f>
        <v>1.1-1-118</v>
      </c>
      <c r="G68" t="str">
        <f>SmtRes!K197</f>
        <v>Вода</v>
      </c>
      <c r="H68" t="str">
        <f>SmtRes!O197</f>
        <v>м3</v>
      </c>
      <c r="I68">
        <f>SmtRes!Y197*Source!I409</f>
        <v>0</v>
      </c>
      <c r="J68">
        <f>SmtRes!AO197</f>
        <v>1</v>
      </c>
      <c r="K68">
        <f>SmtRes!AE197</f>
        <v>7.07</v>
      </c>
      <c r="L68">
        <f>SmtRes!DB197</f>
        <v>70.7</v>
      </c>
      <c r="M68">
        <f>ROUND(ROUND(L68*Source!I409, 6)*1, 2)</f>
        <v>0</v>
      </c>
      <c r="N68">
        <f>SmtRes!AA197</f>
        <v>7.07</v>
      </c>
      <c r="O68">
        <f>ROUND(ROUND(L68*Source!I409, 6)*SmtRes!DA197, 2)</f>
        <v>0</v>
      </c>
      <c r="P68">
        <f>SmtRes!AG197</f>
        <v>0</v>
      </c>
      <c r="Q68">
        <f>SmtRes!DC197</f>
        <v>0</v>
      </c>
      <c r="R68">
        <f>ROUND(ROUND(Q68*Source!I409, 6)*1, 2)</f>
        <v>0</v>
      </c>
      <c r="S68">
        <f>SmtRes!AC197</f>
        <v>0</v>
      </c>
      <c r="T68">
        <f>ROUND(ROUND(Q68*Source!I409, 6)*SmtRes!AK197, 2)</f>
        <v>0</v>
      </c>
      <c r="U68">
        <f>SmtRes!X197</f>
        <v>-862991314</v>
      </c>
      <c r="V68">
        <v>209219300</v>
      </c>
      <c r="W68">
        <v>209219300</v>
      </c>
    </row>
    <row r="69" spans="1:23" x14ac:dyDescent="0.2">
      <c r="A69">
        <f>Source!A410</f>
        <v>18</v>
      </c>
      <c r="C69">
        <v>3</v>
      </c>
      <c r="D69">
        <f>Source!BI410</f>
        <v>1</v>
      </c>
      <c r="E69">
        <f>Source!FS410</f>
        <v>0</v>
      </c>
      <c r="F69" t="str">
        <f>Source!F410</f>
        <v>1.4-6-6</v>
      </c>
      <c r="G69" t="str">
        <f>Source!G410</f>
        <v>Семена (смесь универсальная) газонных трав</v>
      </c>
      <c r="H69" t="str">
        <f>Source!H410</f>
        <v>кг</v>
      </c>
      <c r="I69">
        <f>Source!I410</f>
        <v>0</v>
      </c>
      <c r="J69">
        <v>1</v>
      </c>
      <c r="K69">
        <f>Source!AC410</f>
        <v>57.93</v>
      </c>
      <c r="M69">
        <f>ROUND(K69*I69, 2)</f>
        <v>0</v>
      </c>
      <c r="N69">
        <f>Source!AC410*IF(Source!BC410&lt;&gt; 0, Source!BC410, 1)</f>
        <v>106.5912</v>
      </c>
      <c r="O69">
        <f>ROUND(N69*I69, 2)</f>
        <v>0</v>
      </c>
      <c r="P69">
        <f>Source!AE410</f>
        <v>0</v>
      </c>
      <c r="R69">
        <f>ROUND(P69*I69, 2)</f>
        <v>0</v>
      </c>
      <c r="S69">
        <f>Source!AE410*IF(Source!BS410&lt;&gt; 0, Source!BS410, 1)</f>
        <v>0</v>
      </c>
      <c r="T69">
        <f>ROUND(S69*I69, 2)</f>
        <v>0</v>
      </c>
      <c r="U69">
        <f>Source!GF410</f>
        <v>735025367</v>
      </c>
      <c r="V69">
        <v>797975201</v>
      </c>
      <c r="W69">
        <v>1002300804</v>
      </c>
    </row>
    <row r="70" spans="1:23" x14ac:dyDescent="0.2">
      <c r="A70">
        <f>Source!A441</f>
        <v>4</v>
      </c>
      <c r="B70">
        <v>441</v>
      </c>
      <c r="G70" t="str">
        <f>Source!G441</f>
        <v>п.21.1   Посадка кустарников (h=0,7м) - 400шт.</v>
      </c>
    </row>
    <row r="71" spans="1:23" x14ac:dyDescent="0.2">
      <c r="A71">
        <f>Source!A447</f>
        <v>17</v>
      </c>
      <c r="C71">
        <v>3</v>
      </c>
      <c r="D71">
        <v>0</v>
      </c>
      <c r="E71">
        <f>SmtRes!AV207</f>
        <v>0</v>
      </c>
      <c r="F71" t="str">
        <f>SmtRes!I207</f>
        <v>1.4-6-8</v>
      </c>
      <c r="G71" t="str">
        <f>SmtRes!K207</f>
        <v>Торф</v>
      </c>
      <c r="H71" t="str">
        <f>SmtRes!O207</f>
        <v>м3</v>
      </c>
      <c r="I71">
        <f>SmtRes!Y207*Source!I447</f>
        <v>0</v>
      </c>
      <c r="J71">
        <f>SmtRes!AO207</f>
        <v>1</v>
      </c>
      <c r="K71">
        <f>SmtRes!AE207</f>
        <v>407.48</v>
      </c>
      <c r="L71">
        <f>SmtRes!DB207</f>
        <v>285.24</v>
      </c>
      <c r="M71">
        <f>ROUND(ROUND(L71*Source!I447, 6)*1, 2)</f>
        <v>0</v>
      </c>
      <c r="N71">
        <f>SmtRes!AA207</f>
        <v>407.48</v>
      </c>
      <c r="O71">
        <f>ROUND(ROUND(L71*Source!I447, 6)*SmtRes!DA207, 2)</f>
        <v>0</v>
      </c>
      <c r="P71">
        <f>SmtRes!AG207</f>
        <v>0</v>
      </c>
      <c r="Q71">
        <f>SmtRes!DC207</f>
        <v>0</v>
      </c>
      <c r="R71">
        <f>ROUND(ROUND(Q71*Source!I447, 6)*1, 2)</f>
        <v>0</v>
      </c>
      <c r="S71">
        <f>SmtRes!AC207</f>
        <v>0</v>
      </c>
      <c r="T71">
        <f>ROUND(ROUND(Q71*Source!I447, 6)*SmtRes!AK207, 2)</f>
        <v>0</v>
      </c>
      <c r="U71">
        <f>SmtRes!X207</f>
        <v>814528933</v>
      </c>
      <c r="V71">
        <v>-1461549868</v>
      </c>
      <c r="W71">
        <v>-1461549868</v>
      </c>
    </row>
    <row r="72" spans="1:23" x14ac:dyDescent="0.2">
      <c r="A72">
        <f>Source!A448</f>
        <v>18</v>
      </c>
      <c r="C72">
        <v>3</v>
      </c>
      <c r="D72">
        <f>Source!BI448</f>
        <v>1</v>
      </c>
      <c r="E72">
        <f>Source!FS448</f>
        <v>0</v>
      </c>
      <c r="F72" t="str">
        <f>Source!F448</f>
        <v>1.4-6-1</v>
      </c>
      <c r="G72" t="str">
        <f>Source!G448</f>
        <v>Земля растительная</v>
      </c>
      <c r="H72" t="str">
        <f>Source!H448</f>
        <v>м3</v>
      </c>
      <c r="I72">
        <f>Source!I448</f>
        <v>0</v>
      </c>
      <c r="J72">
        <v>1</v>
      </c>
      <c r="K72">
        <f>Source!AC448</f>
        <v>146.84</v>
      </c>
      <c r="M72">
        <f>ROUND(K72*I72, 2)</f>
        <v>0</v>
      </c>
      <c r="N72">
        <f>Source!AC448*IF(Source!BC448&lt;&gt; 0, Source!BC448, 1)</f>
        <v>977.95440000000008</v>
      </c>
      <c r="O72">
        <f>ROUND(N72*I72, 2)</f>
        <v>0</v>
      </c>
      <c r="P72">
        <f>Source!AE448</f>
        <v>0</v>
      </c>
      <c r="R72">
        <f>ROUND(P72*I72, 2)</f>
        <v>0</v>
      </c>
      <c r="S72">
        <f>Source!AE448*IF(Source!BS448&lt;&gt; 0, Source!BS448, 1)</f>
        <v>0</v>
      </c>
      <c r="T72">
        <f>ROUND(S72*I72, 2)</f>
        <v>0</v>
      </c>
      <c r="U72">
        <f>Source!GF448</f>
        <v>92320855</v>
      </c>
      <c r="V72">
        <v>-326285843</v>
      </c>
      <c r="W72">
        <v>-1509024175</v>
      </c>
    </row>
    <row r="73" spans="1:23" x14ac:dyDescent="0.2">
      <c r="A73">
        <f>Source!A449</f>
        <v>17</v>
      </c>
      <c r="C73">
        <v>3</v>
      </c>
      <c r="D73">
        <v>0</v>
      </c>
      <c r="E73">
        <f>SmtRes!AV210</f>
        <v>0</v>
      </c>
      <c r="F73" t="str">
        <f>SmtRes!I210</f>
        <v>1.4-6-8</v>
      </c>
      <c r="G73" t="str">
        <f>SmtRes!K210</f>
        <v>Торф</v>
      </c>
      <c r="H73" t="str">
        <f>SmtRes!O210</f>
        <v>м3</v>
      </c>
      <c r="I73">
        <f>SmtRes!Y210*Source!I449</f>
        <v>0</v>
      </c>
      <c r="J73">
        <f>SmtRes!AO210</f>
        <v>1</v>
      </c>
      <c r="K73">
        <f>SmtRes!AE210</f>
        <v>407.48</v>
      </c>
      <c r="L73">
        <f>SmtRes!DB210</f>
        <v>285.24</v>
      </c>
      <c r="M73">
        <f>ROUND(ROUND(L73*Source!I449, 6)*1, 2)</f>
        <v>0</v>
      </c>
      <c r="N73">
        <f>SmtRes!AA210</f>
        <v>407.48</v>
      </c>
      <c r="O73">
        <f>ROUND(ROUND(L73*Source!I449, 6)*SmtRes!DA210, 2)</f>
        <v>0</v>
      </c>
      <c r="P73">
        <f>SmtRes!AG210</f>
        <v>0</v>
      </c>
      <c r="Q73">
        <f>SmtRes!DC210</f>
        <v>0</v>
      </c>
      <c r="R73">
        <f>ROUND(ROUND(Q73*Source!I449, 6)*1, 2)</f>
        <v>0</v>
      </c>
      <c r="S73">
        <f>SmtRes!AC210</f>
        <v>0</v>
      </c>
      <c r="T73">
        <f>ROUND(ROUND(Q73*Source!I449, 6)*SmtRes!AK210, 2)</f>
        <v>0</v>
      </c>
      <c r="U73">
        <f>SmtRes!X210</f>
        <v>814528933</v>
      </c>
      <c r="V73">
        <v>-1461549868</v>
      </c>
      <c r="W73">
        <v>-1461549868</v>
      </c>
    </row>
    <row r="74" spans="1:23" x14ac:dyDescent="0.2">
      <c r="A74">
        <f>Source!A450</f>
        <v>18</v>
      </c>
      <c r="C74">
        <v>3</v>
      </c>
      <c r="D74">
        <f>Source!BI450</f>
        <v>1</v>
      </c>
      <c r="E74">
        <f>Source!FS450</f>
        <v>0</v>
      </c>
      <c r="F74" t="str">
        <f>Source!F450</f>
        <v>1.4-6-1</v>
      </c>
      <c r="G74" t="str">
        <f>Source!G450</f>
        <v>Земля растительная</v>
      </c>
      <c r="H74" t="str">
        <f>Source!H450</f>
        <v>м3</v>
      </c>
      <c r="I74">
        <f>Source!I450</f>
        <v>0</v>
      </c>
      <c r="J74">
        <v>1</v>
      </c>
      <c r="K74">
        <f>Source!AC450</f>
        <v>146.84</v>
      </c>
      <c r="M74">
        <f>ROUND(K74*I74, 2)</f>
        <v>0</v>
      </c>
      <c r="N74">
        <f>Source!AC450*IF(Source!BC450&lt;&gt; 0, Source!BC450, 1)</f>
        <v>977.95440000000008</v>
      </c>
      <c r="O74">
        <f>ROUND(N74*I74, 2)</f>
        <v>0</v>
      </c>
      <c r="P74">
        <f>Source!AE450</f>
        <v>0</v>
      </c>
      <c r="R74">
        <f>ROUND(P74*I74, 2)</f>
        <v>0</v>
      </c>
      <c r="S74">
        <f>Source!AE450*IF(Source!BS450&lt;&gt; 0, Source!BS450, 1)</f>
        <v>0</v>
      </c>
      <c r="T74">
        <f>ROUND(S74*I74, 2)</f>
        <v>0</v>
      </c>
      <c r="U74">
        <f>Source!GF450</f>
        <v>92320855</v>
      </c>
      <c r="V74">
        <v>-326285843</v>
      </c>
      <c r="W74">
        <v>-1509024175</v>
      </c>
    </row>
    <row r="75" spans="1:23" x14ac:dyDescent="0.2">
      <c r="A75">
        <f>Source!A451</f>
        <v>17</v>
      </c>
      <c r="C75">
        <v>3</v>
      </c>
      <c r="D75">
        <v>0</v>
      </c>
      <c r="E75">
        <f>SmtRes!AV213</f>
        <v>0</v>
      </c>
      <c r="F75" t="str">
        <f>SmtRes!I213</f>
        <v>1.1-1-118</v>
      </c>
      <c r="G75" t="str">
        <f>SmtRes!K213</f>
        <v>Вода</v>
      </c>
      <c r="H75" t="str">
        <f>SmtRes!O213</f>
        <v>м3</v>
      </c>
      <c r="I75">
        <f>SmtRes!Y213*Source!I451</f>
        <v>0</v>
      </c>
      <c r="J75">
        <f>SmtRes!AO213</f>
        <v>1</v>
      </c>
      <c r="K75">
        <f>SmtRes!AE213</f>
        <v>7.07</v>
      </c>
      <c r="L75">
        <f>SmtRes!DB213</f>
        <v>7.56</v>
      </c>
      <c r="M75">
        <f>ROUND(ROUND(L75*Source!I451, 6)*1, 2)</f>
        <v>0</v>
      </c>
      <c r="N75">
        <f>SmtRes!AA213</f>
        <v>7.07</v>
      </c>
      <c r="O75">
        <f>ROUND(ROUND(L75*Source!I451, 6)*SmtRes!DA213, 2)</f>
        <v>0</v>
      </c>
      <c r="P75">
        <f>SmtRes!AG213</f>
        <v>0</v>
      </c>
      <c r="Q75">
        <f>SmtRes!DC213</f>
        <v>0</v>
      </c>
      <c r="R75">
        <f>ROUND(ROUND(Q75*Source!I451, 6)*1, 2)</f>
        <v>0</v>
      </c>
      <c r="S75">
        <f>SmtRes!AC213</f>
        <v>0</v>
      </c>
      <c r="T75">
        <f>ROUND(ROUND(Q75*Source!I451, 6)*SmtRes!AK213, 2)</f>
        <v>0</v>
      </c>
      <c r="U75">
        <f>SmtRes!X213</f>
        <v>-862991314</v>
      </c>
      <c r="V75">
        <v>209219300</v>
      </c>
      <c r="W75">
        <v>209219300</v>
      </c>
    </row>
    <row r="76" spans="1:23" x14ac:dyDescent="0.2">
      <c r="A76">
        <f>Source!A452</f>
        <v>18</v>
      </c>
      <c r="C76">
        <v>3</v>
      </c>
      <c r="D76">
        <f>Source!BI452</f>
        <v>1</v>
      </c>
      <c r="E76">
        <f>Source!FS452</f>
        <v>0</v>
      </c>
      <c r="F76" t="str">
        <f>Source!F452</f>
        <v>1.4-2-40</v>
      </c>
      <c r="G76" t="str">
        <f>Source!G452</f>
        <v>Кустарники декоративные с комом земли, калина обыкновенная, высота 0,3 м, диаметр 0,3 м</v>
      </c>
      <c r="H76" t="str">
        <f>Source!H452</f>
        <v>шт.</v>
      </c>
      <c r="I76">
        <f>Source!I452</f>
        <v>0</v>
      </c>
      <c r="J76">
        <v>1</v>
      </c>
      <c r="K76">
        <f>Source!AC452</f>
        <v>30.85</v>
      </c>
      <c r="M76">
        <f>ROUND(K76*I76, 2)</f>
        <v>0</v>
      </c>
      <c r="N76">
        <f>Source!AC452*IF(Source!BC452&lt;&gt; 0, Source!BC452, 1)</f>
        <v>226.43899999999999</v>
      </c>
      <c r="O76">
        <f>ROUND(N76*I76, 2)</f>
        <v>0</v>
      </c>
      <c r="P76">
        <f>Source!AE452</f>
        <v>0</v>
      </c>
      <c r="R76">
        <f>ROUND(P76*I76, 2)</f>
        <v>0</v>
      </c>
      <c r="S76">
        <f>Source!AE452*IF(Source!BS452&lt;&gt; 0, Source!BS452, 1)</f>
        <v>0</v>
      </c>
      <c r="T76">
        <f>ROUND(S76*I76, 2)</f>
        <v>0</v>
      </c>
      <c r="U76">
        <f>Source!GF452</f>
        <v>635768350</v>
      </c>
      <c r="V76">
        <v>-1582513695</v>
      </c>
      <c r="W76">
        <v>1592254851</v>
      </c>
    </row>
    <row r="77" spans="1:23" x14ac:dyDescent="0.2">
      <c r="A77">
        <f>Source!A483</f>
        <v>4</v>
      </c>
      <c r="B77">
        <v>483</v>
      </c>
      <c r="G77" t="str">
        <f>Source!G483</f>
        <v>п.21.2   Посадка кустарников без кома, в однорядную живую изгородь - 197м/п</v>
      </c>
    </row>
    <row r="78" spans="1:23" x14ac:dyDescent="0.2">
      <c r="A78">
        <f>Source!A490</f>
        <v>18</v>
      </c>
      <c r="C78">
        <v>3</v>
      </c>
      <c r="D78">
        <f>Source!BI490</f>
        <v>1</v>
      </c>
      <c r="E78">
        <f>Source!FS490</f>
        <v>0</v>
      </c>
      <c r="F78" t="str">
        <f>Source!F490</f>
        <v>1.4-6-1</v>
      </c>
      <c r="G78" t="str">
        <f>Source!G490</f>
        <v>Земля растительная</v>
      </c>
      <c r="H78" t="str">
        <f>Source!H490</f>
        <v>м3</v>
      </c>
      <c r="I78">
        <f>Source!I490</f>
        <v>0</v>
      </c>
      <c r="J78">
        <v>1</v>
      </c>
      <c r="K78">
        <f>Source!AC490</f>
        <v>146.84</v>
      </c>
      <c r="M78">
        <f>ROUND(K78*I78, 2)</f>
        <v>0</v>
      </c>
      <c r="N78">
        <f>Source!AC490*IF(Source!BC490&lt;&gt; 0, Source!BC490, 1)</f>
        <v>977.95440000000008</v>
      </c>
      <c r="O78">
        <f>ROUND(N78*I78, 2)</f>
        <v>0</v>
      </c>
      <c r="P78">
        <f>Source!AE490</f>
        <v>0</v>
      </c>
      <c r="R78">
        <f>ROUND(P78*I78, 2)</f>
        <v>0</v>
      </c>
      <c r="S78">
        <f>Source!AE490*IF(Source!BS490&lt;&gt; 0, Source!BS490, 1)</f>
        <v>0</v>
      </c>
      <c r="T78">
        <f>ROUND(S78*I78, 2)</f>
        <v>0</v>
      </c>
      <c r="U78">
        <f>Source!GF490</f>
        <v>92320855</v>
      </c>
      <c r="V78">
        <v>-326285843</v>
      </c>
      <c r="W78">
        <v>-1509024175</v>
      </c>
    </row>
    <row r="79" spans="1:23" x14ac:dyDescent="0.2">
      <c r="A79">
        <f>Source!A492</f>
        <v>18</v>
      </c>
      <c r="C79">
        <v>3</v>
      </c>
      <c r="D79">
        <f>Source!BI492</f>
        <v>1</v>
      </c>
      <c r="E79">
        <f>Source!FS492</f>
        <v>0</v>
      </c>
      <c r="F79" t="str">
        <f>Source!F492</f>
        <v>1.4-6-1</v>
      </c>
      <c r="G79" t="str">
        <f>Source!G492</f>
        <v>Земля растительная</v>
      </c>
      <c r="H79" t="str">
        <f>Source!H492</f>
        <v>м3</v>
      </c>
      <c r="I79">
        <f>Source!I492</f>
        <v>0</v>
      </c>
      <c r="J79">
        <v>1</v>
      </c>
      <c r="K79">
        <f>Source!AC492</f>
        <v>146.84</v>
      </c>
      <c r="M79">
        <f>ROUND(K79*I79, 2)</f>
        <v>0</v>
      </c>
      <c r="N79">
        <f>Source!AC492*IF(Source!BC492&lt;&gt; 0, Source!BC492, 1)</f>
        <v>977.95440000000008</v>
      </c>
      <c r="O79">
        <f>ROUND(N79*I79, 2)</f>
        <v>0</v>
      </c>
      <c r="P79">
        <f>Source!AE492</f>
        <v>0</v>
      </c>
      <c r="R79">
        <f>ROUND(P79*I79, 2)</f>
        <v>0</v>
      </c>
      <c r="S79">
        <f>Source!AE492*IF(Source!BS492&lt;&gt; 0, Source!BS492, 1)</f>
        <v>0</v>
      </c>
      <c r="T79">
        <f>ROUND(S79*I79, 2)</f>
        <v>0</v>
      </c>
      <c r="U79">
        <f>Source!GF492</f>
        <v>92320855</v>
      </c>
      <c r="V79">
        <v>-326285843</v>
      </c>
      <c r="W79">
        <v>-1509024175</v>
      </c>
    </row>
    <row r="80" spans="1:23" x14ac:dyDescent="0.2">
      <c r="A80">
        <f>Source!A493</f>
        <v>17</v>
      </c>
      <c r="C80">
        <v>3</v>
      </c>
      <c r="D80">
        <v>0</v>
      </c>
      <c r="E80">
        <f>SmtRes!AV225</f>
        <v>0</v>
      </c>
      <c r="F80" t="str">
        <f>SmtRes!I225</f>
        <v>1.1-1-118</v>
      </c>
      <c r="G80" t="str">
        <f>SmtRes!K225</f>
        <v>Вода</v>
      </c>
      <c r="H80" t="str">
        <f>SmtRes!O225</f>
        <v>м3</v>
      </c>
      <c r="I80">
        <f>SmtRes!Y225*Source!I493</f>
        <v>0</v>
      </c>
      <c r="J80">
        <f>SmtRes!AO225</f>
        <v>1</v>
      </c>
      <c r="K80">
        <f>SmtRes!AE225</f>
        <v>7.07</v>
      </c>
      <c r="L80">
        <f>SmtRes!DB225</f>
        <v>4.45</v>
      </c>
      <c r="M80">
        <f>ROUND(ROUND(L80*Source!I493, 6)*1, 2)</f>
        <v>0</v>
      </c>
      <c r="N80">
        <f>SmtRes!AA225</f>
        <v>7.07</v>
      </c>
      <c r="O80">
        <f>ROUND(ROUND(L80*Source!I493, 6)*SmtRes!DA225, 2)</f>
        <v>0</v>
      </c>
      <c r="P80">
        <f>SmtRes!AG225</f>
        <v>0</v>
      </c>
      <c r="Q80">
        <f>SmtRes!DC225</f>
        <v>0</v>
      </c>
      <c r="R80">
        <f>ROUND(ROUND(Q80*Source!I493, 6)*1, 2)</f>
        <v>0</v>
      </c>
      <c r="S80">
        <f>SmtRes!AC225</f>
        <v>0</v>
      </c>
      <c r="T80">
        <f>ROUND(ROUND(Q80*Source!I493, 6)*SmtRes!AK225, 2)</f>
        <v>0</v>
      </c>
      <c r="U80">
        <f>SmtRes!X225</f>
        <v>-862991314</v>
      </c>
      <c r="V80">
        <v>209219300</v>
      </c>
      <c r="W80">
        <v>209219300</v>
      </c>
    </row>
    <row r="81" spans="1:23" x14ac:dyDescent="0.2">
      <c r="A81">
        <f>Source!A494</f>
        <v>18</v>
      </c>
      <c r="C81">
        <v>3</v>
      </c>
      <c r="D81">
        <f>Source!BI494</f>
        <v>1</v>
      </c>
      <c r="E81">
        <f>Source!FS494</f>
        <v>0</v>
      </c>
      <c r="F81" t="str">
        <f>Source!F494</f>
        <v>1.4-2-22</v>
      </c>
      <c r="G81" t="str">
        <f>Source!G494</f>
        <v>Кустарники декоративные с оголенной корневой системой, кизильник блестящий, высота 0,5 м</v>
      </c>
      <c r="H81" t="str">
        <f>Source!H494</f>
        <v>шт.</v>
      </c>
      <c r="I81">
        <f>Source!I494</f>
        <v>0</v>
      </c>
      <c r="J81">
        <v>1</v>
      </c>
      <c r="K81">
        <f>Source!AC494</f>
        <v>70.569999999999993</v>
      </c>
      <c r="M81">
        <f>ROUND(K81*I81, 2)</f>
        <v>0</v>
      </c>
      <c r="N81">
        <f>Source!AC494*IF(Source!BC494&lt;&gt; 0, Source!BC494, 1)</f>
        <v>143.25709999999998</v>
      </c>
      <c r="O81">
        <f>ROUND(N81*I81, 2)</f>
        <v>0</v>
      </c>
      <c r="P81">
        <f>Source!AE494</f>
        <v>0</v>
      </c>
      <c r="R81">
        <f>ROUND(P81*I81, 2)</f>
        <v>0</v>
      </c>
      <c r="S81">
        <f>Source!AE494*IF(Source!BS494&lt;&gt; 0, Source!BS494, 1)</f>
        <v>0</v>
      </c>
      <c r="T81">
        <f>ROUND(S81*I81, 2)</f>
        <v>0</v>
      </c>
      <c r="U81">
        <f>Source!GF494</f>
        <v>-1731022132</v>
      </c>
      <c r="V81">
        <v>-354589714</v>
      </c>
      <c r="W81">
        <v>-1820807887</v>
      </c>
    </row>
    <row r="82" spans="1:23" x14ac:dyDescent="0.2">
      <c r="A82">
        <f>Source!A525</f>
        <v>4</v>
      </c>
      <c r="B82">
        <v>525</v>
      </c>
      <c r="G82" t="str">
        <f>Source!G525</f>
        <v>п.21.3   Посадка кустарников без кома, в двухрядную живую изгородь - 1410м/п</v>
      </c>
    </row>
    <row r="83" spans="1:23" x14ac:dyDescent="0.2">
      <c r="A83">
        <f>Source!A532</f>
        <v>18</v>
      </c>
      <c r="C83">
        <v>3</v>
      </c>
      <c r="D83">
        <f>Source!BI532</f>
        <v>1</v>
      </c>
      <c r="E83">
        <f>Source!FS532</f>
        <v>0</v>
      </c>
      <c r="F83" t="str">
        <f>Source!F532</f>
        <v>1.4-6-1</v>
      </c>
      <c r="G83" t="str">
        <f>Source!G532</f>
        <v>Земля растительная</v>
      </c>
      <c r="H83" t="str">
        <f>Source!H532</f>
        <v>м3</v>
      </c>
      <c r="I83">
        <f>Source!I532</f>
        <v>0</v>
      </c>
      <c r="J83">
        <v>1</v>
      </c>
      <c r="K83">
        <f>Source!AC532</f>
        <v>146.84</v>
      </c>
      <c r="M83">
        <f>ROUND(K83*I83, 2)</f>
        <v>0</v>
      </c>
      <c r="N83">
        <f>Source!AC532*IF(Source!BC532&lt;&gt; 0, Source!BC532, 1)</f>
        <v>977.95440000000008</v>
      </c>
      <c r="O83">
        <f>ROUND(N83*I83, 2)</f>
        <v>0</v>
      </c>
      <c r="P83">
        <f>Source!AE532</f>
        <v>0</v>
      </c>
      <c r="R83">
        <f>ROUND(P83*I83, 2)</f>
        <v>0</v>
      </c>
      <c r="S83">
        <f>Source!AE532*IF(Source!BS532&lt;&gt; 0, Source!BS532, 1)</f>
        <v>0</v>
      </c>
      <c r="T83">
        <f>ROUND(S83*I83, 2)</f>
        <v>0</v>
      </c>
      <c r="U83">
        <f>Source!GF532</f>
        <v>92320855</v>
      </c>
      <c r="V83">
        <v>-326285843</v>
      </c>
      <c r="W83">
        <v>-1509024175</v>
      </c>
    </row>
    <row r="84" spans="1:23" x14ac:dyDescent="0.2">
      <c r="A84">
        <f>Source!A534</f>
        <v>18</v>
      </c>
      <c r="C84">
        <v>3</v>
      </c>
      <c r="D84">
        <f>Source!BI534</f>
        <v>1</v>
      </c>
      <c r="E84">
        <f>Source!FS534</f>
        <v>0</v>
      </c>
      <c r="F84" t="str">
        <f>Source!F534</f>
        <v>1.4-6-1</v>
      </c>
      <c r="G84" t="str">
        <f>Source!G534</f>
        <v>Земля растительная</v>
      </c>
      <c r="H84" t="str">
        <f>Source!H534</f>
        <v>м3</v>
      </c>
      <c r="I84">
        <f>Source!I534</f>
        <v>0</v>
      </c>
      <c r="J84">
        <v>1</v>
      </c>
      <c r="K84">
        <f>Source!AC534</f>
        <v>146.84</v>
      </c>
      <c r="M84">
        <f>ROUND(K84*I84, 2)</f>
        <v>0</v>
      </c>
      <c r="N84">
        <f>Source!AC534*IF(Source!BC534&lt;&gt; 0, Source!BC534, 1)</f>
        <v>977.95440000000008</v>
      </c>
      <c r="O84">
        <f>ROUND(N84*I84, 2)</f>
        <v>0</v>
      </c>
      <c r="P84">
        <f>Source!AE534</f>
        <v>0</v>
      </c>
      <c r="R84">
        <f>ROUND(P84*I84, 2)</f>
        <v>0</v>
      </c>
      <c r="S84">
        <f>Source!AE534*IF(Source!BS534&lt;&gt; 0, Source!BS534, 1)</f>
        <v>0</v>
      </c>
      <c r="T84">
        <f>ROUND(S84*I84, 2)</f>
        <v>0</v>
      </c>
      <c r="U84">
        <f>Source!GF534</f>
        <v>92320855</v>
      </c>
      <c r="V84">
        <v>-326285843</v>
      </c>
      <c r="W84">
        <v>-1509024175</v>
      </c>
    </row>
    <row r="85" spans="1:23" x14ac:dyDescent="0.2">
      <c r="A85">
        <f>Source!A535</f>
        <v>17</v>
      </c>
      <c r="C85">
        <v>3</v>
      </c>
      <c r="D85">
        <v>0</v>
      </c>
      <c r="E85">
        <f>SmtRes!AV237</f>
        <v>0</v>
      </c>
      <c r="F85" t="str">
        <f>SmtRes!I237</f>
        <v>1.1-1-118</v>
      </c>
      <c r="G85" t="str">
        <f>SmtRes!K237</f>
        <v>Вода</v>
      </c>
      <c r="H85" t="str">
        <f>SmtRes!O237</f>
        <v>м3</v>
      </c>
      <c r="I85">
        <f>SmtRes!Y237*Source!I535</f>
        <v>0</v>
      </c>
      <c r="J85">
        <f>SmtRes!AO237</f>
        <v>1</v>
      </c>
      <c r="K85">
        <f>SmtRes!AE237</f>
        <v>7.07</v>
      </c>
      <c r="L85">
        <f>SmtRes!DB237</f>
        <v>7.42</v>
      </c>
      <c r="M85">
        <f>ROUND(ROUND(L85*Source!I535, 6)*1, 2)</f>
        <v>0</v>
      </c>
      <c r="N85">
        <f>SmtRes!AA237</f>
        <v>7.07</v>
      </c>
      <c r="O85">
        <f>ROUND(ROUND(L85*Source!I535, 6)*SmtRes!DA237, 2)</f>
        <v>0</v>
      </c>
      <c r="P85">
        <f>SmtRes!AG237</f>
        <v>0</v>
      </c>
      <c r="Q85">
        <f>SmtRes!DC237</f>
        <v>0</v>
      </c>
      <c r="R85">
        <f>ROUND(ROUND(Q85*Source!I535, 6)*1, 2)</f>
        <v>0</v>
      </c>
      <c r="S85">
        <f>SmtRes!AC237</f>
        <v>0</v>
      </c>
      <c r="T85">
        <f>ROUND(ROUND(Q85*Source!I535, 6)*SmtRes!AK237, 2)</f>
        <v>0</v>
      </c>
      <c r="U85">
        <f>SmtRes!X237</f>
        <v>-862991314</v>
      </c>
      <c r="V85">
        <v>209219300</v>
      </c>
      <c r="W85">
        <v>209219300</v>
      </c>
    </row>
    <row r="86" spans="1:23" x14ac:dyDescent="0.2">
      <c r="A86">
        <f>Source!A536</f>
        <v>18</v>
      </c>
      <c r="C86">
        <v>3</v>
      </c>
      <c r="D86">
        <f>Source!BI536</f>
        <v>1</v>
      </c>
      <c r="E86">
        <f>Source!FS536</f>
        <v>0</v>
      </c>
      <c r="F86" t="str">
        <f>Source!F536</f>
        <v>1.4-2-22</v>
      </c>
      <c r="G86" t="str">
        <f>Source!G536</f>
        <v>Кустарники декоративные с оголенной корневой системой, кизильник блестящий, высота 0,5 м</v>
      </c>
      <c r="H86" t="str">
        <f>Source!H536</f>
        <v>шт.</v>
      </c>
      <c r="I86">
        <f>Source!I536</f>
        <v>0</v>
      </c>
      <c r="J86">
        <v>1</v>
      </c>
      <c r="K86">
        <f>Source!AC536</f>
        <v>70.569999999999993</v>
      </c>
      <c r="M86">
        <f>ROUND(K86*I86, 2)</f>
        <v>0</v>
      </c>
      <c r="N86">
        <f>Source!AC536*IF(Source!BC536&lt;&gt; 0, Source!BC536, 1)</f>
        <v>143.25709999999998</v>
      </c>
      <c r="O86">
        <f>ROUND(N86*I86, 2)</f>
        <v>0</v>
      </c>
      <c r="P86">
        <f>Source!AE536</f>
        <v>0</v>
      </c>
      <c r="R86">
        <f>ROUND(P86*I86, 2)</f>
        <v>0</v>
      </c>
      <c r="S86">
        <f>Source!AE536*IF(Source!BS536&lt;&gt; 0, Source!BS536, 1)</f>
        <v>0</v>
      </c>
      <c r="T86">
        <f>ROUND(S86*I86, 2)</f>
        <v>0</v>
      </c>
      <c r="U86">
        <f>Source!GF536</f>
        <v>-1731022132</v>
      </c>
      <c r="V86">
        <v>-354589714</v>
      </c>
      <c r="W86">
        <v>-1820807887</v>
      </c>
    </row>
    <row r="87" spans="1:23" x14ac:dyDescent="0.2">
      <c r="A87">
        <f>Source!A567</f>
        <v>4</v>
      </c>
      <c r="B87">
        <v>567</v>
      </c>
      <c r="G87" t="str">
        <f>Source!G567</f>
        <v>п.22.1   Посадка деревьев - 98шт.</v>
      </c>
    </row>
    <row r="88" spans="1:23" x14ac:dyDescent="0.2">
      <c r="A88">
        <f>Source!A573</f>
        <v>17</v>
      </c>
      <c r="C88">
        <v>3</v>
      </c>
      <c r="D88">
        <v>0</v>
      </c>
      <c r="E88">
        <f>SmtRes!AV246</f>
        <v>0</v>
      </c>
      <c r="F88" t="str">
        <f>SmtRes!I246</f>
        <v>1.4-6-8</v>
      </c>
      <c r="G88" t="str">
        <f>SmtRes!K246</f>
        <v>Торф</v>
      </c>
      <c r="H88" t="str">
        <f>SmtRes!O246</f>
        <v>м3</v>
      </c>
      <c r="I88">
        <f>SmtRes!Y246*Source!I573</f>
        <v>0</v>
      </c>
      <c r="J88">
        <f>SmtRes!AO246</f>
        <v>1</v>
      </c>
      <c r="K88">
        <f>SmtRes!AE246</f>
        <v>407.48</v>
      </c>
      <c r="L88">
        <f>SmtRes!DB246</f>
        <v>855.71</v>
      </c>
      <c r="M88">
        <f>ROUND(ROUND(L88*Source!I573, 6)*1, 2)</f>
        <v>0</v>
      </c>
      <c r="N88">
        <f>SmtRes!AA246</f>
        <v>407.48</v>
      </c>
      <c r="O88">
        <f>ROUND(ROUND(L88*Source!I573, 6)*SmtRes!DA246, 2)</f>
        <v>0</v>
      </c>
      <c r="P88">
        <f>SmtRes!AG246</f>
        <v>0</v>
      </c>
      <c r="Q88">
        <f>SmtRes!DC246</f>
        <v>0</v>
      </c>
      <c r="R88">
        <f>ROUND(ROUND(Q88*Source!I573, 6)*1, 2)</f>
        <v>0</v>
      </c>
      <c r="S88">
        <f>SmtRes!AC246</f>
        <v>0</v>
      </c>
      <c r="T88">
        <f>ROUND(ROUND(Q88*Source!I573, 6)*SmtRes!AK246, 2)</f>
        <v>0</v>
      </c>
      <c r="U88">
        <f>SmtRes!X246</f>
        <v>814528933</v>
      </c>
      <c r="V88">
        <v>-1461549868</v>
      </c>
      <c r="W88">
        <v>-1461549868</v>
      </c>
    </row>
    <row r="89" spans="1:23" x14ac:dyDescent="0.2">
      <c r="A89">
        <f>Source!A574</f>
        <v>18</v>
      </c>
      <c r="C89">
        <v>3</v>
      </c>
      <c r="D89">
        <f>Source!BI574</f>
        <v>1</v>
      </c>
      <c r="E89">
        <f>Source!FS574</f>
        <v>0</v>
      </c>
      <c r="F89" t="str">
        <f>Source!F574</f>
        <v>1.4-6-1</v>
      </c>
      <c r="G89" t="str">
        <f>Source!G574</f>
        <v>Земля растительная</v>
      </c>
      <c r="H89" t="str">
        <f>Source!H574</f>
        <v>м3</v>
      </c>
      <c r="I89">
        <f>Source!I574</f>
        <v>0</v>
      </c>
      <c r="J89">
        <v>1</v>
      </c>
      <c r="K89">
        <f>Source!AC574</f>
        <v>146.84</v>
      </c>
      <c r="M89">
        <f>ROUND(K89*I89, 2)</f>
        <v>0</v>
      </c>
      <c r="N89">
        <f>Source!AC574*IF(Source!BC574&lt;&gt; 0, Source!BC574, 1)</f>
        <v>977.95440000000008</v>
      </c>
      <c r="O89">
        <f>ROUND(N89*I89, 2)</f>
        <v>0</v>
      </c>
      <c r="P89">
        <f>Source!AE574</f>
        <v>0</v>
      </c>
      <c r="R89">
        <f>ROUND(P89*I89, 2)</f>
        <v>0</v>
      </c>
      <c r="S89">
        <f>Source!AE574*IF(Source!BS574&lt;&gt; 0, Source!BS574, 1)</f>
        <v>0</v>
      </c>
      <c r="T89">
        <f>ROUND(S89*I89, 2)</f>
        <v>0</v>
      </c>
      <c r="U89">
        <f>Source!GF574</f>
        <v>92320855</v>
      </c>
      <c r="V89">
        <v>-326285843</v>
      </c>
      <c r="W89">
        <v>-1509024175</v>
      </c>
    </row>
    <row r="90" spans="1:23" x14ac:dyDescent="0.2">
      <c r="A90">
        <f>Source!A575</f>
        <v>17</v>
      </c>
      <c r="C90">
        <v>3</v>
      </c>
      <c r="D90">
        <v>0</v>
      </c>
      <c r="E90">
        <f>SmtRes!AV249</f>
        <v>0</v>
      </c>
      <c r="F90" t="str">
        <f>SmtRes!I249</f>
        <v>1.4-6-8</v>
      </c>
      <c r="G90" t="str">
        <f>SmtRes!K249</f>
        <v>Торф</v>
      </c>
      <c r="H90" t="str">
        <f>SmtRes!O249</f>
        <v>м3</v>
      </c>
      <c r="I90">
        <f>SmtRes!Y249*Source!I575</f>
        <v>0</v>
      </c>
      <c r="J90">
        <f>SmtRes!AO249</f>
        <v>1</v>
      </c>
      <c r="K90">
        <f>SmtRes!AE249</f>
        <v>407.48</v>
      </c>
      <c r="L90">
        <f>SmtRes!DB249</f>
        <v>855.71</v>
      </c>
      <c r="M90">
        <f>ROUND(ROUND(L90*Source!I575, 6)*1, 2)</f>
        <v>0</v>
      </c>
      <c r="N90">
        <f>SmtRes!AA249</f>
        <v>407.48</v>
      </c>
      <c r="O90">
        <f>ROUND(ROUND(L90*Source!I575, 6)*SmtRes!DA249, 2)</f>
        <v>0</v>
      </c>
      <c r="P90">
        <f>SmtRes!AG249</f>
        <v>0</v>
      </c>
      <c r="Q90">
        <f>SmtRes!DC249</f>
        <v>0</v>
      </c>
      <c r="R90">
        <f>ROUND(ROUND(Q90*Source!I575, 6)*1, 2)</f>
        <v>0</v>
      </c>
      <c r="S90">
        <f>SmtRes!AC249</f>
        <v>0</v>
      </c>
      <c r="T90">
        <f>ROUND(ROUND(Q90*Source!I575, 6)*SmtRes!AK249, 2)</f>
        <v>0</v>
      </c>
      <c r="U90">
        <f>SmtRes!X249</f>
        <v>814528933</v>
      </c>
      <c r="V90">
        <v>-1461549868</v>
      </c>
      <c r="W90">
        <v>-1461549868</v>
      </c>
    </row>
    <row r="91" spans="1:23" x14ac:dyDescent="0.2">
      <c r="A91">
        <f>Source!A576</f>
        <v>18</v>
      </c>
      <c r="C91">
        <v>3</v>
      </c>
      <c r="D91">
        <f>Source!BI576</f>
        <v>1</v>
      </c>
      <c r="E91">
        <f>Source!FS576</f>
        <v>0</v>
      </c>
      <c r="F91" t="str">
        <f>Source!F576</f>
        <v>1.4-6-1</v>
      </c>
      <c r="G91" t="str">
        <f>Source!G576</f>
        <v>Земля растительная</v>
      </c>
      <c r="H91" t="str">
        <f>Source!H576</f>
        <v>м3</v>
      </c>
      <c r="I91">
        <f>Source!I576</f>
        <v>0</v>
      </c>
      <c r="J91">
        <v>1</v>
      </c>
      <c r="K91">
        <f>Source!AC576</f>
        <v>146.84</v>
      </c>
      <c r="M91">
        <f>ROUND(K91*I91, 2)</f>
        <v>0</v>
      </c>
      <c r="N91">
        <f>Source!AC576*IF(Source!BC576&lt;&gt; 0, Source!BC576, 1)</f>
        <v>977.95440000000008</v>
      </c>
      <c r="O91">
        <f>ROUND(N91*I91, 2)</f>
        <v>0</v>
      </c>
      <c r="P91">
        <f>Source!AE576</f>
        <v>0</v>
      </c>
      <c r="R91">
        <f>ROUND(P91*I91, 2)</f>
        <v>0</v>
      </c>
      <c r="S91">
        <f>Source!AE576*IF(Source!BS576&lt;&gt; 0, Source!BS576, 1)</f>
        <v>0</v>
      </c>
      <c r="T91">
        <f>ROUND(S91*I91, 2)</f>
        <v>0</v>
      </c>
      <c r="U91">
        <f>Source!GF576</f>
        <v>92320855</v>
      </c>
      <c r="V91">
        <v>-326285843</v>
      </c>
      <c r="W91">
        <v>-1509024175</v>
      </c>
    </row>
    <row r="92" spans="1:23" x14ac:dyDescent="0.2">
      <c r="A92">
        <f>Source!A577</f>
        <v>17</v>
      </c>
      <c r="C92">
        <v>3</v>
      </c>
      <c r="D92">
        <v>0</v>
      </c>
      <c r="E92">
        <f>SmtRes!AV255</f>
        <v>0</v>
      </c>
      <c r="F92" t="str">
        <f>SmtRes!I255</f>
        <v>9999990006</v>
      </c>
      <c r="G92" t="str">
        <f>SmtRes!K255</f>
        <v>Стоимость прочих материалов (ЭСН)</v>
      </c>
      <c r="H92" t="str">
        <f>SmtRes!O255</f>
        <v>руб.</v>
      </c>
      <c r="I92">
        <f>SmtRes!Y255*Source!I577</f>
        <v>0</v>
      </c>
      <c r="J92">
        <f>SmtRes!AO255</f>
        <v>1</v>
      </c>
      <c r="K92">
        <f>SmtRes!AE255</f>
        <v>1</v>
      </c>
      <c r="L92">
        <f>SmtRes!DB255</f>
        <v>21.7</v>
      </c>
      <c r="M92">
        <f>ROUND(ROUND(L92*Source!I577, 6)*1, 2)</f>
        <v>0</v>
      </c>
      <c r="N92">
        <f>SmtRes!AA255</f>
        <v>1</v>
      </c>
      <c r="O92">
        <f>ROUND(ROUND(L92*Source!I577, 6)*SmtRes!DA255, 2)</f>
        <v>0</v>
      </c>
      <c r="P92">
        <f>SmtRes!AG255</f>
        <v>0</v>
      </c>
      <c r="Q92">
        <f>SmtRes!DC255</f>
        <v>0</v>
      </c>
      <c r="R92">
        <f>ROUND(ROUND(Q92*Source!I577, 6)*1, 2)</f>
        <v>0</v>
      </c>
      <c r="S92">
        <f>SmtRes!AC255</f>
        <v>0</v>
      </c>
      <c r="T92">
        <f>ROUND(ROUND(Q92*Source!I577, 6)*SmtRes!AK255, 2)</f>
        <v>0</v>
      </c>
      <c r="U92">
        <f>SmtRes!X255</f>
        <v>-94250534</v>
      </c>
      <c r="V92">
        <v>-1341645062</v>
      </c>
      <c r="W92">
        <v>-1341645062</v>
      </c>
    </row>
    <row r="93" spans="1:23" x14ac:dyDescent="0.2">
      <c r="A93">
        <f>Source!A577</f>
        <v>17</v>
      </c>
      <c r="C93">
        <v>3</v>
      </c>
      <c r="D93">
        <v>0</v>
      </c>
      <c r="E93">
        <f>SmtRes!AV253</f>
        <v>0</v>
      </c>
      <c r="F93" t="str">
        <f>SmtRes!I253</f>
        <v>1.1-1-118</v>
      </c>
      <c r="G93" t="str">
        <f>SmtRes!K253</f>
        <v>Вода</v>
      </c>
      <c r="H93" t="str">
        <f>SmtRes!O253</f>
        <v>м3</v>
      </c>
      <c r="I93">
        <f>SmtRes!Y253*Source!I577</f>
        <v>0</v>
      </c>
      <c r="J93">
        <f>SmtRes!AO253</f>
        <v>1</v>
      </c>
      <c r="K93">
        <f>SmtRes!AE253</f>
        <v>7.07</v>
      </c>
      <c r="L93">
        <f>SmtRes!DB253</f>
        <v>18.38</v>
      </c>
      <c r="M93">
        <f>ROUND(ROUND(L93*Source!I577, 6)*1, 2)</f>
        <v>0</v>
      </c>
      <c r="N93">
        <f>SmtRes!AA253</f>
        <v>7.07</v>
      </c>
      <c r="O93">
        <f>ROUND(ROUND(L93*Source!I577, 6)*SmtRes!DA253, 2)</f>
        <v>0</v>
      </c>
      <c r="P93">
        <f>SmtRes!AG253</f>
        <v>0</v>
      </c>
      <c r="Q93">
        <f>SmtRes!DC253</f>
        <v>0</v>
      </c>
      <c r="R93">
        <f>ROUND(ROUND(Q93*Source!I577, 6)*1, 2)</f>
        <v>0</v>
      </c>
      <c r="S93">
        <f>SmtRes!AC253</f>
        <v>0</v>
      </c>
      <c r="T93">
        <f>ROUND(ROUND(Q93*Source!I577, 6)*SmtRes!AK253, 2)</f>
        <v>0</v>
      </c>
      <c r="U93">
        <f>SmtRes!X253</f>
        <v>-862991314</v>
      </c>
      <c r="V93">
        <v>209219300</v>
      </c>
      <c r="W93">
        <v>209219300</v>
      </c>
    </row>
    <row r="94" spans="1:23" x14ac:dyDescent="0.2">
      <c r="A94">
        <f>Source!A578</f>
        <v>18</v>
      </c>
      <c r="C94">
        <v>3</v>
      </c>
      <c r="D94">
        <f>Source!BI578</f>
        <v>1</v>
      </c>
      <c r="E94">
        <f>Source!FS578</f>
        <v>0</v>
      </c>
      <c r="F94" t="str">
        <f>Source!F578</f>
        <v>1.4-1-6</v>
      </c>
      <c r="G94" t="str">
        <f>Source!G578</f>
        <v>Деревья декоративные лиственных пород с комом земли, порода: бархат амурский, вяз, дуб, каштан, клен, липа, орех, ясень, размер кома: диаметр - 0,8 м, высота - 0,6 м</v>
      </c>
      <c r="H94" t="str">
        <f>Source!H578</f>
        <v>шт.</v>
      </c>
      <c r="I94">
        <f>Source!I578</f>
        <v>0</v>
      </c>
      <c r="J94">
        <v>1</v>
      </c>
      <c r="K94">
        <f>Source!AC578</f>
        <v>330.55</v>
      </c>
      <c r="M94">
        <f>ROUND(K94*I94, 2)</f>
        <v>0</v>
      </c>
      <c r="N94">
        <f>Source!AC578*IF(Source!BC578&lt;&gt; 0, Source!BC578, 1)</f>
        <v>6829.1630000000005</v>
      </c>
      <c r="O94">
        <f>ROUND(N94*I94, 2)</f>
        <v>0</v>
      </c>
      <c r="P94">
        <f>Source!AE578</f>
        <v>0</v>
      </c>
      <c r="R94">
        <f>ROUND(P94*I94, 2)</f>
        <v>0</v>
      </c>
      <c r="S94">
        <f>Source!AE578*IF(Source!BS578&lt;&gt; 0, Source!BS578, 1)</f>
        <v>0</v>
      </c>
      <c r="T94">
        <f>ROUND(S94*I94, 2)</f>
        <v>0</v>
      </c>
      <c r="U94">
        <f>Source!GF578</f>
        <v>-1513397672</v>
      </c>
      <c r="V94">
        <v>1840360024</v>
      </c>
      <c r="W94">
        <v>-1237106391</v>
      </c>
    </row>
    <row r="95" spans="1:23" x14ac:dyDescent="0.2">
      <c r="A95">
        <f>Source!A609</f>
        <v>4</v>
      </c>
      <c r="B95">
        <v>609</v>
      </c>
      <c r="G95" t="str">
        <f>Source!G609</f>
        <v>п.23.1   Устройство цветников (многолетники) - 118м2</v>
      </c>
    </row>
    <row r="96" spans="1:23" x14ac:dyDescent="0.2">
      <c r="A96">
        <f>Source!A614</f>
        <v>18</v>
      </c>
      <c r="C96">
        <v>3</v>
      </c>
      <c r="D96">
        <f>Source!BI614</f>
        <v>1</v>
      </c>
      <c r="E96">
        <f>Source!FS614</f>
        <v>0</v>
      </c>
      <c r="F96" t="str">
        <f>Source!F614</f>
        <v>1.4-6-1</v>
      </c>
      <c r="G96" t="str">
        <f>Source!G614</f>
        <v>Земля растительная</v>
      </c>
      <c r="H96" t="str">
        <f>Source!H614</f>
        <v>м3</v>
      </c>
      <c r="I96">
        <f>Source!I614</f>
        <v>0</v>
      </c>
      <c r="J96">
        <v>1</v>
      </c>
      <c r="K96">
        <f>Source!AC614</f>
        <v>146.84</v>
      </c>
      <c r="M96">
        <f>ROUND(K96*I96, 2)</f>
        <v>0</v>
      </c>
      <c r="N96">
        <f>Source!AC614*IF(Source!BC614&lt;&gt; 0, Source!BC614, 1)</f>
        <v>977.95440000000008</v>
      </c>
      <c r="O96">
        <f>ROUND(N96*I96, 2)</f>
        <v>0</v>
      </c>
      <c r="P96">
        <f>Source!AE614</f>
        <v>0</v>
      </c>
      <c r="R96">
        <f>ROUND(P96*I96, 2)</f>
        <v>0</v>
      </c>
      <c r="S96">
        <f>Source!AE614*IF(Source!BS614&lt;&gt; 0, Source!BS614, 1)</f>
        <v>0</v>
      </c>
      <c r="T96">
        <f>ROUND(S96*I96, 2)</f>
        <v>0</v>
      </c>
      <c r="U96">
        <f>Source!GF614</f>
        <v>92320855</v>
      </c>
      <c r="V96">
        <v>-326285843</v>
      </c>
      <c r="W96">
        <v>-1509024175</v>
      </c>
    </row>
    <row r="97" spans="1:23" x14ac:dyDescent="0.2">
      <c r="A97">
        <f>Source!A616</f>
        <v>18</v>
      </c>
      <c r="C97">
        <v>3</v>
      </c>
      <c r="D97">
        <f>Source!BI616</f>
        <v>1</v>
      </c>
      <c r="E97">
        <f>Source!FS616</f>
        <v>0</v>
      </c>
      <c r="F97" t="str">
        <f>Source!F616</f>
        <v>1.4-6-1</v>
      </c>
      <c r="G97" t="str">
        <f>Source!G616</f>
        <v>Земля растительная</v>
      </c>
      <c r="H97" t="str">
        <f>Source!H616</f>
        <v>м3</v>
      </c>
      <c r="I97">
        <f>Source!I616</f>
        <v>0</v>
      </c>
      <c r="J97">
        <v>1</v>
      </c>
      <c r="K97">
        <f>Source!AC616</f>
        <v>146.84</v>
      </c>
      <c r="M97">
        <f>ROUND(K97*I97, 2)</f>
        <v>0</v>
      </c>
      <c r="N97">
        <f>Source!AC616*IF(Source!BC616&lt;&gt; 0, Source!BC616, 1)</f>
        <v>977.95440000000008</v>
      </c>
      <c r="O97">
        <f>ROUND(N97*I97, 2)</f>
        <v>0</v>
      </c>
      <c r="P97">
        <f>Source!AE616</f>
        <v>0</v>
      </c>
      <c r="R97">
        <f>ROUND(P97*I97, 2)</f>
        <v>0</v>
      </c>
      <c r="S97">
        <f>Source!AE616*IF(Source!BS616&lt;&gt; 0, Source!BS616, 1)</f>
        <v>0</v>
      </c>
      <c r="T97">
        <f>ROUND(S97*I97, 2)</f>
        <v>0</v>
      </c>
      <c r="U97">
        <f>Source!GF616</f>
        <v>92320855</v>
      </c>
      <c r="V97">
        <v>-326285843</v>
      </c>
      <c r="W97">
        <v>-1509024175</v>
      </c>
    </row>
    <row r="98" spans="1:23" x14ac:dyDescent="0.2">
      <c r="A98">
        <f>Source!A617</f>
        <v>17</v>
      </c>
      <c r="C98">
        <v>3</v>
      </c>
      <c r="D98">
        <v>0</v>
      </c>
      <c r="E98">
        <f>SmtRes!AV265</f>
        <v>0</v>
      </c>
      <c r="F98" t="str">
        <f>SmtRes!I265</f>
        <v>9999990006</v>
      </c>
      <c r="G98" t="str">
        <f>SmtRes!K265</f>
        <v>Стоимость прочих материалов (ЭСН)</v>
      </c>
      <c r="H98" t="str">
        <f>SmtRes!O265</f>
        <v>руб.</v>
      </c>
      <c r="I98">
        <f>SmtRes!Y265*Source!I617</f>
        <v>0</v>
      </c>
      <c r="J98">
        <f>SmtRes!AO265</f>
        <v>1</v>
      </c>
      <c r="K98">
        <f>SmtRes!AE265</f>
        <v>1</v>
      </c>
      <c r="L98">
        <f>SmtRes!DB265</f>
        <v>6.79</v>
      </c>
      <c r="M98">
        <f>ROUND(ROUND(L98*Source!I617, 6)*1, 2)</f>
        <v>0</v>
      </c>
      <c r="N98">
        <f>SmtRes!AA265</f>
        <v>1</v>
      </c>
      <c r="O98">
        <f>ROUND(ROUND(L98*Source!I617, 6)*SmtRes!DA265, 2)</f>
        <v>0</v>
      </c>
      <c r="P98">
        <f>SmtRes!AG265</f>
        <v>0</v>
      </c>
      <c r="Q98">
        <f>SmtRes!DC265</f>
        <v>0</v>
      </c>
      <c r="R98">
        <f>ROUND(ROUND(Q98*Source!I617, 6)*1, 2)</f>
        <v>0</v>
      </c>
      <c r="S98">
        <f>SmtRes!AC265</f>
        <v>0</v>
      </c>
      <c r="T98">
        <f>ROUND(ROUND(Q98*Source!I617, 6)*SmtRes!AK265, 2)</f>
        <v>0</v>
      </c>
      <c r="U98">
        <f>SmtRes!X265</f>
        <v>-94250534</v>
      </c>
      <c r="V98">
        <v>-1341645062</v>
      </c>
      <c r="W98">
        <v>-1341645062</v>
      </c>
    </row>
    <row r="99" spans="1:23" x14ac:dyDescent="0.2">
      <c r="A99">
        <f>Source!A617</f>
        <v>17</v>
      </c>
      <c r="C99">
        <v>3</v>
      </c>
      <c r="D99">
        <v>0</v>
      </c>
      <c r="E99">
        <f>SmtRes!AV264</f>
        <v>0</v>
      </c>
      <c r="F99" t="str">
        <f>SmtRes!I264</f>
        <v>1.4-6-8</v>
      </c>
      <c r="G99" t="str">
        <f>SmtRes!K264</f>
        <v>Торф</v>
      </c>
      <c r="H99" t="str">
        <f>SmtRes!O264</f>
        <v>м3</v>
      </c>
      <c r="I99">
        <f>SmtRes!Y264*Source!I617</f>
        <v>0</v>
      </c>
      <c r="J99">
        <f>SmtRes!AO264</f>
        <v>1</v>
      </c>
      <c r="K99">
        <f>SmtRes!AE264</f>
        <v>407.48</v>
      </c>
      <c r="L99">
        <f>SmtRes!DB264</f>
        <v>814.96</v>
      </c>
      <c r="M99">
        <f>ROUND(ROUND(L99*Source!I617, 6)*1, 2)</f>
        <v>0</v>
      </c>
      <c r="N99">
        <f>SmtRes!AA264</f>
        <v>407.48</v>
      </c>
      <c r="O99">
        <f>ROUND(ROUND(L99*Source!I617, 6)*SmtRes!DA264, 2)</f>
        <v>0</v>
      </c>
      <c r="P99">
        <f>SmtRes!AG264</f>
        <v>0</v>
      </c>
      <c r="Q99">
        <f>SmtRes!DC264</f>
        <v>0</v>
      </c>
      <c r="R99">
        <f>ROUND(ROUND(Q99*Source!I617, 6)*1, 2)</f>
        <v>0</v>
      </c>
      <c r="S99">
        <f>SmtRes!AC264</f>
        <v>0</v>
      </c>
      <c r="T99">
        <f>ROUND(ROUND(Q99*Source!I617, 6)*SmtRes!AK264, 2)</f>
        <v>0</v>
      </c>
      <c r="U99">
        <f>SmtRes!X264</f>
        <v>814528933</v>
      </c>
      <c r="V99">
        <v>-1461549868</v>
      </c>
      <c r="W99">
        <v>-1461549868</v>
      </c>
    </row>
    <row r="100" spans="1:23" x14ac:dyDescent="0.2">
      <c r="A100">
        <f>Source!A617</f>
        <v>17</v>
      </c>
      <c r="C100">
        <v>3</v>
      </c>
      <c r="D100">
        <v>0</v>
      </c>
      <c r="E100">
        <f>SmtRes!AV262</f>
        <v>0</v>
      </c>
      <c r="F100" t="str">
        <f>SmtRes!I262</f>
        <v>1.1-1-232</v>
      </c>
      <c r="G100" t="str">
        <f>SmtRes!K262</f>
        <v>Доски хвойных пород, обрезные, длина 2-6,5 м, сорт IV, толщина 40-60 мм</v>
      </c>
      <c r="H100" t="str">
        <f>SmtRes!O262</f>
        <v>м3</v>
      </c>
      <c r="I100">
        <f>SmtRes!Y262*Source!I617</f>
        <v>0</v>
      </c>
      <c r="J100">
        <f>SmtRes!AO262</f>
        <v>1</v>
      </c>
      <c r="K100">
        <f>SmtRes!AE262</f>
        <v>1828.56</v>
      </c>
      <c r="L100">
        <f>SmtRes!DB262</f>
        <v>14.63</v>
      </c>
      <c r="M100">
        <f>ROUND(ROUND(L100*Source!I617, 6)*1, 2)</f>
        <v>0</v>
      </c>
      <c r="N100">
        <f>SmtRes!AA262</f>
        <v>1828.56</v>
      </c>
      <c r="O100">
        <f>ROUND(ROUND(L100*Source!I617, 6)*SmtRes!DA262, 2)</f>
        <v>0</v>
      </c>
      <c r="P100">
        <f>SmtRes!AG262</f>
        <v>0</v>
      </c>
      <c r="Q100">
        <f>SmtRes!DC262</f>
        <v>0</v>
      </c>
      <c r="R100">
        <f>ROUND(ROUND(Q100*Source!I617, 6)*1, 2)</f>
        <v>0</v>
      </c>
      <c r="S100">
        <f>SmtRes!AC262</f>
        <v>0</v>
      </c>
      <c r="T100">
        <f>ROUND(ROUND(Q100*Source!I617, 6)*SmtRes!AK262, 2)</f>
        <v>0</v>
      </c>
      <c r="U100">
        <f>SmtRes!X262</f>
        <v>468437763</v>
      </c>
      <c r="V100">
        <v>901733663</v>
      </c>
      <c r="W100">
        <v>901733663</v>
      </c>
    </row>
    <row r="101" spans="1:23" x14ac:dyDescent="0.2">
      <c r="A101">
        <f>Source!A617</f>
        <v>17</v>
      </c>
      <c r="C101">
        <v>3</v>
      </c>
      <c r="D101">
        <v>0</v>
      </c>
      <c r="E101">
        <f>SmtRes!AV261</f>
        <v>0</v>
      </c>
      <c r="F101" t="str">
        <f>SmtRes!I261</f>
        <v>1.1-1-118</v>
      </c>
      <c r="G101" t="str">
        <f>SmtRes!K261</f>
        <v>Вода</v>
      </c>
      <c r="H101" t="str">
        <f>SmtRes!O261</f>
        <v>м3</v>
      </c>
      <c r="I101">
        <f>SmtRes!Y261*Source!I617</f>
        <v>0</v>
      </c>
      <c r="J101">
        <f>SmtRes!AO261</f>
        <v>1</v>
      </c>
      <c r="K101">
        <f>SmtRes!AE261</f>
        <v>7.07</v>
      </c>
      <c r="L101">
        <f>SmtRes!DB261</f>
        <v>212.1</v>
      </c>
      <c r="M101">
        <f>ROUND(ROUND(L101*Source!I617, 6)*1, 2)</f>
        <v>0</v>
      </c>
      <c r="N101">
        <f>SmtRes!AA261</f>
        <v>7.07</v>
      </c>
      <c r="O101">
        <f>ROUND(ROUND(L101*Source!I617, 6)*SmtRes!DA261, 2)</f>
        <v>0</v>
      </c>
      <c r="P101">
        <f>SmtRes!AG261</f>
        <v>0</v>
      </c>
      <c r="Q101">
        <f>SmtRes!DC261</f>
        <v>0</v>
      </c>
      <c r="R101">
        <f>ROUND(ROUND(Q101*Source!I617, 6)*1, 2)</f>
        <v>0</v>
      </c>
      <c r="S101">
        <f>SmtRes!AC261</f>
        <v>0</v>
      </c>
      <c r="T101">
        <f>ROUND(ROUND(Q101*Source!I617, 6)*SmtRes!AK261, 2)</f>
        <v>0</v>
      </c>
      <c r="U101">
        <f>SmtRes!X261</f>
        <v>-862991314</v>
      </c>
      <c r="V101">
        <v>209219300</v>
      </c>
      <c r="W101">
        <v>209219300</v>
      </c>
    </row>
    <row r="102" spans="1:23" x14ac:dyDescent="0.2">
      <c r="A102">
        <f>Source!A618</f>
        <v>18</v>
      </c>
      <c r="C102">
        <v>3</v>
      </c>
      <c r="D102">
        <f>Source!BI618</f>
        <v>1</v>
      </c>
      <c r="E102">
        <f>Source!FS618</f>
        <v>0</v>
      </c>
      <c r="F102" t="str">
        <f>Source!F618</f>
        <v>1.4-3-85</v>
      </c>
      <c r="G102" t="str">
        <f>Source!G618</f>
        <v>Посадочный материал многолетних цветочных культур, хоста</v>
      </c>
      <c r="H102" t="str">
        <f>Source!H618</f>
        <v>шт.</v>
      </c>
      <c r="I102">
        <f>Source!I618</f>
        <v>0</v>
      </c>
      <c r="J102">
        <v>1</v>
      </c>
      <c r="K102">
        <f>Source!AC618</f>
        <v>45.36</v>
      </c>
      <c r="M102">
        <f>ROUND(K102*I102, 2)</f>
        <v>0</v>
      </c>
      <c r="N102">
        <f>Source!AC618*IF(Source!BC618&lt;&gt; 0, Source!BC618, 1)</f>
        <v>58.0608</v>
      </c>
      <c r="O102">
        <f>ROUND(N102*I102, 2)</f>
        <v>0</v>
      </c>
      <c r="P102">
        <f>Source!AE618</f>
        <v>0</v>
      </c>
      <c r="R102">
        <f>ROUND(P102*I102, 2)</f>
        <v>0</v>
      </c>
      <c r="S102">
        <f>Source!AE618*IF(Source!BS618&lt;&gt; 0, Source!BS618, 1)</f>
        <v>0</v>
      </c>
      <c r="T102">
        <f>ROUND(S102*I102, 2)</f>
        <v>0</v>
      </c>
      <c r="U102">
        <f>Source!GF618</f>
        <v>-1755298893</v>
      </c>
      <c r="V102">
        <v>-1633377405</v>
      </c>
      <c r="W102">
        <v>-508523416</v>
      </c>
    </row>
    <row r="103" spans="1:23" x14ac:dyDescent="0.2">
      <c r="A103">
        <f>Source!A619</f>
        <v>17</v>
      </c>
      <c r="C103">
        <v>3</v>
      </c>
      <c r="D103">
        <v>0</v>
      </c>
      <c r="E103">
        <f>SmtRes!AV271</f>
        <v>0</v>
      </c>
      <c r="F103" t="str">
        <f>SmtRes!I271</f>
        <v>9999990006</v>
      </c>
      <c r="G103" t="str">
        <f>SmtRes!K271</f>
        <v>Стоимость прочих материалов (ЭСН)</v>
      </c>
      <c r="H103" t="str">
        <f>SmtRes!O271</f>
        <v>руб.</v>
      </c>
      <c r="I103">
        <f>SmtRes!Y271*Source!I619</f>
        <v>0</v>
      </c>
      <c r="J103">
        <f>SmtRes!AO271</f>
        <v>1</v>
      </c>
      <c r="K103">
        <f>SmtRes!AE271</f>
        <v>1</v>
      </c>
      <c r="L103">
        <f>SmtRes!DB271</f>
        <v>6.79</v>
      </c>
      <c r="M103">
        <f>ROUND(ROUND(L103*Source!I619, 6)*1, 2)</f>
        <v>0</v>
      </c>
      <c r="N103">
        <f>SmtRes!AA271</f>
        <v>1</v>
      </c>
      <c r="O103">
        <f>ROUND(ROUND(L103*Source!I619, 6)*SmtRes!DA271, 2)</f>
        <v>0</v>
      </c>
      <c r="P103">
        <f>SmtRes!AG271</f>
        <v>0</v>
      </c>
      <c r="Q103">
        <f>SmtRes!DC271</f>
        <v>0</v>
      </c>
      <c r="R103">
        <f>ROUND(ROUND(Q103*Source!I619, 6)*1, 2)</f>
        <v>0</v>
      </c>
      <c r="S103">
        <f>SmtRes!AC271</f>
        <v>0</v>
      </c>
      <c r="T103">
        <f>ROUND(ROUND(Q103*Source!I619, 6)*SmtRes!AK271, 2)</f>
        <v>0</v>
      </c>
      <c r="U103">
        <f>SmtRes!X271</f>
        <v>-94250534</v>
      </c>
      <c r="V103">
        <v>-1341645062</v>
      </c>
      <c r="W103">
        <v>-1341645062</v>
      </c>
    </row>
    <row r="104" spans="1:23" x14ac:dyDescent="0.2">
      <c r="A104">
        <f>Source!A619</f>
        <v>17</v>
      </c>
      <c r="C104">
        <v>3</v>
      </c>
      <c r="D104">
        <v>0</v>
      </c>
      <c r="E104">
        <f>SmtRes!AV270</f>
        <v>0</v>
      </c>
      <c r="F104" t="str">
        <f>SmtRes!I270</f>
        <v>1.4-6-8</v>
      </c>
      <c r="G104" t="str">
        <f>SmtRes!K270</f>
        <v>Торф</v>
      </c>
      <c r="H104" t="str">
        <f>SmtRes!O270</f>
        <v>м3</v>
      </c>
      <c r="I104">
        <f>SmtRes!Y270*Source!I619</f>
        <v>0</v>
      </c>
      <c r="J104">
        <f>SmtRes!AO270</f>
        <v>1</v>
      </c>
      <c r="K104">
        <f>SmtRes!AE270</f>
        <v>407.48</v>
      </c>
      <c r="L104">
        <f>SmtRes!DB270</f>
        <v>814.96</v>
      </c>
      <c r="M104">
        <f>ROUND(ROUND(L104*Source!I619, 6)*1, 2)</f>
        <v>0</v>
      </c>
      <c r="N104">
        <f>SmtRes!AA270</f>
        <v>407.48</v>
      </c>
      <c r="O104">
        <f>ROUND(ROUND(L104*Source!I619, 6)*SmtRes!DA270, 2)</f>
        <v>0</v>
      </c>
      <c r="P104">
        <f>SmtRes!AG270</f>
        <v>0</v>
      </c>
      <c r="Q104">
        <f>SmtRes!DC270</f>
        <v>0</v>
      </c>
      <c r="R104">
        <f>ROUND(ROUND(Q104*Source!I619, 6)*1, 2)</f>
        <v>0</v>
      </c>
      <c r="S104">
        <f>SmtRes!AC270</f>
        <v>0</v>
      </c>
      <c r="T104">
        <f>ROUND(ROUND(Q104*Source!I619, 6)*SmtRes!AK270, 2)</f>
        <v>0</v>
      </c>
      <c r="U104">
        <f>SmtRes!X270</f>
        <v>814528933</v>
      </c>
      <c r="V104">
        <v>-1461549868</v>
      </c>
      <c r="W104">
        <v>-1461549868</v>
      </c>
    </row>
    <row r="105" spans="1:23" x14ac:dyDescent="0.2">
      <c r="A105">
        <f>Source!A619</f>
        <v>17</v>
      </c>
      <c r="C105">
        <v>3</v>
      </c>
      <c r="D105">
        <v>0</v>
      </c>
      <c r="E105">
        <f>SmtRes!AV268</f>
        <v>0</v>
      </c>
      <c r="F105" t="str">
        <f>SmtRes!I268</f>
        <v>1.1-1-232</v>
      </c>
      <c r="G105" t="str">
        <f>SmtRes!K268</f>
        <v>Доски хвойных пород, обрезные, длина 2-6,5 м, сорт IV, толщина 40-60 мм</v>
      </c>
      <c r="H105" t="str">
        <f>SmtRes!O268</f>
        <v>м3</v>
      </c>
      <c r="I105">
        <f>SmtRes!Y268*Source!I619</f>
        <v>0</v>
      </c>
      <c r="J105">
        <f>SmtRes!AO268</f>
        <v>1</v>
      </c>
      <c r="K105">
        <f>SmtRes!AE268</f>
        <v>1828.56</v>
      </c>
      <c r="L105">
        <f>SmtRes!DB268</f>
        <v>14.63</v>
      </c>
      <c r="M105">
        <f>ROUND(ROUND(L105*Source!I619, 6)*1, 2)</f>
        <v>0</v>
      </c>
      <c r="N105">
        <f>SmtRes!AA268</f>
        <v>1828.56</v>
      </c>
      <c r="O105">
        <f>ROUND(ROUND(L105*Source!I619, 6)*SmtRes!DA268, 2)</f>
        <v>0</v>
      </c>
      <c r="P105">
        <f>SmtRes!AG268</f>
        <v>0</v>
      </c>
      <c r="Q105">
        <f>SmtRes!DC268</f>
        <v>0</v>
      </c>
      <c r="R105">
        <f>ROUND(ROUND(Q105*Source!I619, 6)*1, 2)</f>
        <v>0</v>
      </c>
      <c r="S105">
        <f>SmtRes!AC268</f>
        <v>0</v>
      </c>
      <c r="T105">
        <f>ROUND(ROUND(Q105*Source!I619, 6)*SmtRes!AK268, 2)</f>
        <v>0</v>
      </c>
      <c r="U105">
        <f>SmtRes!X268</f>
        <v>468437763</v>
      </c>
      <c r="V105">
        <v>901733663</v>
      </c>
      <c r="W105">
        <v>901733663</v>
      </c>
    </row>
    <row r="106" spans="1:23" x14ac:dyDescent="0.2">
      <c r="A106">
        <f>Source!A619</f>
        <v>17</v>
      </c>
      <c r="C106">
        <v>3</v>
      </c>
      <c r="D106">
        <v>0</v>
      </c>
      <c r="E106">
        <f>SmtRes!AV267</f>
        <v>0</v>
      </c>
      <c r="F106" t="str">
        <f>SmtRes!I267</f>
        <v>1.1-1-118</v>
      </c>
      <c r="G106" t="str">
        <f>SmtRes!K267</f>
        <v>Вода</v>
      </c>
      <c r="H106" t="str">
        <f>SmtRes!O267</f>
        <v>м3</v>
      </c>
      <c r="I106">
        <f>SmtRes!Y267*Source!I619</f>
        <v>0</v>
      </c>
      <c r="J106">
        <f>SmtRes!AO267</f>
        <v>1</v>
      </c>
      <c r="K106">
        <f>SmtRes!AE267</f>
        <v>7.07</v>
      </c>
      <c r="L106">
        <f>SmtRes!DB267</f>
        <v>212.1</v>
      </c>
      <c r="M106">
        <f>ROUND(ROUND(L106*Source!I619, 6)*1, 2)</f>
        <v>0</v>
      </c>
      <c r="N106">
        <f>SmtRes!AA267</f>
        <v>7.07</v>
      </c>
      <c r="O106">
        <f>ROUND(ROUND(L106*Source!I619, 6)*SmtRes!DA267, 2)</f>
        <v>0</v>
      </c>
      <c r="P106">
        <f>SmtRes!AG267</f>
        <v>0</v>
      </c>
      <c r="Q106">
        <f>SmtRes!DC267</f>
        <v>0</v>
      </c>
      <c r="R106">
        <f>ROUND(ROUND(Q106*Source!I619, 6)*1, 2)</f>
        <v>0</v>
      </c>
      <c r="S106">
        <f>SmtRes!AC267</f>
        <v>0</v>
      </c>
      <c r="T106">
        <f>ROUND(ROUND(Q106*Source!I619, 6)*SmtRes!AK267, 2)</f>
        <v>0</v>
      </c>
      <c r="U106">
        <f>SmtRes!X267</f>
        <v>-862991314</v>
      </c>
      <c r="V106">
        <v>209219300</v>
      </c>
      <c r="W106">
        <v>209219300</v>
      </c>
    </row>
    <row r="107" spans="1:23" x14ac:dyDescent="0.2">
      <c r="A107">
        <f>Source!A620</f>
        <v>18</v>
      </c>
      <c r="C107">
        <v>3</v>
      </c>
      <c r="D107">
        <f>Source!BI620</f>
        <v>1</v>
      </c>
      <c r="E107">
        <f>Source!FS620</f>
        <v>0</v>
      </c>
      <c r="F107" t="str">
        <f>Source!F620</f>
        <v>1.4-3-56</v>
      </c>
      <c r="G107" t="str">
        <f>Source!G620</f>
        <v>Посадочный материал многолетних цветочных культур, астильба</v>
      </c>
      <c r="H107" t="str">
        <f>Source!H620</f>
        <v>шт.</v>
      </c>
      <c r="I107">
        <f>Source!I620</f>
        <v>0</v>
      </c>
      <c r="J107">
        <v>1</v>
      </c>
      <c r="K107">
        <f>Source!AC620</f>
        <v>37.04</v>
      </c>
      <c r="M107">
        <f>ROUND(K107*I107, 2)</f>
        <v>0</v>
      </c>
      <c r="N107">
        <f>Source!AC620*IF(Source!BC620&lt;&gt; 0, Source!BC620, 1)</f>
        <v>43.707199999999993</v>
      </c>
      <c r="O107">
        <f>ROUND(N107*I107, 2)</f>
        <v>0</v>
      </c>
      <c r="P107">
        <f>Source!AE620</f>
        <v>0</v>
      </c>
      <c r="R107">
        <f>ROUND(P107*I107, 2)</f>
        <v>0</v>
      </c>
      <c r="S107">
        <f>Source!AE620*IF(Source!BS620&lt;&gt; 0, Source!BS620, 1)</f>
        <v>0</v>
      </c>
      <c r="T107">
        <f>ROUND(S107*I107, 2)</f>
        <v>0</v>
      </c>
      <c r="U107">
        <f>Source!GF620</f>
        <v>-85359034</v>
      </c>
      <c r="V107">
        <v>727437231</v>
      </c>
      <c r="W107">
        <v>-5940246</v>
      </c>
    </row>
    <row r="108" spans="1:23" x14ac:dyDescent="0.2">
      <c r="A108">
        <f>Source!A621</f>
        <v>17</v>
      </c>
      <c r="C108">
        <v>3</v>
      </c>
      <c r="D108">
        <v>0</v>
      </c>
      <c r="E108">
        <f>SmtRes!AV275</f>
        <v>0</v>
      </c>
      <c r="F108" t="str">
        <f>SmtRes!I275</f>
        <v>9999990006</v>
      </c>
      <c r="G108" t="str">
        <f>SmtRes!K275</f>
        <v>Стоимость прочих материалов (ЭСН)</v>
      </c>
      <c r="H108" t="str">
        <f>SmtRes!O275</f>
        <v>руб.</v>
      </c>
      <c r="I108">
        <f>SmtRes!Y275*Source!I621</f>
        <v>0</v>
      </c>
      <c r="J108">
        <f>SmtRes!AO275</f>
        <v>1</v>
      </c>
      <c r="K108">
        <f>SmtRes!AE275</f>
        <v>1</v>
      </c>
      <c r="L108">
        <f>SmtRes!DB275</f>
        <v>4.34</v>
      </c>
      <c r="M108">
        <f>ROUND(ROUND(L108*Source!I621, 6)*1, 2)</f>
        <v>0</v>
      </c>
      <c r="N108">
        <f>SmtRes!AA275</f>
        <v>1</v>
      </c>
      <c r="O108">
        <f>ROUND(ROUND(L108*Source!I621, 6)*SmtRes!DA275, 2)</f>
        <v>0</v>
      </c>
      <c r="P108">
        <f>SmtRes!AG275</f>
        <v>0</v>
      </c>
      <c r="Q108">
        <f>SmtRes!DC275</f>
        <v>0</v>
      </c>
      <c r="R108">
        <f>ROUND(ROUND(Q108*Source!I621, 6)*1, 2)</f>
        <v>0</v>
      </c>
      <c r="S108">
        <f>SmtRes!AC275</f>
        <v>0</v>
      </c>
      <c r="T108">
        <f>ROUND(ROUND(Q108*Source!I621, 6)*SmtRes!AK275, 2)</f>
        <v>0</v>
      </c>
      <c r="U108">
        <f>SmtRes!X275</f>
        <v>-94250534</v>
      </c>
      <c r="V108">
        <v>-1341645062</v>
      </c>
      <c r="W108">
        <v>-1341645062</v>
      </c>
    </row>
    <row r="109" spans="1:23" x14ac:dyDescent="0.2">
      <c r="A109">
        <f>Source!A621</f>
        <v>17</v>
      </c>
      <c r="C109">
        <v>3</v>
      </c>
      <c r="D109">
        <v>0</v>
      </c>
      <c r="E109">
        <f>SmtRes!AV273</f>
        <v>0</v>
      </c>
      <c r="F109" t="str">
        <f>SmtRes!I273</f>
        <v>1.1-1-232</v>
      </c>
      <c r="G109" t="str">
        <f>SmtRes!K273</f>
        <v>Доски хвойных пород, обрезные, длина 2-6,5 м, сорт IV, толщина 40-60 мм</v>
      </c>
      <c r="H109" t="str">
        <f>SmtRes!O273</f>
        <v>м3</v>
      </c>
      <c r="I109">
        <f>SmtRes!Y273*Source!I621</f>
        <v>0</v>
      </c>
      <c r="J109">
        <f>SmtRes!AO273</f>
        <v>1</v>
      </c>
      <c r="K109">
        <f>SmtRes!AE273</f>
        <v>1828.56</v>
      </c>
      <c r="L109">
        <f>SmtRes!DB273</f>
        <v>9.14</v>
      </c>
      <c r="M109">
        <f>ROUND(ROUND(L109*Source!I621, 6)*1, 2)</f>
        <v>0</v>
      </c>
      <c r="N109">
        <f>SmtRes!AA273</f>
        <v>1828.56</v>
      </c>
      <c r="O109">
        <f>ROUND(ROUND(L109*Source!I621, 6)*SmtRes!DA273, 2)</f>
        <v>0</v>
      </c>
      <c r="P109">
        <f>SmtRes!AG273</f>
        <v>0</v>
      </c>
      <c r="Q109">
        <f>SmtRes!DC273</f>
        <v>0</v>
      </c>
      <c r="R109">
        <f>ROUND(ROUND(Q109*Source!I621, 6)*1, 2)</f>
        <v>0</v>
      </c>
      <c r="S109">
        <f>SmtRes!AC273</f>
        <v>0</v>
      </c>
      <c r="T109">
        <f>ROUND(ROUND(Q109*Source!I621, 6)*SmtRes!AK273, 2)</f>
        <v>0</v>
      </c>
      <c r="U109">
        <f>SmtRes!X273</f>
        <v>468437763</v>
      </c>
      <c r="V109">
        <v>901733663</v>
      </c>
      <c r="W109">
        <v>901733663</v>
      </c>
    </row>
    <row r="110" spans="1:23" x14ac:dyDescent="0.2">
      <c r="A110">
        <f>Source!A622</f>
        <v>18</v>
      </c>
      <c r="C110">
        <v>3</v>
      </c>
      <c r="D110">
        <f>Source!BI622</f>
        <v>1</v>
      </c>
      <c r="E110">
        <f>Source!FS622</f>
        <v>0</v>
      </c>
      <c r="F110" t="str">
        <f>Source!F622</f>
        <v>1.4-3-56</v>
      </c>
      <c r="G110" t="str">
        <f>Source!G622</f>
        <v>Посадочный материал многолетних цветочных культур, астильба</v>
      </c>
      <c r="H110" t="str">
        <f>Source!H622</f>
        <v>шт.</v>
      </c>
      <c r="I110">
        <f>Source!I622</f>
        <v>0</v>
      </c>
      <c r="J110">
        <v>1</v>
      </c>
      <c r="K110">
        <f>Source!AC622</f>
        <v>37.04</v>
      </c>
      <c r="M110">
        <f>ROUND(K110*I110, 2)</f>
        <v>0</v>
      </c>
      <c r="N110">
        <f>Source!AC622*IF(Source!BC622&lt;&gt; 0, Source!BC622, 1)</f>
        <v>43.707199999999993</v>
      </c>
      <c r="O110">
        <f>ROUND(N110*I110, 2)</f>
        <v>0</v>
      </c>
      <c r="P110">
        <f>Source!AE622</f>
        <v>0</v>
      </c>
      <c r="R110">
        <f>ROUND(P110*I110, 2)</f>
        <v>0</v>
      </c>
      <c r="S110">
        <f>Source!AE622*IF(Source!BS622&lt;&gt; 0, Source!BS622, 1)</f>
        <v>0</v>
      </c>
      <c r="T110">
        <f>ROUND(S110*I110, 2)</f>
        <v>0</v>
      </c>
      <c r="U110">
        <f>Source!GF622</f>
        <v>-85359034</v>
      </c>
      <c r="V110">
        <v>727437231</v>
      </c>
      <c r="W110">
        <v>-5940246</v>
      </c>
    </row>
    <row r="111" spans="1:23" x14ac:dyDescent="0.2">
      <c r="A111">
        <f>Source!A653</f>
        <v>4</v>
      </c>
      <c r="B111">
        <v>653</v>
      </c>
      <c r="G111" t="str">
        <f>Source!G653</f>
        <v>п.27.1   Устройство нового пешеходного покрытия из бетонной плитки - 1860м2</v>
      </c>
    </row>
    <row r="112" spans="1:23" x14ac:dyDescent="0.2">
      <c r="A112">
        <f>Source!A660</f>
        <v>17</v>
      </c>
      <c r="C112">
        <v>3</v>
      </c>
      <c r="D112">
        <v>0</v>
      </c>
      <c r="E112">
        <f>SmtRes!AV287</f>
        <v>0</v>
      </c>
      <c r="F112" t="str">
        <f>SmtRes!I287</f>
        <v>1.1-1-118</v>
      </c>
      <c r="G112" t="str">
        <f>SmtRes!K287</f>
        <v>Вода</v>
      </c>
      <c r="H112" t="str">
        <f>SmtRes!O287</f>
        <v>м3</v>
      </c>
      <c r="I112">
        <f>SmtRes!Y287*Source!I660</f>
        <v>0</v>
      </c>
      <c r="J112">
        <f>SmtRes!AO287</f>
        <v>1</v>
      </c>
      <c r="K112">
        <f>SmtRes!AE287</f>
        <v>7.07</v>
      </c>
      <c r="L112">
        <f>SmtRes!DB287</f>
        <v>35.35</v>
      </c>
      <c r="M112">
        <f>ROUND(ROUND(L112*Source!I660, 6)*1, 2)</f>
        <v>0</v>
      </c>
      <c r="N112">
        <f>SmtRes!AA287</f>
        <v>7.08</v>
      </c>
      <c r="O112">
        <f>ROUND(ROUND(L112*Source!I660, 6)*SmtRes!DA287, 2)</f>
        <v>0</v>
      </c>
      <c r="P112">
        <f>SmtRes!AG287</f>
        <v>0</v>
      </c>
      <c r="Q112">
        <f>SmtRes!DC287</f>
        <v>0</v>
      </c>
      <c r="R112">
        <f>ROUND(ROUND(Q112*Source!I660, 6)*1, 2)</f>
        <v>0</v>
      </c>
      <c r="S112">
        <f>SmtRes!AC287</f>
        <v>0</v>
      </c>
      <c r="T112">
        <f>ROUND(ROUND(Q112*Source!I660, 6)*SmtRes!AK287, 2)</f>
        <v>0</v>
      </c>
      <c r="U112">
        <f>SmtRes!X287</f>
        <v>-862991314</v>
      </c>
      <c r="V112">
        <v>209219300</v>
      </c>
      <c r="W112">
        <v>-1664650379</v>
      </c>
    </row>
    <row r="113" spans="1:23" x14ac:dyDescent="0.2">
      <c r="A113">
        <f>Source!A661</f>
        <v>18</v>
      </c>
      <c r="C113">
        <v>3</v>
      </c>
      <c r="D113">
        <f>Source!BI661</f>
        <v>1</v>
      </c>
      <c r="E113">
        <f>Source!FS661</f>
        <v>0</v>
      </c>
      <c r="F113" t="str">
        <f>Source!F661</f>
        <v>1.1-1-766</v>
      </c>
      <c r="G113" t="str">
        <f>Source!G661</f>
        <v>Песок для строительных работ, рядовой</v>
      </c>
      <c r="H113" t="str">
        <f>Source!H661</f>
        <v>м3</v>
      </c>
      <c r="I113">
        <f>Source!I661</f>
        <v>0</v>
      </c>
      <c r="J113">
        <v>1</v>
      </c>
      <c r="K113">
        <f>Source!AC661</f>
        <v>104.99</v>
      </c>
      <c r="M113">
        <f>ROUND(K113*I113, 2)</f>
        <v>0</v>
      </c>
      <c r="N113">
        <f>Source!AC661*IF(Source!BC661&lt;&gt; 0, Source!BC661, 1)</f>
        <v>552.24739999999997</v>
      </c>
      <c r="O113">
        <f>ROUND(N113*I113, 2)</f>
        <v>0</v>
      </c>
      <c r="P113">
        <f>Source!AE661</f>
        <v>0</v>
      </c>
      <c r="R113">
        <f>ROUND(P113*I113, 2)</f>
        <v>0</v>
      </c>
      <c r="S113">
        <f>Source!AE661*IF(Source!BS661&lt;&gt; 0, Source!BS661, 1)</f>
        <v>0</v>
      </c>
      <c r="T113">
        <f>ROUND(S113*I113, 2)</f>
        <v>0</v>
      </c>
      <c r="U113">
        <f>Source!GF661</f>
        <v>2069056849</v>
      </c>
      <c r="V113">
        <v>464578271</v>
      </c>
      <c r="W113">
        <v>1615926593</v>
      </c>
    </row>
    <row r="114" spans="1:23" x14ac:dyDescent="0.2">
      <c r="A114">
        <f>Source!A662</f>
        <v>17</v>
      </c>
      <c r="C114">
        <v>3</v>
      </c>
      <c r="D114">
        <v>0</v>
      </c>
      <c r="E114">
        <f>SmtRes!AV296</f>
        <v>0</v>
      </c>
      <c r="F114" t="str">
        <f>SmtRes!I296</f>
        <v>1.1-1-118</v>
      </c>
      <c r="G114" t="str">
        <f>SmtRes!K296</f>
        <v>Вода</v>
      </c>
      <c r="H114" t="str">
        <f>SmtRes!O296</f>
        <v>м3</v>
      </c>
      <c r="I114">
        <f>SmtRes!Y296*Source!I662</f>
        <v>0</v>
      </c>
      <c r="J114">
        <f>SmtRes!AO296</f>
        <v>1</v>
      </c>
      <c r="K114">
        <f>SmtRes!AE296</f>
        <v>7.07</v>
      </c>
      <c r="L114">
        <f>SmtRes!DB296</f>
        <v>49.49</v>
      </c>
      <c r="M114">
        <f>ROUND(ROUND(L114*Source!I662, 6)*1, 2)</f>
        <v>0</v>
      </c>
      <c r="N114">
        <f>SmtRes!AA296</f>
        <v>7.08</v>
      </c>
      <c r="O114">
        <f>ROUND(ROUND(L114*Source!I662, 6)*SmtRes!DA296, 2)</f>
        <v>0</v>
      </c>
      <c r="P114">
        <f>SmtRes!AG296</f>
        <v>0</v>
      </c>
      <c r="Q114">
        <f>SmtRes!DC296</f>
        <v>0</v>
      </c>
      <c r="R114">
        <f>ROUND(ROUND(Q114*Source!I662, 6)*1, 2)</f>
        <v>0</v>
      </c>
      <c r="S114">
        <f>SmtRes!AC296</f>
        <v>0</v>
      </c>
      <c r="T114">
        <f>ROUND(ROUND(Q114*Source!I662, 6)*SmtRes!AK296, 2)</f>
        <v>0</v>
      </c>
      <c r="U114">
        <f>SmtRes!X296</f>
        <v>-862991314</v>
      </c>
      <c r="V114">
        <v>209219300</v>
      </c>
      <c r="W114">
        <v>-1664650379</v>
      </c>
    </row>
    <row r="115" spans="1:23" x14ac:dyDescent="0.2">
      <c r="A115">
        <f>Source!A663</f>
        <v>18</v>
      </c>
      <c r="C115">
        <v>3</v>
      </c>
      <c r="D115">
        <f>Source!BI663</f>
        <v>1</v>
      </c>
      <c r="E115">
        <f>Source!FS663</f>
        <v>0</v>
      </c>
      <c r="F115" t="str">
        <f>Source!F663</f>
        <v>1.1-1-1550</v>
      </c>
      <c r="G115" t="str">
        <f>Source!G663</f>
        <v>Щебень из естественного камня для дорожных работ, марка 600 - 400, фракция 20-40 мм</v>
      </c>
      <c r="H115" t="str">
        <f>Source!H663</f>
        <v>м3</v>
      </c>
      <c r="I115">
        <f>Source!I663</f>
        <v>0</v>
      </c>
      <c r="J115">
        <v>1</v>
      </c>
      <c r="K115">
        <f>Source!AC663</f>
        <v>173.37</v>
      </c>
      <c r="M115">
        <f>ROUND(K115*I115, 2)</f>
        <v>0</v>
      </c>
      <c r="N115">
        <f>Source!AC663*IF(Source!BC663&lt;&gt; 0, Source!BC663, 1)</f>
        <v>1834.2546</v>
      </c>
      <c r="O115">
        <f>ROUND(N115*I115, 2)</f>
        <v>0</v>
      </c>
      <c r="P115">
        <f>Source!AE663</f>
        <v>0</v>
      </c>
      <c r="R115">
        <f>ROUND(P115*I115, 2)</f>
        <v>0</v>
      </c>
      <c r="S115">
        <f>Source!AE663*IF(Source!BS663&lt;&gt; 0, Source!BS663, 1)</f>
        <v>0</v>
      </c>
      <c r="T115">
        <f>ROUND(S115*I115, 2)</f>
        <v>0</v>
      </c>
      <c r="U115">
        <f>Source!GF663</f>
        <v>-820942871</v>
      </c>
      <c r="V115">
        <v>1968999642</v>
      </c>
      <c r="W115">
        <v>1062174775</v>
      </c>
    </row>
    <row r="116" spans="1:23" x14ac:dyDescent="0.2">
      <c r="A116">
        <f>Source!A664</f>
        <v>17</v>
      </c>
      <c r="C116">
        <v>3</v>
      </c>
      <c r="D116">
        <v>0</v>
      </c>
      <c r="E116">
        <f>SmtRes!AV304</f>
        <v>0</v>
      </c>
      <c r="F116" t="str">
        <f>SmtRes!I304</f>
        <v>1.1-1-766</v>
      </c>
      <c r="G116" t="str">
        <f>SmtRes!K304</f>
        <v>Песок для строительных работ, рядовой</v>
      </c>
      <c r="H116" t="str">
        <f>SmtRes!O304</f>
        <v>м3</v>
      </c>
      <c r="I116">
        <f>SmtRes!Y304*Source!I664</f>
        <v>0</v>
      </c>
      <c r="J116">
        <f>SmtRes!AO304</f>
        <v>1</v>
      </c>
      <c r="K116">
        <f>SmtRes!AE304</f>
        <v>104.99</v>
      </c>
      <c r="L116">
        <f>SmtRes!DB304</f>
        <v>22.05</v>
      </c>
      <c r="M116">
        <f>ROUND(ROUND(L116*Source!I664, 6)*1, 2)</f>
        <v>0</v>
      </c>
      <c r="N116">
        <f>SmtRes!AA304</f>
        <v>104.99</v>
      </c>
      <c r="O116">
        <f>ROUND(ROUND(L116*Source!I664, 6)*SmtRes!DA304, 2)</f>
        <v>0</v>
      </c>
      <c r="P116">
        <f>SmtRes!AG304</f>
        <v>0</v>
      </c>
      <c r="Q116">
        <f>SmtRes!DC304</f>
        <v>0</v>
      </c>
      <c r="R116">
        <f>ROUND(ROUND(Q116*Source!I664, 6)*1, 2)</f>
        <v>0</v>
      </c>
      <c r="S116">
        <f>SmtRes!AC304</f>
        <v>0</v>
      </c>
      <c r="T116">
        <f>ROUND(ROUND(Q116*Source!I664, 6)*SmtRes!AK304, 2)</f>
        <v>0</v>
      </c>
      <c r="U116">
        <f>SmtRes!X304</f>
        <v>2069056849</v>
      </c>
      <c r="V116">
        <v>464578271</v>
      </c>
      <c r="W116">
        <v>464578271</v>
      </c>
    </row>
    <row r="117" spans="1:23" x14ac:dyDescent="0.2">
      <c r="A117">
        <f>Source!A665</f>
        <v>18</v>
      </c>
      <c r="C117">
        <v>3</v>
      </c>
      <c r="D117">
        <f>Source!BI665</f>
        <v>1</v>
      </c>
      <c r="E117">
        <f>Source!FS665</f>
        <v>0</v>
      </c>
      <c r="F117" t="str">
        <f>Source!F665</f>
        <v>1.7-3-75</v>
      </c>
      <c r="G117" t="str">
        <f>Source!G665</f>
        <v>Диск отрезной с алмазным покрытием, диаметр 230 мм, высота сегмента 7 мм</v>
      </c>
      <c r="H117" t="str">
        <f>Source!H665</f>
        <v>шт.</v>
      </c>
      <c r="I117">
        <f>Source!I665</f>
        <v>0</v>
      </c>
      <c r="J117">
        <v>1</v>
      </c>
      <c r="K117">
        <f>Source!AC665</f>
        <v>437.82</v>
      </c>
      <c r="M117">
        <f>ROUND(K117*I117, 2)</f>
        <v>0</v>
      </c>
      <c r="N117">
        <f>Source!AC665*IF(Source!BC665&lt;&gt; 0, Source!BC665, 1)</f>
        <v>739.91579999999999</v>
      </c>
      <c r="O117">
        <f>ROUND(N117*I117, 2)</f>
        <v>0</v>
      </c>
      <c r="P117">
        <f>Source!AE665</f>
        <v>0</v>
      </c>
      <c r="R117">
        <f>ROUND(P117*I117, 2)</f>
        <v>0</v>
      </c>
      <c r="S117">
        <f>Source!AE665*IF(Source!BS665&lt;&gt; 0, Source!BS665, 1)</f>
        <v>0</v>
      </c>
      <c r="T117">
        <f>ROUND(S117*I117, 2)</f>
        <v>0</v>
      </c>
      <c r="U117">
        <f>Source!GF665</f>
        <v>-1816805806</v>
      </c>
      <c r="V117">
        <v>793912692</v>
      </c>
      <c r="W117">
        <v>-977104737</v>
      </c>
    </row>
    <row r="118" spans="1:23" x14ac:dyDescent="0.2">
      <c r="A118">
        <f>Source!A666</f>
        <v>18</v>
      </c>
      <c r="C118">
        <v>3</v>
      </c>
      <c r="D118">
        <f>Source!BI666</f>
        <v>1</v>
      </c>
      <c r="E118">
        <f>Source!FS666</f>
        <v>0</v>
      </c>
      <c r="F118" t="str">
        <f>Source!F666</f>
        <v>1.3-2-18</v>
      </c>
      <c r="G118" t="str">
        <f>Source!G666</f>
        <v>Смеси сухие монтажно-кладочные цементно-песчаные, В7,5 (М100), F50, крупность заполнителя не более 3,5 мм</v>
      </c>
      <c r="H118" t="str">
        <f>Source!H666</f>
        <v>т</v>
      </c>
      <c r="I118">
        <f>Source!I666</f>
        <v>0</v>
      </c>
      <c r="J118">
        <v>1</v>
      </c>
      <c r="K118">
        <f>Source!AC666</f>
        <v>438.37</v>
      </c>
      <c r="M118">
        <f>ROUND(K118*I118, 2)</f>
        <v>0</v>
      </c>
      <c r="N118">
        <f>Source!AC666*IF(Source!BC666&lt;&gt; 0, Source!BC666, 1)</f>
        <v>3186.9499000000001</v>
      </c>
      <c r="O118">
        <f>ROUND(N118*I118, 2)</f>
        <v>0</v>
      </c>
      <c r="P118">
        <f>Source!AE666</f>
        <v>0</v>
      </c>
      <c r="R118">
        <f>ROUND(P118*I118, 2)</f>
        <v>0</v>
      </c>
      <c r="S118">
        <f>Source!AE666*IF(Source!BS666&lt;&gt; 0, Source!BS666, 1)</f>
        <v>0</v>
      </c>
      <c r="T118">
        <f>ROUND(S118*I118, 2)</f>
        <v>0</v>
      </c>
      <c r="U118">
        <f>Source!GF666</f>
        <v>2029920186</v>
      </c>
      <c r="V118">
        <v>587220639</v>
      </c>
      <c r="W118">
        <v>1537784488</v>
      </c>
    </row>
    <row r="119" spans="1:23" x14ac:dyDescent="0.2">
      <c r="A119">
        <f>Source!A667</f>
        <v>18</v>
      </c>
      <c r="C119">
        <v>3</v>
      </c>
      <c r="D119">
        <f>Source!BI667</f>
        <v>1</v>
      </c>
      <c r="E119">
        <f>Source!FS667</f>
        <v>0</v>
      </c>
      <c r="F119" t="str">
        <f>Source!F667</f>
        <v>1.5-3-421</v>
      </c>
      <c r="G119" t="str">
        <f>Source!G667</f>
        <v>Брусчатка бетонная овальная, марка 4ПБ 15.10.7, цвет светло-серый</v>
      </c>
      <c r="H119" t="str">
        <f>Source!H667</f>
        <v>м2</v>
      </c>
      <c r="I119">
        <f>Source!I667</f>
        <v>0</v>
      </c>
      <c r="J119">
        <v>1</v>
      </c>
      <c r="K119">
        <f>Source!AC667</f>
        <v>283.43</v>
      </c>
      <c r="M119">
        <f>ROUND(K119*I119, 2)</f>
        <v>0</v>
      </c>
      <c r="N119">
        <f>Source!AC667*IF(Source!BC667&lt;&gt; 0, Source!BC667, 1)</f>
        <v>915.47890000000007</v>
      </c>
      <c r="O119">
        <f>ROUND(N119*I119, 2)</f>
        <v>0</v>
      </c>
      <c r="P119">
        <f>Source!AE667</f>
        <v>0</v>
      </c>
      <c r="R119">
        <f>ROUND(P119*I119, 2)</f>
        <v>0</v>
      </c>
      <c r="S119">
        <f>Source!AE667*IF(Source!BS667&lt;&gt; 0, Source!BS667, 1)</f>
        <v>0</v>
      </c>
      <c r="T119">
        <f>ROUND(S119*I119, 2)</f>
        <v>0</v>
      </c>
      <c r="U119">
        <f>Source!GF667</f>
        <v>-1129273364</v>
      </c>
      <c r="V119">
        <v>1470966930</v>
      </c>
      <c r="W119">
        <v>1632561054</v>
      </c>
    </row>
    <row r="120" spans="1:23" x14ac:dyDescent="0.2">
      <c r="A120">
        <f>Source!A698</f>
        <v>4</v>
      </c>
      <c r="B120">
        <v>698</v>
      </c>
      <c r="G120" t="str">
        <f>Source!G698</f>
        <v>п.28   Замена\устройство бортового камня садового(для для дорожно-тропиночной сети) - 2845м/п</v>
      </c>
    </row>
    <row r="121" spans="1:23" x14ac:dyDescent="0.2">
      <c r="A121">
        <f>Source!A704</f>
        <v>17</v>
      </c>
      <c r="C121">
        <v>3</v>
      </c>
      <c r="D121">
        <v>0</v>
      </c>
      <c r="E121">
        <f>SmtRes!AV317</f>
        <v>0</v>
      </c>
      <c r="F121" t="str">
        <f>SmtRes!I317</f>
        <v>1.3-2-5</v>
      </c>
      <c r="G121" t="str">
        <f>SmtRes!K317</f>
        <v>Растворы цементные, марка 100</v>
      </c>
      <c r="H121" t="str">
        <f>SmtRes!O317</f>
        <v>м3</v>
      </c>
      <c r="I121">
        <f>SmtRes!Y317*Source!I704</f>
        <v>0</v>
      </c>
      <c r="J121">
        <f>SmtRes!AO317</f>
        <v>1</v>
      </c>
      <c r="K121">
        <f>SmtRes!AE317</f>
        <v>451.14</v>
      </c>
      <c r="L121">
        <f>SmtRes!DB317</f>
        <v>9.02</v>
      </c>
      <c r="M121">
        <f>ROUND(ROUND(L121*Source!I704, 6)*1, 2)</f>
        <v>0</v>
      </c>
      <c r="N121">
        <f>SmtRes!AA317</f>
        <v>464.67</v>
      </c>
      <c r="O121">
        <f>ROUND(ROUND(L121*Source!I704, 6)*SmtRes!DA317, 2)</f>
        <v>0</v>
      </c>
      <c r="P121">
        <f>SmtRes!AG317</f>
        <v>0</v>
      </c>
      <c r="Q121">
        <f>SmtRes!DC317</f>
        <v>0</v>
      </c>
      <c r="R121">
        <f>ROUND(ROUND(Q121*Source!I704, 6)*1, 2)</f>
        <v>0</v>
      </c>
      <c r="S121">
        <f>SmtRes!AC317</f>
        <v>0</v>
      </c>
      <c r="T121">
        <f>ROUND(ROUND(Q121*Source!I704, 6)*SmtRes!AK317, 2)</f>
        <v>0</v>
      </c>
      <c r="U121">
        <f>SmtRes!X317</f>
        <v>-718781615</v>
      </c>
      <c r="V121">
        <v>-1804029654</v>
      </c>
      <c r="W121">
        <v>844037301</v>
      </c>
    </row>
    <row r="122" spans="1:23" x14ac:dyDescent="0.2">
      <c r="A122">
        <f>Source!A704</f>
        <v>17</v>
      </c>
      <c r="C122">
        <v>3</v>
      </c>
      <c r="D122">
        <v>0</v>
      </c>
      <c r="E122">
        <f>SmtRes!AV316</f>
        <v>0</v>
      </c>
      <c r="F122" t="str">
        <f>SmtRes!I316</f>
        <v>1.3-1-38</v>
      </c>
      <c r="G122" t="str">
        <f>SmtRes!K316</f>
        <v>Смеси бетонные, БСГ, тяжелого бетона на гранитном щебне, класс прочности В15 (М200); П3, фракция 5-20, F50-100, W0-2</v>
      </c>
      <c r="H122" t="str">
        <f>SmtRes!O316</f>
        <v>м3</v>
      </c>
      <c r="I122">
        <f>SmtRes!Y316*Source!I704</f>
        <v>0</v>
      </c>
      <c r="J122">
        <f>SmtRes!AO316</f>
        <v>1</v>
      </c>
      <c r="K122">
        <f>SmtRes!AE316</f>
        <v>704.89</v>
      </c>
      <c r="L122">
        <f>SmtRes!DB316</f>
        <v>3383.47</v>
      </c>
      <c r="M122">
        <f>ROUND(ROUND(L122*Source!I704, 6)*1, 2)</f>
        <v>0</v>
      </c>
      <c r="N122">
        <f>SmtRes!AA316</f>
        <v>726.04</v>
      </c>
      <c r="O122">
        <f>ROUND(ROUND(L122*Source!I704, 6)*SmtRes!DA316, 2)</f>
        <v>0</v>
      </c>
      <c r="P122">
        <f>SmtRes!AG316</f>
        <v>0</v>
      </c>
      <c r="Q122">
        <f>SmtRes!DC316</f>
        <v>0</v>
      </c>
      <c r="R122">
        <f>ROUND(ROUND(Q122*Source!I704, 6)*1, 2)</f>
        <v>0</v>
      </c>
      <c r="S122">
        <f>SmtRes!AC316</f>
        <v>0</v>
      </c>
      <c r="T122">
        <f>ROUND(ROUND(Q122*Source!I704, 6)*SmtRes!AK316, 2)</f>
        <v>0</v>
      </c>
      <c r="U122">
        <f>SmtRes!X316</f>
        <v>-758282629</v>
      </c>
      <c r="V122">
        <v>786719351</v>
      </c>
      <c r="W122">
        <v>1212485417</v>
      </c>
    </row>
    <row r="123" spans="1:23" x14ac:dyDescent="0.2">
      <c r="A123">
        <f>Source!A704</f>
        <v>17</v>
      </c>
      <c r="C123">
        <v>3</v>
      </c>
      <c r="D123">
        <v>0</v>
      </c>
      <c r="E123">
        <f>SmtRes!AV315</f>
        <v>0</v>
      </c>
      <c r="F123" t="str">
        <f>SmtRes!I315</f>
        <v>1.1-1-230</v>
      </c>
      <c r="G123" t="str">
        <f>SmtRes!K315</f>
        <v>Доски хвойных пород, обрезные, длина 2-6,5 м, сорт IV, толщина 19-22 мм</v>
      </c>
      <c r="H123" t="str">
        <f>SmtRes!O315</f>
        <v>м3</v>
      </c>
      <c r="I123">
        <f>SmtRes!Y315*Source!I704</f>
        <v>0</v>
      </c>
      <c r="J123">
        <f>SmtRes!AO315</f>
        <v>1</v>
      </c>
      <c r="K123">
        <f>SmtRes!AE315</f>
        <v>1828.56</v>
      </c>
      <c r="L123">
        <f>SmtRes!DB315</f>
        <v>310.86</v>
      </c>
      <c r="M123">
        <f>ROUND(ROUND(L123*Source!I704, 6)*1, 2)</f>
        <v>0</v>
      </c>
      <c r="N123">
        <f>SmtRes!AA315</f>
        <v>1883.42</v>
      </c>
      <c r="O123">
        <f>ROUND(ROUND(L123*Source!I704, 6)*SmtRes!DA315, 2)</f>
        <v>0</v>
      </c>
      <c r="P123">
        <f>SmtRes!AG315</f>
        <v>0</v>
      </c>
      <c r="Q123">
        <f>SmtRes!DC315</f>
        <v>0</v>
      </c>
      <c r="R123">
        <f>ROUND(ROUND(Q123*Source!I704, 6)*1, 2)</f>
        <v>0</v>
      </c>
      <c r="S123">
        <f>SmtRes!AC315</f>
        <v>0</v>
      </c>
      <c r="T123">
        <f>ROUND(ROUND(Q123*Source!I704, 6)*SmtRes!AK315, 2)</f>
        <v>0</v>
      </c>
      <c r="U123">
        <f>SmtRes!X315</f>
        <v>-164923881</v>
      </c>
      <c r="V123">
        <v>1113885926</v>
      </c>
      <c r="W123">
        <v>-1046223330</v>
      </c>
    </row>
    <row r="124" spans="1:23" x14ac:dyDescent="0.2">
      <c r="A124">
        <f>Source!A704</f>
        <v>17</v>
      </c>
      <c r="C124">
        <v>3</v>
      </c>
      <c r="D124">
        <v>0</v>
      </c>
      <c r="E124">
        <f>SmtRes!AV314</f>
        <v>0</v>
      </c>
      <c r="F124" t="str">
        <f>SmtRes!I314</f>
        <v>1.1-1-132</v>
      </c>
      <c r="G124" t="str">
        <f>SmtRes!K314</f>
        <v>Гвозди строительные</v>
      </c>
      <c r="H124" t="str">
        <f>SmtRes!O314</f>
        <v>т</v>
      </c>
      <c r="I124">
        <f>SmtRes!Y314*Source!I704</f>
        <v>0</v>
      </c>
      <c r="J124">
        <f>SmtRes!AO314</f>
        <v>1</v>
      </c>
      <c r="K124">
        <f>SmtRes!AE314</f>
        <v>6521.42</v>
      </c>
      <c r="L124">
        <f>SmtRes!DB314</f>
        <v>6.52</v>
      </c>
      <c r="M124">
        <f>ROUND(ROUND(L124*Source!I704, 6)*1, 2)</f>
        <v>0</v>
      </c>
      <c r="N124">
        <f>SmtRes!AA314</f>
        <v>6717.06</v>
      </c>
      <c r="O124">
        <f>ROUND(ROUND(L124*Source!I704, 6)*SmtRes!DA314, 2)</f>
        <v>0</v>
      </c>
      <c r="P124">
        <f>SmtRes!AG314</f>
        <v>0</v>
      </c>
      <c r="Q124">
        <f>SmtRes!DC314</f>
        <v>0</v>
      </c>
      <c r="R124">
        <f>ROUND(ROUND(Q124*Source!I704, 6)*1, 2)</f>
        <v>0</v>
      </c>
      <c r="S124">
        <f>SmtRes!AC314</f>
        <v>0</v>
      </c>
      <c r="T124">
        <f>ROUND(ROUND(Q124*Source!I704, 6)*SmtRes!AK314, 2)</f>
        <v>0</v>
      </c>
      <c r="U124">
        <f>SmtRes!X314</f>
        <v>563176784</v>
      </c>
      <c r="V124">
        <v>-676994890</v>
      </c>
      <c r="W124">
        <v>-1683528276</v>
      </c>
    </row>
    <row r="125" spans="1:23" x14ac:dyDescent="0.2">
      <c r="A125">
        <f>Source!A705</f>
        <v>18</v>
      </c>
      <c r="C125">
        <v>3</v>
      </c>
      <c r="D125">
        <f>Source!BI705</f>
        <v>1</v>
      </c>
      <c r="E125">
        <f>Source!FS705</f>
        <v>0</v>
      </c>
      <c r="F125" t="str">
        <f>Source!F705</f>
        <v>1.5-3-332</v>
      </c>
      <c r="G125" t="str">
        <f>Source!G705</f>
        <v>Камни бетонные бортовые, марка БР60.20.8</v>
      </c>
      <c r="H125" t="str">
        <f>Source!H705</f>
        <v>м3</v>
      </c>
      <c r="I125">
        <f>Source!I705</f>
        <v>0</v>
      </c>
      <c r="J125">
        <v>1</v>
      </c>
      <c r="K125">
        <f>Source!AC705</f>
        <v>4244.2299999999996</v>
      </c>
      <c r="M125">
        <f>ROUND(K125*I125, 2)</f>
        <v>0</v>
      </c>
      <c r="N125">
        <f>Source!AC705*IF(Source!BC705&lt;&gt; 0, Source!BC705, 1)</f>
        <v>9337.3060000000005</v>
      </c>
      <c r="O125">
        <f>ROUND(N125*I125, 2)</f>
        <v>0</v>
      </c>
      <c r="P125">
        <f>Source!AE705</f>
        <v>0</v>
      </c>
      <c r="R125">
        <f>ROUND(P125*I125, 2)</f>
        <v>0</v>
      </c>
      <c r="S125">
        <f>Source!AE705*IF(Source!BS705&lt;&gt; 0, Source!BS705, 1)</f>
        <v>0</v>
      </c>
      <c r="T125">
        <f>ROUND(S125*I125, 2)</f>
        <v>0</v>
      </c>
      <c r="U125">
        <f>Source!GF705</f>
        <v>-1388957592</v>
      </c>
      <c r="V125">
        <v>662284944</v>
      </c>
      <c r="W125">
        <v>-1599537917</v>
      </c>
    </row>
    <row r="126" spans="1:23" x14ac:dyDescent="0.2">
      <c r="A126">
        <f>Source!A736</f>
        <v>4</v>
      </c>
      <c r="B126">
        <v>736</v>
      </c>
      <c r="G126" t="str">
        <f>Source!G736</f>
        <v>п.31.5   Ремонт подпорной стены (накрывные элементы на подпорные стены (природный камень)) - 244м2</v>
      </c>
    </row>
    <row r="127" spans="1:23" x14ac:dyDescent="0.2">
      <c r="A127">
        <f>Source!A740</f>
        <v>17</v>
      </c>
      <c r="C127">
        <v>3</v>
      </c>
      <c r="D127">
        <v>0</v>
      </c>
      <c r="E127">
        <f>SmtRes!AV325</f>
        <v>0</v>
      </c>
      <c r="F127" t="str">
        <f>SmtRes!I325</f>
        <v>1.1-1-954</v>
      </c>
      <c r="G127" t="str">
        <f>SmtRes!K325</f>
        <v>Проволока из цветных металлов медная, толщина 1,5-4 мм, электротехническая, мягкая</v>
      </c>
      <c r="H127" t="str">
        <f>SmtRes!O325</f>
        <v>т</v>
      </c>
      <c r="I127">
        <f>SmtRes!Y325*Source!I740</f>
        <v>0</v>
      </c>
      <c r="J127">
        <f>SmtRes!AO325</f>
        <v>1</v>
      </c>
      <c r="K127">
        <f>SmtRes!AE325</f>
        <v>81246.399999999994</v>
      </c>
      <c r="L127">
        <f>SmtRes!DB325</f>
        <v>5337.89</v>
      </c>
      <c r="M127">
        <f>ROUND(ROUND(L127*Source!I740, 6)*1, 2)</f>
        <v>0</v>
      </c>
      <c r="N127">
        <f>SmtRes!AA325</f>
        <v>81490.14</v>
      </c>
      <c r="O127">
        <f>ROUND(ROUND(L127*Source!I740, 6)*SmtRes!DA325, 2)</f>
        <v>0</v>
      </c>
      <c r="P127">
        <f>SmtRes!AG325</f>
        <v>0</v>
      </c>
      <c r="Q127">
        <f>SmtRes!DC325</f>
        <v>0</v>
      </c>
      <c r="R127">
        <f>ROUND(ROUND(Q127*Source!I740, 6)*1, 2)</f>
        <v>0</v>
      </c>
      <c r="S127">
        <f>SmtRes!AC325</f>
        <v>0</v>
      </c>
      <c r="T127">
        <f>ROUND(ROUND(Q127*Source!I740, 6)*SmtRes!AK325, 2)</f>
        <v>0</v>
      </c>
      <c r="U127">
        <f>SmtRes!X325</f>
        <v>-1884493121</v>
      </c>
      <c r="V127">
        <v>1493111464</v>
      </c>
      <c r="W127">
        <v>1563837381</v>
      </c>
    </row>
    <row r="128" spans="1:23" x14ac:dyDescent="0.2">
      <c r="A128">
        <f>Source!A740</f>
        <v>17</v>
      </c>
      <c r="C128">
        <v>3</v>
      </c>
      <c r="D128">
        <v>0</v>
      </c>
      <c r="E128">
        <f>SmtRes!AV323</f>
        <v>0</v>
      </c>
      <c r="F128" t="str">
        <f>SmtRes!I323</f>
        <v>1.1-1-118</v>
      </c>
      <c r="G128" t="str">
        <f>SmtRes!K323</f>
        <v>Вода</v>
      </c>
      <c r="H128" t="str">
        <f>SmtRes!O323</f>
        <v>м3</v>
      </c>
      <c r="I128">
        <f>SmtRes!Y323*Source!I740</f>
        <v>0</v>
      </c>
      <c r="J128">
        <f>SmtRes!AO323</f>
        <v>1</v>
      </c>
      <c r="K128">
        <f>SmtRes!AE323</f>
        <v>7.07</v>
      </c>
      <c r="L128">
        <f>SmtRes!DB323</f>
        <v>12.8</v>
      </c>
      <c r="M128">
        <f>ROUND(ROUND(L128*Source!I740, 6)*1, 2)</f>
        <v>0</v>
      </c>
      <c r="N128">
        <f>SmtRes!AA323</f>
        <v>7.09</v>
      </c>
      <c r="O128">
        <f>ROUND(ROUND(L128*Source!I740, 6)*SmtRes!DA323, 2)</f>
        <v>0</v>
      </c>
      <c r="P128">
        <f>SmtRes!AG323</f>
        <v>0</v>
      </c>
      <c r="Q128">
        <f>SmtRes!DC323</f>
        <v>0</v>
      </c>
      <c r="R128">
        <f>ROUND(ROUND(Q128*Source!I740, 6)*1, 2)</f>
        <v>0</v>
      </c>
      <c r="S128">
        <f>SmtRes!AC323</f>
        <v>0</v>
      </c>
      <c r="T128">
        <f>ROUND(ROUND(Q128*Source!I740, 6)*SmtRes!AK323, 2)</f>
        <v>0</v>
      </c>
      <c r="U128">
        <f>SmtRes!X323</f>
        <v>-862991314</v>
      </c>
      <c r="V128">
        <v>209219300</v>
      </c>
      <c r="W128">
        <v>-339721245</v>
      </c>
    </row>
    <row r="129" spans="1:23" x14ac:dyDescent="0.2">
      <c r="A129">
        <f>Source!A741</f>
        <v>18</v>
      </c>
      <c r="C129">
        <v>3</v>
      </c>
      <c r="D129">
        <f>Source!BI741</f>
        <v>1</v>
      </c>
      <c r="E129">
        <f>Source!FS741</f>
        <v>0</v>
      </c>
      <c r="F129" t="str">
        <f>Source!F741</f>
        <v>1.1-1-776</v>
      </c>
      <c r="G129" t="str">
        <f>Source!G741</f>
        <v>Пигменты сухие для красок, сурик свинцовый</v>
      </c>
      <c r="H129" t="str">
        <f>Source!H741</f>
        <v>т</v>
      </c>
      <c r="I129">
        <f>Source!I741</f>
        <v>0</v>
      </c>
      <c r="J129">
        <v>1</v>
      </c>
      <c r="K129">
        <f>Source!AC741</f>
        <v>31063.41</v>
      </c>
      <c r="M129">
        <f>ROUND(K129*I129, 2)</f>
        <v>0</v>
      </c>
      <c r="N129">
        <f>Source!AC741*IF(Source!BC741&lt;&gt; 0, Source!BC741, 1)</f>
        <v>272426.10569999996</v>
      </c>
      <c r="O129">
        <f>ROUND(N129*I129, 2)</f>
        <v>0</v>
      </c>
      <c r="P129">
        <f>Source!AE741</f>
        <v>0</v>
      </c>
      <c r="R129">
        <f>ROUND(P129*I129, 2)</f>
        <v>0</v>
      </c>
      <c r="S129">
        <f>Source!AE741*IF(Source!BS741&lt;&gt; 0, Source!BS741, 1)</f>
        <v>0</v>
      </c>
      <c r="T129">
        <f>ROUND(S129*I129, 2)</f>
        <v>0</v>
      </c>
      <c r="U129">
        <f>Source!GF741</f>
        <v>855038544</v>
      </c>
      <c r="V129">
        <v>1920500285</v>
      </c>
      <c r="W129">
        <v>1318541371</v>
      </c>
    </row>
    <row r="130" spans="1:23" x14ac:dyDescent="0.2">
      <c r="A130">
        <f>Source!A742</f>
        <v>18</v>
      </c>
      <c r="C130">
        <v>3</v>
      </c>
      <c r="D130">
        <f>Source!BI742</f>
        <v>1</v>
      </c>
      <c r="E130">
        <f>Source!FS742</f>
        <v>0</v>
      </c>
      <c r="F130" t="str">
        <f>Source!F742</f>
        <v>1.7-3-4</v>
      </c>
      <c r="G130" t="str">
        <f>Source!G742</f>
        <v>Сверло с алмазным покрытием, диаметр 8 мм</v>
      </c>
      <c r="H130" t="str">
        <f>Source!H742</f>
        <v>шт.</v>
      </c>
      <c r="I130">
        <f>Source!I742</f>
        <v>0</v>
      </c>
      <c r="J130">
        <v>1</v>
      </c>
      <c r="K130">
        <f>Source!AC742</f>
        <v>235.48</v>
      </c>
      <c r="M130">
        <f>ROUND(K130*I130, 2)</f>
        <v>0</v>
      </c>
      <c r="N130">
        <f>Source!AC742*IF(Source!BC742&lt;&gt; 0, Source!BC742, 1)</f>
        <v>136.57839999999999</v>
      </c>
      <c r="O130">
        <f>ROUND(N130*I130, 2)</f>
        <v>0</v>
      </c>
      <c r="P130">
        <f>Source!AE742</f>
        <v>0</v>
      </c>
      <c r="R130">
        <f>ROUND(P130*I130, 2)</f>
        <v>0</v>
      </c>
      <c r="S130">
        <f>Source!AE742*IF(Source!BS742&lt;&gt; 0, Source!BS742, 1)</f>
        <v>0</v>
      </c>
      <c r="T130">
        <f>ROUND(S130*I130, 2)</f>
        <v>0</v>
      </c>
      <c r="U130">
        <f>Source!GF742</f>
        <v>-1747189084</v>
      </c>
      <c r="V130">
        <v>-375071881</v>
      </c>
      <c r="W130">
        <v>-1116339603</v>
      </c>
    </row>
    <row r="131" spans="1:23" x14ac:dyDescent="0.2">
      <c r="A131">
        <f>Source!A743</f>
        <v>18</v>
      </c>
      <c r="C131">
        <v>3</v>
      </c>
      <c r="D131">
        <f>Source!BI743</f>
        <v>1</v>
      </c>
      <c r="E131">
        <f>Source!FS743</f>
        <v>0</v>
      </c>
      <c r="F131" t="str">
        <f>Source!F743</f>
        <v>1.3-2-18</v>
      </c>
      <c r="G131" t="str">
        <f>Source!G743</f>
        <v>Смеси сухие монтажно-кладочные цементно-песчаные, В7,5 (М100), F50, крупность заполнителя не более 3,5 мм</v>
      </c>
      <c r="H131" t="str">
        <f>Source!H743</f>
        <v>т</v>
      </c>
      <c r="I131">
        <f>Source!I743</f>
        <v>0</v>
      </c>
      <c r="J131">
        <v>1</v>
      </c>
      <c r="K131">
        <f>Source!AC743</f>
        <v>438.37</v>
      </c>
      <c r="M131">
        <f>ROUND(K131*I131, 2)</f>
        <v>0</v>
      </c>
      <c r="N131">
        <f>Source!AC743*IF(Source!BC743&lt;&gt; 0, Source!BC743, 1)</f>
        <v>3186.9499000000001</v>
      </c>
      <c r="O131">
        <f>ROUND(N131*I131, 2)</f>
        <v>0</v>
      </c>
      <c r="P131">
        <f>Source!AE743</f>
        <v>0</v>
      </c>
      <c r="R131">
        <f>ROUND(P131*I131, 2)</f>
        <v>0</v>
      </c>
      <c r="S131">
        <f>Source!AE743*IF(Source!BS743&lt;&gt; 0, Source!BS743, 1)</f>
        <v>0</v>
      </c>
      <c r="T131">
        <f>ROUND(S131*I131, 2)</f>
        <v>0</v>
      </c>
      <c r="U131">
        <f>Source!GF743</f>
        <v>2029920186</v>
      </c>
      <c r="V131">
        <v>587220639</v>
      </c>
      <c r="W131">
        <v>1537784488</v>
      </c>
    </row>
    <row r="132" spans="1:23" x14ac:dyDescent="0.2">
      <c r="A132">
        <f>Source!A744</f>
        <v>18</v>
      </c>
      <c r="C132">
        <v>3</v>
      </c>
      <c r="D132">
        <f>Source!BI744</f>
        <v>1</v>
      </c>
      <c r="E132">
        <f>Source!FS744</f>
        <v>0</v>
      </c>
      <c r="F132" t="str">
        <f>Source!F744</f>
        <v>1.5-3-434</v>
      </c>
      <c r="G132" t="str">
        <f>Source!G744</f>
        <v>Камни накрывные, марка 5НР, размеры 600х200х90 мм, цвет серый</v>
      </c>
      <c r="H132" t="str">
        <f>Source!H744</f>
        <v>м2</v>
      </c>
      <c r="I132">
        <f>Source!I744</f>
        <v>0</v>
      </c>
      <c r="J132">
        <v>1</v>
      </c>
      <c r="K132">
        <f>Source!AC744</f>
        <v>673.43</v>
      </c>
      <c r="M132">
        <f>ROUND(K132*I132, 2)</f>
        <v>0</v>
      </c>
      <c r="N132">
        <f>Source!AC744*IF(Source!BC744&lt;&gt; 0, Source!BC744, 1)</f>
        <v>2774.5315999999998</v>
      </c>
      <c r="O132">
        <f>ROUND(N132*I132, 2)</f>
        <v>0</v>
      </c>
      <c r="P132">
        <f>Source!AE744</f>
        <v>0</v>
      </c>
      <c r="R132">
        <f>ROUND(P132*I132, 2)</f>
        <v>0</v>
      </c>
      <c r="S132">
        <f>Source!AE744*IF(Source!BS744&lt;&gt; 0, Source!BS744, 1)</f>
        <v>0</v>
      </c>
      <c r="T132">
        <f>ROUND(S132*I132, 2)</f>
        <v>0</v>
      </c>
      <c r="U132">
        <f>Source!GF744</f>
        <v>-551230037</v>
      </c>
      <c r="V132">
        <v>915372443</v>
      </c>
      <c r="W132">
        <v>-1846907473</v>
      </c>
    </row>
    <row r="133" spans="1:23" x14ac:dyDescent="0.2">
      <c r="A133">
        <f>Source!A775</f>
        <v>4</v>
      </c>
      <c r="B133">
        <v>775</v>
      </c>
      <c r="G133" t="str">
        <f>Source!G775</f>
        <v>п.33   Устройство подпорной стены (облицовочная плитка) - 165м2</v>
      </c>
    </row>
    <row r="134" spans="1:23" x14ac:dyDescent="0.2">
      <c r="A134">
        <f>Source!A784</f>
        <v>17</v>
      </c>
      <c r="C134">
        <v>3</v>
      </c>
      <c r="D134">
        <v>0</v>
      </c>
      <c r="E134">
        <f>SmtRes!AV342</f>
        <v>0</v>
      </c>
      <c r="F134" t="str">
        <f>SmtRes!I342</f>
        <v>1.1-1-118</v>
      </c>
      <c r="G134" t="str">
        <f>SmtRes!K342</f>
        <v>Вода</v>
      </c>
      <c r="H134" t="str">
        <f>SmtRes!O342</f>
        <v>м3</v>
      </c>
      <c r="I134">
        <f>SmtRes!Y342*Source!I784</f>
        <v>0</v>
      </c>
      <c r="J134">
        <f>SmtRes!AO342</f>
        <v>1</v>
      </c>
      <c r="K134">
        <f>SmtRes!AE342</f>
        <v>7.07</v>
      </c>
      <c r="L134">
        <f>SmtRes!DB342</f>
        <v>1.06</v>
      </c>
      <c r="M134">
        <f>ROUND(ROUND(L134*Source!I784, 6)*1, 2)</f>
        <v>0</v>
      </c>
      <c r="N134">
        <f>SmtRes!AA342</f>
        <v>7.07</v>
      </c>
      <c r="O134">
        <f>ROUND(ROUND(L134*Source!I784, 6)*SmtRes!DA342, 2)</f>
        <v>0</v>
      </c>
      <c r="P134">
        <f>SmtRes!AG342</f>
        <v>0</v>
      </c>
      <c r="Q134">
        <f>SmtRes!DC342</f>
        <v>0</v>
      </c>
      <c r="R134">
        <f>ROUND(ROUND(Q134*Source!I784, 6)*1, 2)</f>
        <v>0</v>
      </c>
      <c r="S134">
        <f>SmtRes!AC342</f>
        <v>0</v>
      </c>
      <c r="T134">
        <f>ROUND(ROUND(Q134*Source!I784, 6)*SmtRes!AK342, 2)</f>
        <v>0</v>
      </c>
      <c r="U134">
        <f>SmtRes!X342</f>
        <v>-862991314</v>
      </c>
      <c r="V134">
        <v>209219300</v>
      </c>
      <c r="W134">
        <v>209219300</v>
      </c>
    </row>
    <row r="135" spans="1:23" x14ac:dyDescent="0.2">
      <c r="A135">
        <f>Source!A785</f>
        <v>18</v>
      </c>
      <c r="C135">
        <v>3</v>
      </c>
      <c r="D135">
        <f>Source!BI785</f>
        <v>1</v>
      </c>
      <c r="E135">
        <f>Source!FS785</f>
        <v>0</v>
      </c>
      <c r="F135" t="str">
        <f>Source!F785</f>
        <v>1.1-1-766</v>
      </c>
      <c r="G135" t="str">
        <f>Source!G785</f>
        <v>Песок для строительных работ, рядовой</v>
      </c>
      <c r="H135" t="str">
        <f>Source!H785</f>
        <v>м3</v>
      </c>
      <c r="I135">
        <f>Source!I785</f>
        <v>0</v>
      </c>
      <c r="J135">
        <v>1</v>
      </c>
      <c r="K135">
        <f>Source!AC785</f>
        <v>104.99</v>
      </c>
      <c r="M135">
        <f>ROUND(K135*I135, 2)</f>
        <v>0</v>
      </c>
      <c r="N135">
        <f>Source!AC785*IF(Source!BC785&lt;&gt; 0, Source!BC785, 1)</f>
        <v>552.24739999999997</v>
      </c>
      <c r="O135">
        <f>ROUND(N135*I135, 2)</f>
        <v>0</v>
      </c>
      <c r="P135">
        <f>Source!AE785</f>
        <v>0</v>
      </c>
      <c r="R135">
        <f>ROUND(P135*I135, 2)</f>
        <v>0</v>
      </c>
      <c r="S135">
        <f>Source!AE785*IF(Source!BS785&lt;&gt; 0, Source!BS785, 1)</f>
        <v>0</v>
      </c>
      <c r="T135">
        <f>ROUND(S135*I135, 2)</f>
        <v>0</v>
      </c>
      <c r="U135">
        <f>Source!GF785</f>
        <v>2069056849</v>
      </c>
      <c r="V135">
        <v>464578271</v>
      </c>
      <c r="W135">
        <v>1615926593</v>
      </c>
    </row>
    <row r="136" spans="1:23" x14ac:dyDescent="0.2">
      <c r="A136">
        <f>Source!A787</f>
        <v>18</v>
      </c>
      <c r="C136">
        <v>3</v>
      </c>
      <c r="D136">
        <f>Source!BI787</f>
        <v>1</v>
      </c>
      <c r="E136">
        <f>Source!FS787</f>
        <v>0</v>
      </c>
      <c r="F136" t="str">
        <f>Source!F787</f>
        <v>1.1-1-1525</v>
      </c>
      <c r="G136" t="str">
        <f>Source!G787</f>
        <v>Щебень из естественного камня для строительных работ, марка 600-400, фракция 20-40 мм</v>
      </c>
      <c r="H136" t="str">
        <f>Source!H787</f>
        <v>м3</v>
      </c>
      <c r="I136">
        <f>Source!I787</f>
        <v>0</v>
      </c>
      <c r="J136">
        <v>1</v>
      </c>
      <c r="K136">
        <f>Source!AC787</f>
        <v>185.17</v>
      </c>
      <c r="M136">
        <f>ROUND(K136*I136, 2)</f>
        <v>0</v>
      </c>
      <c r="N136">
        <f>Source!AC787*IF(Source!BC787&lt;&gt; 0, Source!BC787, 1)</f>
        <v>1827.6278999999997</v>
      </c>
      <c r="O136">
        <f>ROUND(N136*I136, 2)</f>
        <v>0</v>
      </c>
      <c r="P136">
        <f>Source!AE787</f>
        <v>0</v>
      </c>
      <c r="R136">
        <f>ROUND(P136*I136, 2)</f>
        <v>0</v>
      </c>
      <c r="S136">
        <f>Source!AE787*IF(Source!BS787&lt;&gt; 0, Source!BS787, 1)</f>
        <v>0</v>
      </c>
      <c r="T136">
        <f>ROUND(S136*I136, 2)</f>
        <v>0</v>
      </c>
      <c r="U136">
        <f>Source!GF787</f>
        <v>-1030024616</v>
      </c>
      <c r="V136">
        <v>35980697</v>
      </c>
      <c r="W136">
        <v>1600625455</v>
      </c>
    </row>
    <row r="137" spans="1:23" x14ac:dyDescent="0.2">
      <c r="A137">
        <f>Source!A788</f>
        <v>17</v>
      </c>
      <c r="C137">
        <v>3</v>
      </c>
      <c r="D137">
        <v>0</v>
      </c>
      <c r="E137">
        <f>SmtRes!AV355</f>
        <v>0</v>
      </c>
      <c r="F137" t="str">
        <f>SmtRes!I355</f>
        <v>1.1-1-766</v>
      </c>
      <c r="G137" t="str">
        <f>SmtRes!K355</f>
        <v>Песок для строительных работ, рядовой</v>
      </c>
      <c r="H137" t="str">
        <f>SmtRes!O355</f>
        <v>м3</v>
      </c>
      <c r="I137">
        <f>SmtRes!Y355*Source!I788</f>
        <v>0</v>
      </c>
      <c r="J137">
        <f>SmtRes!AO355</f>
        <v>1</v>
      </c>
      <c r="K137">
        <f>SmtRes!AE355</f>
        <v>104.99</v>
      </c>
      <c r="L137">
        <f>SmtRes!DB355</f>
        <v>2309.7800000000002</v>
      </c>
      <c r="M137">
        <f>ROUND(ROUND(L137*Source!I788, 6)*1, 2)</f>
        <v>0</v>
      </c>
      <c r="N137">
        <f>SmtRes!AA355</f>
        <v>105.3</v>
      </c>
      <c r="O137">
        <f>ROUND(ROUND(L137*Source!I788, 6)*SmtRes!DA355, 2)</f>
        <v>0</v>
      </c>
      <c r="P137">
        <f>SmtRes!AG355</f>
        <v>0</v>
      </c>
      <c r="Q137">
        <f>SmtRes!DC355</f>
        <v>0</v>
      </c>
      <c r="R137">
        <f>ROUND(ROUND(Q137*Source!I788, 6)*1, 2)</f>
        <v>0</v>
      </c>
      <c r="S137">
        <f>SmtRes!AC355</f>
        <v>0</v>
      </c>
      <c r="T137">
        <f>ROUND(ROUND(Q137*Source!I788, 6)*SmtRes!AK355, 2)</f>
        <v>0</v>
      </c>
      <c r="U137">
        <f>SmtRes!X355</f>
        <v>2069056849</v>
      </c>
      <c r="V137">
        <v>464578271</v>
      </c>
      <c r="W137">
        <v>1597921123</v>
      </c>
    </row>
    <row r="138" spans="1:23" x14ac:dyDescent="0.2">
      <c r="A138">
        <f>Source!A788</f>
        <v>17</v>
      </c>
      <c r="C138">
        <v>3</v>
      </c>
      <c r="D138">
        <v>0</v>
      </c>
      <c r="E138">
        <f>SmtRes!AV354</f>
        <v>0</v>
      </c>
      <c r="F138" t="str">
        <f>SmtRes!I354</f>
        <v>1.1-1-1945</v>
      </c>
      <c r="G138" t="str">
        <f>SmtRes!K354</f>
        <v>Геотекстиль, марка КМ 2</v>
      </c>
      <c r="H138" t="str">
        <f>SmtRes!O354</f>
        <v>м2</v>
      </c>
      <c r="I138">
        <f>SmtRes!Y354*Source!I788</f>
        <v>0</v>
      </c>
      <c r="J138">
        <f>SmtRes!AO354</f>
        <v>1</v>
      </c>
      <c r="K138">
        <f>SmtRes!AE354</f>
        <v>16.559999999999999</v>
      </c>
      <c r="L138">
        <f>SmtRes!DB354</f>
        <v>3643.2</v>
      </c>
      <c r="M138">
        <f>ROUND(ROUND(L138*Source!I788, 6)*1, 2)</f>
        <v>0</v>
      </c>
      <c r="N138">
        <f>SmtRes!AA354</f>
        <v>16.61</v>
      </c>
      <c r="O138">
        <f>ROUND(ROUND(L138*Source!I788, 6)*SmtRes!DA354, 2)</f>
        <v>0</v>
      </c>
      <c r="P138">
        <f>SmtRes!AG354</f>
        <v>0</v>
      </c>
      <c r="Q138">
        <f>SmtRes!DC354</f>
        <v>0</v>
      </c>
      <c r="R138">
        <f>ROUND(ROUND(Q138*Source!I788, 6)*1, 2)</f>
        <v>0</v>
      </c>
      <c r="S138">
        <f>SmtRes!AC354</f>
        <v>0</v>
      </c>
      <c r="T138">
        <f>ROUND(ROUND(Q138*Source!I788, 6)*SmtRes!AK354, 2)</f>
        <v>0</v>
      </c>
      <c r="U138">
        <f>SmtRes!X354</f>
        <v>-1873182885</v>
      </c>
      <c r="V138">
        <v>-1779763737</v>
      </c>
      <c r="W138">
        <v>547566471</v>
      </c>
    </row>
    <row r="139" spans="1:23" x14ac:dyDescent="0.2">
      <c r="A139">
        <f>Source!A788</f>
        <v>17</v>
      </c>
      <c r="C139">
        <v>3</v>
      </c>
      <c r="D139">
        <v>0</v>
      </c>
      <c r="E139">
        <f>SmtRes!AV353</f>
        <v>0</v>
      </c>
      <c r="F139" t="str">
        <f>SmtRes!I353</f>
        <v>1.1-1-1529</v>
      </c>
      <c r="G139" t="str">
        <f>SmtRes!K353</f>
        <v>Щебень из естественного камня для строительных работ, марка 1200-800, фракция 10-20 мм</v>
      </c>
      <c r="H139" t="str">
        <f>SmtRes!O353</f>
        <v>м3</v>
      </c>
      <c r="I139">
        <f>SmtRes!Y353*Source!I788</f>
        <v>0</v>
      </c>
      <c r="J139">
        <f>SmtRes!AO353</f>
        <v>1</v>
      </c>
      <c r="K139">
        <f>SmtRes!AE353</f>
        <v>230.95</v>
      </c>
      <c r="L139">
        <f>SmtRes!DB353</f>
        <v>3695.2</v>
      </c>
      <c r="M139">
        <f>ROUND(ROUND(L139*Source!I788, 6)*1, 2)</f>
        <v>0</v>
      </c>
      <c r="N139">
        <f>SmtRes!AA353</f>
        <v>231.64</v>
      </c>
      <c r="O139">
        <f>ROUND(ROUND(L139*Source!I788, 6)*SmtRes!DA353, 2)</f>
        <v>0</v>
      </c>
      <c r="P139">
        <f>SmtRes!AG353</f>
        <v>0</v>
      </c>
      <c r="Q139">
        <f>SmtRes!DC353</f>
        <v>0</v>
      </c>
      <c r="R139">
        <f>ROUND(ROUND(Q139*Source!I788, 6)*1, 2)</f>
        <v>0</v>
      </c>
      <c r="S139">
        <f>SmtRes!AC353</f>
        <v>0</v>
      </c>
      <c r="T139">
        <f>ROUND(ROUND(Q139*Source!I788, 6)*SmtRes!AK353, 2)</f>
        <v>0</v>
      </c>
      <c r="U139">
        <f>SmtRes!X353</f>
        <v>874290911</v>
      </c>
      <c r="V139">
        <v>1270123888</v>
      </c>
      <c r="W139">
        <v>60278348</v>
      </c>
    </row>
    <row r="140" spans="1:23" x14ac:dyDescent="0.2">
      <c r="A140">
        <f>Source!A789</f>
        <v>18</v>
      </c>
      <c r="C140">
        <v>3</v>
      </c>
      <c r="D140">
        <f>Source!BI789</f>
        <v>1</v>
      </c>
      <c r="E140">
        <f>Source!FS789</f>
        <v>0</v>
      </c>
      <c r="F140" t="str">
        <f>Source!F789</f>
        <v>1.12-5-137</v>
      </c>
      <c r="G140" t="str">
        <f>Source!G789</f>
        <v>Труба полиэтиленовая гофрированная, однослойная, дренажная, с фильтром из геотекстиля, кольцевая жесткость не менее SN4, номинальный диаметр 110 мм</v>
      </c>
      <c r="H140" t="str">
        <f>Source!H789</f>
        <v>м</v>
      </c>
      <c r="I140">
        <f>Source!I789</f>
        <v>0</v>
      </c>
      <c r="J140">
        <v>1</v>
      </c>
      <c r="K140">
        <f>Source!AC789</f>
        <v>56.73</v>
      </c>
      <c r="M140">
        <f>ROUND(K140*I140, 2)</f>
        <v>0</v>
      </c>
      <c r="N140">
        <f>Source!AC789*IF(Source!BC789&lt;&gt; 0, Source!BC789, 1)</f>
        <v>50.489699999999999</v>
      </c>
      <c r="O140">
        <f>ROUND(N140*I140, 2)</f>
        <v>0</v>
      </c>
      <c r="P140">
        <f>Source!AE789</f>
        <v>0</v>
      </c>
      <c r="R140">
        <f>ROUND(P140*I140, 2)</f>
        <v>0</v>
      </c>
      <c r="S140">
        <f>Source!AE789*IF(Source!BS789&lt;&gt; 0, Source!BS789, 1)</f>
        <v>0</v>
      </c>
      <c r="T140">
        <f>ROUND(S140*I140, 2)</f>
        <v>0</v>
      </c>
      <c r="U140">
        <f>Source!GF789</f>
        <v>856006517</v>
      </c>
      <c r="V140">
        <v>-1850619328</v>
      </c>
      <c r="W140">
        <v>-1265537982</v>
      </c>
    </row>
    <row r="141" spans="1:23" x14ac:dyDescent="0.2">
      <c r="A141">
        <f>Source!A790</f>
        <v>17</v>
      </c>
      <c r="C141">
        <v>3</v>
      </c>
      <c r="D141">
        <v>0</v>
      </c>
      <c r="E141">
        <f>SmtRes!AV374</f>
        <v>0</v>
      </c>
      <c r="F141" t="str">
        <f>SmtRes!I374</f>
        <v>1.9-11-3</v>
      </c>
      <c r="G141" t="str">
        <f>SmtRes!K374</f>
        <v>Щиты деревянные для фундаментов, колонн, балок, перекрытий, стен, перегородок и других конструкций из досок, толщина 25 мм</v>
      </c>
      <c r="H141" t="str">
        <f>SmtRes!O374</f>
        <v>м2</v>
      </c>
      <c r="I141">
        <f>SmtRes!Y374*Source!I790</f>
        <v>0</v>
      </c>
      <c r="J141">
        <f>SmtRes!AO374</f>
        <v>1</v>
      </c>
      <c r="K141">
        <f>SmtRes!AE374</f>
        <v>60.91</v>
      </c>
      <c r="L141">
        <f>SmtRes!DB374</f>
        <v>2387.67</v>
      </c>
      <c r="M141">
        <f>ROUND(ROUND(L141*Source!I790, 6)*1, 2)</f>
        <v>0</v>
      </c>
      <c r="N141">
        <f>SmtRes!AA374</f>
        <v>62.25</v>
      </c>
      <c r="O141">
        <f>ROUND(ROUND(L141*Source!I790, 6)*SmtRes!DA374, 2)</f>
        <v>0</v>
      </c>
      <c r="P141">
        <f>SmtRes!AG374</f>
        <v>0</v>
      </c>
      <c r="Q141">
        <f>SmtRes!DC374</f>
        <v>0</v>
      </c>
      <c r="R141">
        <f>ROUND(ROUND(Q141*Source!I790, 6)*1, 2)</f>
        <v>0</v>
      </c>
      <c r="S141">
        <f>SmtRes!AC374</f>
        <v>0</v>
      </c>
      <c r="T141">
        <f>ROUND(ROUND(Q141*Source!I790, 6)*SmtRes!AK374, 2)</f>
        <v>0</v>
      </c>
      <c r="U141">
        <f>SmtRes!X374</f>
        <v>603896569</v>
      </c>
      <c r="V141">
        <v>-431115877</v>
      </c>
      <c r="W141">
        <v>-1461885758</v>
      </c>
    </row>
    <row r="142" spans="1:23" x14ac:dyDescent="0.2">
      <c r="A142">
        <f>Source!A790</f>
        <v>17</v>
      </c>
      <c r="C142">
        <v>3</v>
      </c>
      <c r="D142">
        <v>0</v>
      </c>
      <c r="E142">
        <f>SmtRes!AV371</f>
        <v>0</v>
      </c>
      <c r="F142" t="str">
        <f>SmtRes!I371</f>
        <v>1.1-1-655</v>
      </c>
      <c r="G142" t="str">
        <f>SmtRes!K371</f>
        <v>Мешковина</v>
      </c>
      <c r="H142" t="str">
        <f>SmtRes!O371</f>
        <v>м2</v>
      </c>
      <c r="I142">
        <f>SmtRes!Y371*Source!I790</f>
        <v>0</v>
      </c>
      <c r="J142">
        <f>SmtRes!AO371</f>
        <v>1</v>
      </c>
      <c r="K142">
        <f>SmtRes!AE371</f>
        <v>7.39</v>
      </c>
      <c r="L142">
        <f>SmtRes!DB371</f>
        <v>651.79999999999995</v>
      </c>
      <c r="M142">
        <f>ROUND(ROUND(L142*Source!I790, 6)*1, 2)</f>
        <v>0</v>
      </c>
      <c r="N142">
        <f>SmtRes!AA371</f>
        <v>7.55</v>
      </c>
      <c r="O142">
        <f>ROUND(ROUND(L142*Source!I790, 6)*SmtRes!DA371, 2)</f>
        <v>0</v>
      </c>
      <c r="P142">
        <f>SmtRes!AG371</f>
        <v>0</v>
      </c>
      <c r="Q142">
        <f>SmtRes!DC371</f>
        <v>0</v>
      </c>
      <c r="R142">
        <f>ROUND(ROUND(Q142*Source!I790, 6)*1, 2)</f>
        <v>0</v>
      </c>
      <c r="S142">
        <f>SmtRes!AC371</f>
        <v>0</v>
      </c>
      <c r="T142">
        <f>ROUND(ROUND(Q142*Source!I790, 6)*SmtRes!AK371, 2)</f>
        <v>0</v>
      </c>
      <c r="U142">
        <f>SmtRes!X371</f>
        <v>-1476054991</v>
      </c>
      <c r="V142">
        <v>-1815783264</v>
      </c>
      <c r="W142">
        <v>-869682419</v>
      </c>
    </row>
    <row r="143" spans="1:23" x14ac:dyDescent="0.2">
      <c r="A143">
        <f>Source!A790</f>
        <v>17</v>
      </c>
      <c r="C143">
        <v>3</v>
      </c>
      <c r="D143">
        <v>0</v>
      </c>
      <c r="E143">
        <f>SmtRes!AV370</f>
        <v>0</v>
      </c>
      <c r="F143" t="str">
        <f>SmtRes!I370</f>
        <v>1.1-1-338</v>
      </c>
      <c r="G143" t="str">
        <f>SmtRes!K370</f>
        <v>Проволока (катанка) стальная общего назначения, из стали углеродистой обыкновенного качества, кипящей и полуспокойной, диаметр 5,5-6,5 мм</v>
      </c>
      <c r="H143" t="str">
        <f>SmtRes!O370</f>
        <v>т</v>
      </c>
      <c r="I143">
        <f>SmtRes!Y370*Source!I790</f>
        <v>0</v>
      </c>
      <c r="J143">
        <f>SmtRes!AO370</f>
        <v>1</v>
      </c>
      <c r="K143">
        <f>SmtRes!AE370</f>
        <v>4349.8999999999996</v>
      </c>
      <c r="L143">
        <f>SmtRes!DB370</f>
        <v>131.80000000000001</v>
      </c>
      <c r="M143">
        <f>ROUND(ROUND(L143*Source!I790, 6)*1, 2)</f>
        <v>0</v>
      </c>
      <c r="N143">
        <f>SmtRes!AA370</f>
        <v>4445.6000000000004</v>
      </c>
      <c r="O143">
        <f>ROUND(ROUND(L143*Source!I790, 6)*SmtRes!DA370, 2)</f>
        <v>0</v>
      </c>
      <c r="P143">
        <f>SmtRes!AG370</f>
        <v>0</v>
      </c>
      <c r="Q143">
        <f>SmtRes!DC370</f>
        <v>0</v>
      </c>
      <c r="R143">
        <f>ROUND(ROUND(Q143*Source!I790, 6)*1, 2)</f>
        <v>0</v>
      </c>
      <c r="S143">
        <f>SmtRes!AC370</f>
        <v>0</v>
      </c>
      <c r="T143">
        <f>ROUND(ROUND(Q143*Source!I790, 6)*SmtRes!AK370, 2)</f>
        <v>0</v>
      </c>
      <c r="U143">
        <f>SmtRes!X370</f>
        <v>-33964732</v>
      </c>
      <c r="V143">
        <v>596396897</v>
      </c>
      <c r="W143">
        <v>134837124</v>
      </c>
    </row>
    <row r="144" spans="1:23" x14ac:dyDescent="0.2">
      <c r="A144">
        <f>Source!A790</f>
        <v>17</v>
      </c>
      <c r="C144">
        <v>3</v>
      </c>
      <c r="D144">
        <v>0</v>
      </c>
      <c r="E144">
        <f>SmtRes!AV369</f>
        <v>0</v>
      </c>
      <c r="F144" t="str">
        <f>SmtRes!I369</f>
        <v>1.1-1-256</v>
      </c>
      <c r="G144" t="str">
        <f>SmtRes!K369</f>
        <v>Известь негашеная комовая</v>
      </c>
      <c r="H144" t="str">
        <f>SmtRes!O369</f>
        <v>т</v>
      </c>
      <c r="I144">
        <f>SmtRes!Y369*Source!I790</f>
        <v>0</v>
      </c>
      <c r="J144">
        <f>SmtRes!AO369</f>
        <v>1</v>
      </c>
      <c r="K144">
        <f>SmtRes!AE369</f>
        <v>1260.72</v>
      </c>
      <c r="L144">
        <f>SmtRes!DB369</f>
        <v>31.52</v>
      </c>
      <c r="M144">
        <f>ROUND(ROUND(L144*Source!I790, 6)*1, 2)</f>
        <v>0</v>
      </c>
      <c r="N144">
        <f>SmtRes!AA369</f>
        <v>1288.46</v>
      </c>
      <c r="O144">
        <f>ROUND(ROUND(L144*Source!I790, 6)*SmtRes!DA369, 2)</f>
        <v>0</v>
      </c>
      <c r="P144">
        <f>SmtRes!AG369</f>
        <v>0</v>
      </c>
      <c r="Q144">
        <f>SmtRes!DC369</f>
        <v>0</v>
      </c>
      <c r="R144">
        <f>ROUND(ROUND(Q144*Source!I790, 6)*1, 2)</f>
        <v>0</v>
      </c>
      <c r="S144">
        <f>SmtRes!AC369</f>
        <v>0</v>
      </c>
      <c r="T144">
        <f>ROUND(ROUND(Q144*Source!I790, 6)*SmtRes!AK369, 2)</f>
        <v>0</v>
      </c>
      <c r="U144">
        <f>SmtRes!X369</f>
        <v>-1753839253</v>
      </c>
      <c r="V144">
        <v>881612895</v>
      </c>
      <c r="W144">
        <v>1648908555</v>
      </c>
    </row>
    <row r="145" spans="1:23" x14ac:dyDescent="0.2">
      <c r="A145">
        <f>Source!A790</f>
        <v>17</v>
      </c>
      <c r="C145">
        <v>3</v>
      </c>
      <c r="D145">
        <v>0</v>
      </c>
      <c r="E145">
        <f>SmtRes!AV368</f>
        <v>0</v>
      </c>
      <c r="F145" t="str">
        <f>SmtRes!I368</f>
        <v>1.1-1-227</v>
      </c>
      <c r="G145" t="str">
        <f>SmtRes!K368</f>
        <v>Доски хвойных пород, обрезные, длина 2-6,5 м, сорт III, толщина 40-60 мм</v>
      </c>
      <c r="H145" t="str">
        <f>SmtRes!O368</f>
        <v>м3</v>
      </c>
      <c r="I145">
        <f>SmtRes!Y368*Source!I790</f>
        <v>0</v>
      </c>
      <c r="J145">
        <f>SmtRes!AO368</f>
        <v>1</v>
      </c>
      <c r="K145">
        <f>SmtRes!AE368</f>
        <v>1828.56</v>
      </c>
      <c r="L145">
        <f>SmtRes!DB368</f>
        <v>859.42</v>
      </c>
      <c r="M145">
        <f>ROUND(ROUND(L145*Source!I790, 6)*1, 2)</f>
        <v>0</v>
      </c>
      <c r="N145">
        <f>SmtRes!AA368</f>
        <v>1868.79</v>
      </c>
      <c r="O145">
        <f>ROUND(ROUND(L145*Source!I790, 6)*SmtRes!DA368, 2)</f>
        <v>0</v>
      </c>
      <c r="P145">
        <f>SmtRes!AG368</f>
        <v>0</v>
      </c>
      <c r="Q145">
        <f>SmtRes!DC368</f>
        <v>0</v>
      </c>
      <c r="R145">
        <f>ROUND(ROUND(Q145*Source!I790, 6)*1, 2)</f>
        <v>0</v>
      </c>
      <c r="S145">
        <f>SmtRes!AC368</f>
        <v>0</v>
      </c>
      <c r="T145">
        <f>ROUND(ROUND(Q145*Source!I790, 6)*SmtRes!AK368, 2)</f>
        <v>0</v>
      </c>
      <c r="U145">
        <f>SmtRes!X368</f>
        <v>-1939393675</v>
      </c>
      <c r="V145">
        <v>302549232</v>
      </c>
      <c r="W145">
        <v>1157714211</v>
      </c>
    </row>
    <row r="146" spans="1:23" x14ac:dyDescent="0.2">
      <c r="A146">
        <f>Source!A790</f>
        <v>17</v>
      </c>
      <c r="C146">
        <v>3</v>
      </c>
      <c r="D146">
        <v>0</v>
      </c>
      <c r="E146">
        <f>SmtRes!AV367</f>
        <v>0</v>
      </c>
      <c r="F146" t="str">
        <f>SmtRes!I367</f>
        <v>1.1-1-226</v>
      </c>
      <c r="G146" t="str">
        <f>SmtRes!K367</f>
        <v>Доски хвойных пород, обрезные, длина 2-6,5 м, сорт III, толщина 25-32 мм</v>
      </c>
      <c r="H146" t="str">
        <f>SmtRes!O367</f>
        <v>м3</v>
      </c>
      <c r="I146">
        <f>SmtRes!Y367*Source!I790</f>
        <v>0</v>
      </c>
      <c r="J146">
        <f>SmtRes!AO367</f>
        <v>1</v>
      </c>
      <c r="K146">
        <f>SmtRes!AE367</f>
        <v>1828.56</v>
      </c>
      <c r="L146">
        <f>SmtRes!DB367</f>
        <v>256</v>
      </c>
      <c r="M146">
        <f>ROUND(ROUND(L146*Source!I790, 6)*1, 2)</f>
        <v>0</v>
      </c>
      <c r="N146">
        <f>SmtRes!AA367</f>
        <v>1868.79</v>
      </c>
      <c r="O146">
        <f>ROUND(ROUND(L146*Source!I790, 6)*SmtRes!DA367, 2)</f>
        <v>0</v>
      </c>
      <c r="P146">
        <f>SmtRes!AG367</f>
        <v>0</v>
      </c>
      <c r="Q146">
        <f>SmtRes!DC367</f>
        <v>0</v>
      </c>
      <c r="R146">
        <f>ROUND(ROUND(Q146*Source!I790, 6)*1, 2)</f>
        <v>0</v>
      </c>
      <c r="S146">
        <f>SmtRes!AC367</f>
        <v>0</v>
      </c>
      <c r="T146">
        <f>ROUND(ROUND(Q146*Source!I790, 6)*SmtRes!AK367, 2)</f>
        <v>0</v>
      </c>
      <c r="U146">
        <f>SmtRes!X367</f>
        <v>-1845249973</v>
      </c>
      <c r="V146">
        <v>-1502090667</v>
      </c>
      <c r="W146">
        <v>-243387514</v>
      </c>
    </row>
    <row r="147" spans="1:23" x14ac:dyDescent="0.2">
      <c r="A147">
        <f>Source!A790</f>
        <v>17</v>
      </c>
      <c r="C147">
        <v>3</v>
      </c>
      <c r="D147">
        <v>0</v>
      </c>
      <c r="E147">
        <f>SmtRes!AV366</f>
        <v>0</v>
      </c>
      <c r="F147" t="str">
        <f>SmtRes!I366</f>
        <v>1.1-1-1566</v>
      </c>
      <c r="G147" t="str">
        <f>SmtRes!K366</f>
        <v>Электроды, тип Э-42, 46, 50, диаметр 4 - 6 мм</v>
      </c>
      <c r="H147" t="str">
        <f>SmtRes!O366</f>
        <v>т</v>
      </c>
      <c r="I147">
        <f>SmtRes!Y366*Source!I790</f>
        <v>0</v>
      </c>
      <c r="J147">
        <f>SmtRes!AO366</f>
        <v>1</v>
      </c>
      <c r="K147">
        <f>SmtRes!AE366</f>
        <v>7191.81</v>
      </c>
      <c r="L147">
        <f>SmtRes!DB366</f>
        <v>934.94</v>
      </c>
      <c r="M147">
        <f>ROUND(ROUND(L147*Source!I790, 6)*1, 2)</f>
        <v>0</v>
      </c>
      <c r="N147">
        <f>SmtRes!AA366</f>
        <v>7350.03</v>
      </c>
      <c r="O147">
        <f>ROUND(ROUND(L147*Source!I790, 6)*SmtRes!DA366, 2)</f>
        <v>0</v>
      </c>
      <c r="P147">
        <f>SmtRes!AG366</f>
        <v>0</v>
      </c>
      <c r="Q147">
        <f>SmtRes!DC366</f>
        <v>0</v>
      </c>
      <c r="R147">
        <f>ROUND(ROUND(Q147*Source!I790, 6)*1, 2)</f>
        <v>0</v>
      </c>
      <c r="S147">
        <f>SmtRes!AC366</f>
        <v>0</v>
      </c>
      <c r="T147">
        <f>ROUND(ROUND(Q147*Source!I790, 6)*SmtRes!AK366, 2)</f>
        <v>0</v>
      </c>
      <c r="U147">
        <f>SmtRes!X366</f>
        <v>1310716689</v>
      </c>
      <c r="V147">
        <v>-143943088</v>
      </c>
      <c r="W147">
        <v>-516400613</v>
      </c>
    </row>
    <row r="148" spans="1:23" x14ac:dyDescent="0.2">
      <c r="A148">
        <f>Source!A790</f>
        <v>17</v>
      </c>
      <c r="C148">
        <v>3</v>
      </c>
      <c r="D148">
        <v>0</v>
      </c>
      <c r="E148">
        <f>SmtRes!AV365</f>
        <v>0</v>
      </c>
      <c r="F148" t="str">
        <f>SmtRes!I365</f>
        <v>1.1-1-132</v>
      </c>
      <c r="G148" t="str">
        <f>SmtRes!K365</f>
        <v>Гвозди строительные</v>
      </c>
      <c r="H148" t="str">
        <f>SmtRes!O365</f>
        <v>т</v>
      </c>
      <c r="I148">
        <f>SmtRes!Y365*Source!I790</f>
        <v>0</v>
      </c>
      <c r="J148">
        <f>SmtRes!AO365</f>
        <v>1</v>
      </c>
      <c r="K148">
        <f>SmtRes!AE365</f>
        <v>6521.42</v>
      </c>
      <c r="L148">
        <f>SmtRes!DB365</f>
        <v>84.78</v>
      </c>
      <c r="M148">
        <f>ROUND(ROUND(L148*Source!I790, 6)*1, 2)</f>
        <v>0</v>
      </c>
      <c r="N148">
        <f>SmtRes!AA365</f>
        <v>6664.89</v>
      </c>
      <c r="O148">
        <f>ROUND(ROUND(L148*Source!I790, 6)*SmtRes!DA365, 2)</f>
        <v>0</v>
      </c>
      <c r="P148">
        <f>SmtRes!AG365</f>
        <v>0</v>
      </c>
      <c r="Q148">
        <f>SmtRes!DC365</f>
        <v>0</v>
      </c>
      <c r="R148">
        <f>ROUND(ROUND(Q148*Source!I790, 6)*1, 2)</f>
        <v>0</v>
      </c>
      <c r="S148">
        <f>SmtRes!AC365</f>
        <v>0</v>
      </c>
      <c r="T148">
        <f>ROUND(ROUND(Q148*Source!I790, 6)*SmtRes!AK365, 2)</f>
        <v>0</v>
      </c>
      <c r="U148">
        <f>SmtRes!X365</f>
        <v>563176784</v>
      </c>
      <c r="V148">
        <v>-676994890</v>
      </c>
      <c r="W148">
        <v>-1475849618</v>
      </c>
    </row>
    <row r="149" spans="1:23" x14ac:dyDescent="0.2">
      <c r="A149">
        <f>Source!A790</f>
        <v>17</v>
      </c>
      <c r="C149">
        <v>3</v>
      </c>
      <c r="D149">
        <v>0</v>
      </c>
      <c r="E149">
        <f>SmtRes!AV364</f>
        <v>0</v>
      </c>
      <c r="F149" t="str">
        <f>SmtRes!I364</f>
        <v>1.1-1-118</v>
      </c>
      <c r="G149" t="str">
        <f>SmtRes!K364</f>
        <v>Вода</v>
      </c>
      <c r="H149" t="str">
        <f>SmtRes!O364</f>
        <v>м3</v>
      </c>
      <c r="I149">
        <f>SmtRes!Y364*Source!I790</f>
        <v>0</v>
      </c>
      <c r="J149">
        <f>SmtRes!AO364</f>
        <v>1</v>
      </c>
      <c r="K149">
        <f>SmtRes!AE364</f>
        <v>7.07</v>
      </c>
      <c r="L149">
        <f>SmtRes!DB364</f>
        <v>2</v>
      </c>
      <c r="M149">
        <f>ROUND(ROUND(L149*Source!I790, 6)*1, 2)</f>
        <v>0</v>
      </c>
      <c r="N149">
        <f>SmtRes!AA364</f>
        <v>7.23</v>
      </c>
      <c r="O149">
        <f>ROUND(ROUND(L149*Source!I790, 6)*SmtRes!DA364, 2)</f>
        <v>0</v>
      </c>
      <c r="P149">
        <f>SmtRes!AG364</f>
        <v>0</v>
      </c>
      <c r="Q149">
        <f>SmtRes!DC364</f>
        <v>0</v>
      </c>
      <c r="R149">
        <f>ROUND(ROUND(Q149*Source!I790, 6)*1, 2)</f>
        <v>0</v>
      </c>
      <c r="S149">
        <f>SmtRes!AC364</f>
        <v>0</v>
      </c>
      <c r="T149">
        <f>ROUND(ROUND(Q149*Source!I790, 6)*SmtRes!AK364, 2)</f>
        <v>0</v>
      </c>
      <c r="U149">
        <f>SmtRes!X364</f>
        <v>-862991314</v>
      </c>
      <c r="V149">
        <v>209219300</v>
      </c>
      <c r="W149">
        <v>958646399</v>
      </c>
    </row>
    <row r="150" spans="1:23" x14ac:dyDescent="0.2">
      <c r="A150">
        <f>Source!A791</f>
        <v>18</v>
      </c>
      <c r="C150">
        <v>3</v>
      </c>
      <c r="D150">
        <f>Source!BI791</f>
        <v>1</v>
      </c>
      <c r="E150">
        <f>Source!FS791</f>
        <v>0</v>
      </c>
      <c r="F150" t="str">
        <f>Source!F791</f>
        <v>1.3-4-1</v>
      </c>
      <c r="G150" t="str">
        <f>Source!G791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6-7 мм</v>
      </c>
      <c r="H150" t="str">
        <f>Source!H791</f>
        <v>т</v>
      </c>
      <c r="I150">
        <f>Source!I791</f>
        <v>0</v>
      </c>
      <c r="J150">
        <v>1</v>
      </c>
      <c r="K150">
        <f>Source!AC791</f>
        <v>5681.92</v>
      </c>
      <c r="M150">
        <f>ROUND(K150*I150, 2)</f>
        <v>0</v>
      </c>
      <c r="N150">
        <f>Source!AC791*IF(Source!BC791&lt;&gt; 0, Source!BC791, 1)</f>
        <v>39943.897600000004</v>
      </c>
      <c r="O150">
        <f>ROUND(N150*I150, 2)</f>
        <v>0</v>
      </c>
      <c r="P150">
        <f>Source!AE791</f>
        <v>0</v>
      </c>
      <c r="R150">
        <f>ROUND(P150*I150, 2)</f>
        <v>0</v>
      </c>
      <c r="S150">
        <f>Source!AE791*IF(Source!BS791&lt;&gt; 0, Source!BS791, 1)</f>
        <v>0</v>
      </c>
      <c r="T150">
        <f>ROUND(S150*I150, 2)</f>
        <v>0</v>
      </c>
      <c r="U150">
        <f>Source!GF791</f>
        <v>1188263243</v>
      </c>
      <c r="V150">
        <v>287408688</v>
      </c>
      <c r="W150">
        <v>-1812339263</v>
      </c>
    </row>
    <row r="151" spans="1:23" x14ac:dyDescent="0.2">
      <c r="A151">
        <f>Source!A792</f>
        <v>18</v>
      </c>
      <c r="C151">
        <v>3</v>
      </c>
      <c r="D151">
        <f>Source!BI792</f>
        <v>1</v>
      </c>
      <c r="E151">
        <f>Source!FS792</f>
        <v>0</v>
      </c>
      <c r="F151" t="str">
        <f>Source!F792</f>
        <v>1.3-1-78</v>
      </c>
      <c r="G151" t="str">
        <f>Source!G792</f>
        <v>Смеси бетонные, БСГ, тяжелого бетона на гранитном щебне фракция 20-40 для инженерных коммуникаций и дорог, класс прочности В22,5 (М300); П2, F150, W4</v>
      </c>
      <c r="H151" t="str">
        <f>Source!H792</f>
        <v>м3</v>
      </c>
      <c r="I151">
        <f>Source!I792</f>
        <v>0</v>
      </c>
      <c r="J151">
        <v>1</v>
      </c>
      <c r="K151">
        <f>Source!AC792</f>
        <v>726.64</v>
      </c>
      <c r="M151">
        <f>ROUND(K151*I151, 2)</f>
        <v>0</v>
      </c>
      <c r="N151">
        <f>Source!AC792*IF(Source!BC792&lt;&gt; 0, Source!BC792, 1)</f>
        <v>4367.1063999999997</v>
      </c>
      <c r="O151">
        <f>ROUND(N151*I151, 2)</f>
        <v>0</v>
      </c>
      <c r="P151">
        <f>Source!AE792</f>
        <v>0</v>
      </c>
      <c r="R151">
        <f>ROUND(P151*I151, 2)</f>
        <v>0</v>
      </c>
      <c r="S151">
        <f>Source!AE792*IF(Source!BS792&lt;&gt; 0, Source!BS792, 1)</f>
        <v>0</v>
      </c>
      <c r="T151">
        <f>ROUND(S151*I151, 2)</f>
        <v>0</v>
      </c>
      <c r="U151">
        <f>Source!GF792</f>
        <v>-1692406045</v>
      </c>
      <c r="V151">
        <v>601593576</v>
      </c>
      <c r="W151">
        <v>1674661803</v>
      </c>
    </row>
    <row r="152" spans="1:23" x14ac:dyDescent="0.2">
      <c r="A152">
        <f>Source!A793</f>
        <v>17</v>
      </c>
      <c r="C152">
        <v>3</v>
      </c>
      <c r="D152">
        <v>0</v>
      </c>
      <c r="E152">
        <f>SmtRes!AV378</f>
        <v>0</v>
      </c>
      <c r="F152" t="str">
        <f>SmtRes!I378</f>
        <v>9999990006</v>
      </c>
      <c r="G152" t="str">
        <f>SmtRes!K378</f>
        <v>Стоимость прочих материалов (ЭСН)</v>
      </c>
      <c r="H152" t="str">
        <f>SmtRes!O378</f>
        <v>руб.</v>
      </c>
      <c r="I152">
        <f>SmtRes!Y378*Source!I793</f>
        <v>0</v>
      </c>
      <c r="J152">
        <f>SmtRes!AO378</f>
        <v>1</v>
      </c>
      <c r="K152">
        <f>SmtRes!AE378</f>
        <v>1</v>
      </c>
      <c r="L152">
        <f>SmtRes!DB378</f>
        <v>27.72</v>
      </c>
      <c r="M152">
        <f>ROUND(ROUND(L152*Source!I793, 6)*1, 2)</f>
        <v>0</v>
      </c>
      <c r="N152">
        <f>SmtRes!AA378</f>
        <v>1.07</v>
      </c>
      <c r="O152">
        <f>ROUND(ROUND(L152*Source!I793, 6)*SmtRes!DA378, 2)</f>
        <v>0</v>
      </c>
      <c r="P152">
        <f>SmtRes!AG378</f>
        <v>0</v>
      </c>
      <c r="Q152">
        <f>SmtRes!DC378</f>
        <v>0</v>
      </c>
      <c r="R152">
        <f>ROUND(ROUND(Q152*Source!I793, 6)*1, 2)</f>
        <v>0</v>
      </c>
      <c r="S152">
        <f>SmtRes!AC378</f>
        <v>0</v>
      </c>
      <c r="T152">
        <f>ROUND(ROUND(Q152*Source!I793, 6)*SmtRes!AK378, 2)</f>
        <v>0</v>
      </c>
      <c r="U152">
        <f>SmtRes!X378</f>
        <v>-94250534</v>
      </c>
      <c r="V152">
        <v>-1341645062</v>
      </c>
      <c r="W152">
        <v>-886787023</v>
      </c>
    </row>
    <row r="153" spans="1:23" x14ac:dyDescent="0.2">
      <c r="A153">
        <f>Source!A794</f>
        <v>18</v>
      </c>
      <c r="C153">
        <v>3</v>
      </c>
      <c r="D153">
        <f>Source!BI794</f>
        <v>1</v>
      </c>
      <c r="E153">
        <f>Source!FS794</f>
        <v>0</v>
      </c>
      <c r="F153" t="str">
        <f>Source!F794</f>
        <v>1.1-1-613</v>
      </c>
      <c r="G153" t="str">
        <f>Source!G794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H153" t="str">
        <f>Source!H794</f>
        <v>т</v>
      </c>
      <c r="I153">
        <f>Source!I794</f>
        <v>0</v>
      </c>
      <c r="J153">
        <v>1</v>
      </c>
      <c r="K153">
        <f>Source!AC794</f>
        <v>11626.84</v>
      </c>
      <c r="M153">
        <f>ROUND(K153*I153, 2)</f>
        <v>0</v>
      </c>
      <c r="N153">
        <f>Source!AC794*IF(Source!BC794&lt;&gt; 0, Source!BC794, 1)</f>
        <v>23602.485199999999</v>
      </c>
      <c r="O153">
        <f>ROUND(N153*I153, 2)</f>
        <v>0</v>
      </c>
      <c r="P153">
        <f>Source!AE794</f>
        <v>0</v>
      </c>
      <c r="R153">
        <f>ROUND(P153*I153, 2)</f>
        <v>0</v>
      </c>
      <c r="S153">
        <f>Source!AE794*IF(Source!BS794&lt;&gt; 0, Source!BS794, 1)</f>
        <v>0</v>
      </c>
      <c r="T153">
        <f>ROUND(S153*I153, 2)</f>
        <v>0</v>
      </c>
      <c r="U153">
        <f>Source!GF794</f>
        <v>-1988634631</v>
      </c>
      <c r="V153">
        <v>-1324481308</v>
      </c>
      <c r="W153">
        <v>-1673313200</v>
      </c>
    </row>
    <row r="154" spans="1:23" x14ac:dyDescent="0.2">
      <c r="A154">
        <f>Source!A795</f>
        <v>17</v>
      </c>
      <c r="C154">
        <v>3</v>
      </c>
      <c r="D154">
        <v>0</v>
      </c>
      <c r="E154">
        <f>SmtRes!AV385</f>
        <v>0</v>
      </c>
      <c r="F154" t="str">
        <f>SmtRes!I385</f>
        <v>9999990006</v>
      </c>
      <c r="G154" t="str">
        <f>SmtRes!K385</f>
        <v>Стоимость прочих материалов (ЭСН)</v>
      </c>
      <c r="H154" t="str">
        <f>SmtRes!O385</f>
        <v>руб.</v>
      </c>
      <c r="I154">
        <f>SmtRes!Y385*Source!I795</f>
        <v>0</v>
      </c>
      <c r="J154">
        <f>SmtRes!AO385</f>
        <v>1</v>
      </c>
      <c r="K154">
        <f>SmtRes!AE385</f>
        <v>1</v>
      </c>
      <c r="L154">
        <f>SmtRes!DB385</f>
        <v>1.41</v>
      </c>
      <c r="M154">
        <f>ROUND(ROUND(L154*Source!I795, 6)*1, 2)</f>
        <v>0</v>
      </c>
      <c r="N154">
        <f>SmtRes!AA385</f>
        <v>1</v>
      </c>
      <c r="O154">
        <f>ROUND(ROUND(L154*Source!I795, 6)*SmtRes!DA385, 2)</f>
        <v>0</v>
      </c>
      <c r="P154">
        <f>SmtRes!AG385</f>
        <v>0</v>
      </c>
      <c r="Q154">
        <f>SmtRes!DC385</f>
        <v>0</v>
      </c>
      <c r="R154">
        <f>ROUND(ROUND(Q154*Source!I795, 6)*1, 2)</f>
        <v>0</v>
      </c>
      <c r="S154">
        <f>SmtRes!AC385</f>
        <v>0</v>
      </c>
      <c r="T154">
        <f>ROUND(ROUND(Q154*Source!I795, 6)*SmtRes!AK385, 2)</f>
        <v>0</v>
      </c>
      <c r="U154">
        <f>SmtRes!X385</f>
        <v>-94250534</v>
      </c>
      <c r="V154">
        <v>-1341645062</v>
      </c>
      <c r="W154">
        <v>-1341645062</v>
      </c>
    </row>
    <row r="155" spans="1:23" x14ac:dyDescent="0.2">
      <c r="A155">
        <f>Source!A796</f>
        <v>18</v>
      </c>
      <c r="C155">
        <v>3</v>
      </c>
      <c r="D155">
        <f>Source!BI796</f>
        <v>1</v>
      </c>
      <c r="E155">
        <f>Source!FS796</f>
        <v>0</v>
      </c>
      <c r="F155" t="str">
        <f>Source!F796</f>
        <v>1.1-1-118</v>
      </c>
      <c r="G155" t="str">
        <f>Source!G796</f>
        <v>Вода</v>
      </c>
      <c r="H155" t="str">
        <f>Source!H796</f>
        <v>м3</v>
      </c>
      <c r="I155">
        <f>Source!I796</f>
        <v>0</v>
      </c>
      <c r="J155">
        <v>1</v>
      </c>
      <c r="K155">
        <f>Source!AC796</f>
        <v>7.07</v>
      </c>
      <c r="M155">
        <f>ROUND(K155*I155, 2)</f>
        <v>0</v>
      </c>
      <c r="N155">
        <f>Source!AC796*IF(Source!BC796&lt;&gt; 0, Source!BC796, 1)</f>
        <v>35.279300000000006</v>
      </c>
      <c r="O155">
        <f>ROUND(N155*I155, 2)</f>
        <v>0</v>
      </c>
      <c r="P155">
        <f>Source!AE796</f>
        <v>0</v>
      </c>
      <c r="R155">
        <f>ROUND(P155*I155, 2)</f>
        <v>0</v>
      </c>
      <c r="S155">
        <f>Source!AE796*IF(Source!BS796&lt;&gt; 0, Source!BS796, 1)</f>
        <v>0</v>
      </c>
      <c r="T155">
        <f>ROUND(S155*I155, 2)</f>
        <v>0</v>
      </c>
      <c r="U155">
        <f>Source!GF796</f>
        <v>-862991314</v>
      </c>
      <c r="V155">
        <v>209219300</v>
      </c>
      <c r="W155">
        <v>639826957</v>
      </c>
    </row>
    <row r="156" spans="1:23" x14ac:dyDescent="0.2">
      <c r="A156">
        <f>Source!A797</f>
        <v>18</v>
      </c>
      <c r="C156">
        <v>3</v>
      </c>
      <c r="D156">
        <f>Source!BI797</f>
        <v>1</v>
      </c>
      <c r="E156">
        <f>Source!FS797</f>
        <v>0</v>
      </c>
      <c r="F156" t="str">
        <f>Source!F797</f>
        <v>1.3-2-24</v>
      </c>
      <c r="G156" t="str">
        <f>Source!G797</f>
        <v>Смеси сухие штукатурные цементно-песчаные для внутренних и наружных работ, бездобавочные, В12,5 (М150), F50, крупность заполнителя не более 0,5 мм</v>
      </c>
      <c r="H156" t="str">
        <f>Source!H797</f>
        <v>т</v>
      </c>
      <c r="I156">
        <f>Source!I797</f>
        <v>0</v>
      </c>
      <c r="J156">
        <v>1</v>
      </c>
      <c r="K156">
        <f>Source!AC797</f>
        <v>796.76</v>
      </c>
      <c r="M156">
        <f>ROUND(K156*I156, 2)</f>
        <v>0</v>
      </c>
      <c r="N156">
        <f>Source!AC797*IF(Source!BC797&lt;&gt; 0, Source!BC797, 1)</f>
        <v>4939.9120000000003</v>
      </c>
      <c r="O156">
        <f>ROUND(N156*I156, 2)</f>
        <v>0</v>
      </c>
      <c r="P156">
        <f>Source!AE797</f>
        <v>0</v>
      </c>
      <c r="R156">
        <f>ROUND(P156*I156, 2)</f>
        <v>0</v>
      </c>
      <c r="S156">
        <f>Source!AE797*IF(Source!BS797&lt;&gt; 0, Source!BS797, 1)</f>
        <v>0</v>
      </c>
      <c r="T156">
        <f>ROUND(S156*I156, 2)</f>
        <v>0</v>
      </c>
      <c r="U156">
        <f>Source!GF797</f>
        <v>-224782797</v>
      </c>
      <c r="V156">
        <v>-522836506</v>
      </c>
      <c r="W156">
        <v>-160088777</v>
      </c>
    </row>
    <row r="157" spans="1:23" x14ac:dyDescent="0.2">
      <c r="A157">
        <f>Source!A798</f>
        <v>18</v>
      </c>
      <c r="C157">
        <v>3</v>
      </c>
      <c r="D157">
        <f>Source!BI798</f>
        <v>1</v>
      </c>
      <c r="E157">
        <f>Source!FS798</f>
        <v>0</v>
      </c>
      <c r="F157" t="str">
        <f>Source!F798</f>
        <v>1.3-2-13</v>
      </c>
      <c r="G157" t="str">
        <f>Source!G798</f>
        <v>Растворы цементно-известковые, марка 75</v>
      </c>
      <c r="H157" t="str">
        <f>Source!H798</f>
        <v>м3</v>
      </c>
      <c r="I157">
        <f>Source!I798</f>
        <v>0</v>
      </c>
      <c r="J157">
        <v>1</v>
      </c>
      <c r="K157">
        <f>Source!AC798</f>
        <v>481.69</v>
      </c>
      <c r="M157">
        <f>ROUND(K157*I157, 2)</f>
        <v>0</v>
      </c>
      <c r="N157">
        <f>Source!AC798*IF(Source!BC798&lt;&gt; 0, Source!BC798, 1)</f>
        <v>3222.5061000000001</v>
      </c>
      <c r="O157">
        <f>ROUND(N157*I157, 2)</f>
        <v>0</v>
      </c>
      <c r="P157">
        <f>Source!AE798</f>
        <v>0</v>
      </c>
      <c r="R157">
        <f>ROUND(P157*I157, 2)</f>
        <v>0</v>
      </c>
      <c r="S157">
        <f>Source!AE798*IF(Source!BS798&lt;&gt; 0, Source!BS798, 1)</f>
        <v>0</v>
      </c>
      <c r="T157">
        <f>ROUND(S157*I157, 2)</f>
        <v>0</v>
      </c>
      <c r="U157">
        <f>Source!GF798</f>
        <v>202608499</v>
      </c>
      <c r="V157">
        <v>426063702</v>
      </c>
      <c r="W157">
        <v>1528165081</v>
      </c>
    </row>
    <row r="158" spans="1:23" x14ac:dyDescent="0.2">
      <c r="A158">
        <f>Source!A799</f>
        <v>17</v>
      </c>
      <c r="C158">
        <v>3</v>
      </c>
      <c r="D158">
        <v>0</v>
      </c>
      <c r="E158">
        <f>SmtRes!AV395</f>
        <v>0</v>
      </c>
      <c r="F158" t="str">
        <f>SmtRes!I395</f>
        <v>1.3-2-6</v>
      </c>
      <c r="G158" t="str">
        <f>SmtRes!K395</f>
        <v>Растворы цементные, марка 150</v>
      </c>
      <c r="H158" t="str">
        <f>SmtRes!O395</f>
        <v>м3</v>
      </c>
      <c r="I158">
        <f>SmtRes!Y395*Source!I799</f>
        <v>0</v>
      </c>
      <c r="J158">
        <f>SmtRes!AO395</f>
        <v>1</v>
      </c>
      <c r="K158">
        <f>SmtRes!AE395</f>
        <v>478.96</v>
      </c>
      <c r="L158">
        <f>SmtRes!DB395</f>
        <v>1724.26</v>
      </c>
      <c r="M158">
        <f>ROUND(ROUND(L158*Source!I799, 6)*1, 2)</f>
        <v>0</v>
      </c>
      <c r="N158">
        <f>SmtRes!AA395</f>
        <v>478.96</v>
      </c>
      <c r="O158">
        <f>ROUND(ROUND(L158*Source!I799, 6)*SmtRes!DA395, 2)</f>
        <v>0</v>
      </c>
      <c r="P158">
        <f>SmtRes!AG395</f>
        <v>0</v>
      </c>
      <c r="Q158">
        <f>SmtRes!DC395</f>
        <v>0</v>
      </c>
      <c r="R158">
        <f>ROUND(ROUND(Q158*Source!I799, 6)*1, 2)</f>
        <v>0</v>
      </c>
      <c r="S158">
        <f>SmtRes!AC395</f>
        <v>0</v>
      </c>
      <c r="T158">
        <f>ROUND(ROUND(Q158*Source!I799, 6)*SmtRes!AK395, 2)</f>
        <v>0</v>
      </c>
      <c r="U158">
        <f>SmtRes!X395</f>
        <v>-1161195218</v>
      </c>
      <c r="V158">
        <v>78190390</v>
      </c>
      <c r="W158">
        <v>78190390</v>
      </c>
    </row>
    <row r="159" spans="1:23" x14ac:dyDescent="0.2">
      <c r="A159">
        <f>Source!A799</f>
        <v>17</v>
      </c>
      <c r="C159">
        <v>3</v>
      </c>
      <c r="D159">
        <v>0</v>
      </c>
      <c r="E159">
        <f>SmtRes!AV394</f>
        <v>0</v>
      </c>
      <c r="F159" t="str">
        <f>SmtRes!I394</f>
        <v>1.1-1-80</v>
      </c>
      <c r="G159" t="str">
        <f>SmtRes!K394</f>
        <v>Бруски хвойных пород обрезные, длина 2-6,5 м, сорт III, толщина 70-120 мм</v>
      </c>
      <c r="H159" t="str">
        <f>SmtRes!O394</f>
        <v>м3</v>
      </c>
      <c r="I159">
        <f>SmtRes!Y394*Source!I799</f>
        <v>0</v>
      </c>
      <c r="J159">
        <f>SmtRes!AO394</f>
        <v>1</v>
      </c>
      <c r="K159">
        <f>SmtRes!AE394</f>
        <v>2472.13</v>
      </c>
      <c r="L159">
        <f>SmtRes!DB394</f>
        <v>16.91</v>
      </c>
      <c r="M159">
        <f>ROUND(ROUND(L159*Source!I799, 6)*1, 2)</f>
        <v>0</v>
      </c>
      <c r="N159">
        <f>SmtRes!AA394</f>
        <v>2472.13</v>
      </c>
      <c r="O159">
        <f>ROUND(ROUND(L159*Source!I799, 6)*SmtRes!DA394, 2)</f>
        <v>0</v>
      </c>
      <c r="P159">
        <f>SmtRes!AG394</f>
        <v>0</v>
      </c>
      <c r="Q159">
        <f>SmtRes!DC394</f>
        <v>0</v>
      </c>
      <c r="R159">
        <f>ROUND(ROUND(Q159*Source!I799, 6)*1, 2)</f>
        <v>0</v>
      </c>
      <c r="S159">
        <f>SmtRes!AC394</f>
        <v>0</v>
      </c>
      <c r="T159">
        <f>ROUND(ROUND(Q159*Source!I799, 6)*SmtRes!AK394, 2)</f>
        <v>0</v>
      </c>
      <c r="U159">
        <f>SmtRes!X394</f>
        <v>-903611095</v>
      </c>
      <c r="V159">
        <v>429086454</v>
      </c>
      <c r="W159">
        <v>429086454</v>
      </c>
    </row>
    <row r="160" spans="1:23" x14ac:dyDescent="0.2">
      <c r="A160">
        <f>Source!A799</f>
        <v>17</v>
      </c>
      <c r="C160">
        <v>3</v>
      </c>
      <c r="D160">
        <v>0</v>
      </c>
      <c r="E160">
        <f>SmtRes!AV393</f>
        <v>0</v>
      </c>
      <c r="F160" t="str">
        <f>SmtRes!I393</f>
        <v>1.1-1-766</v>
      </c>
      <c r="G160" t="str">
        <f>SmtRes!K393</f>
        <v>Песок для строительных работ, рядовой</v>
      </c>
      <c r="H160" t="str">
        <f>SmtRes!O393</f>
        <v>м3</v>
      </c>
      <c r="I160">
        <f>SmtRes!Y393*Source!I799</f>
        <v>0</v>
      </c>
      <c r="J160">
        <f>SmtRes!AO393</f>
        <v>1</v>
      </c>
      <c r="K160">
        <f>SmtRes!AE393</f>
        <v>104.99</v>
      </c>
      <c r="L160">
        <f>SmtRes!DB393</f>
        <v>52.5</v>
      </c>
      <c r="M160">
        <f>ROUND(ROUND(L160*Source!I799, 6)*1, 2)</f>
        <v>0</v>
      </c>
      <c r="N160">
        <f>SmtRes!AA393</f>
        <v>104.99</v>
      </c>
      <c r="O160">
        <f>ROUND(ROUND(L160*Source!I799, 6)*SmtRes!DA393, 2)</f>
        <v>0</v>
      </c>
      <c r="P160">
        <f>SmtRes!AG393</f>
        <v>0</v>
      </c>
      <c r="Q160">
        <f>SmtRes!DC393</f>
        <v>0</v>
      </c>
      <c r="R160">
        <f>ROUND(ROUND(Q160*Source!I799, 6)*1, 2)</f>
        <v>0</v>
      </c>
      <c r="S160">
        <f>SmtRes!AC393</f>
        <v>0</v>
      </c>
      <c r="T160">
        <f>ROUND(ROUND(Q160*Source!I799, 6)*SmtRes!AK393, 2)</f>
        <v>0</v>
      </c>
      <c r="U160">
        <f>SmtRes!X393</f>
        <v>2069056849</v>
      </c>
      <c r="V160">
        <v>464578271</v>
      </c>
      <c r="W160">
        <v>464578271</v>
      </c>
    </row>
    <row r="161" spans="1:23" x14ac:dyDescent="0.2">
      <c r="A161">
        <f>Source!A799</f>
        <v>17</v>
      </c>
      <c r="C161">
        <v>3</v>
      </c>
      <c r="D161">
        <v>0</v>
      </c>
      <c r="E161">
        <f>SmtRes!AV391</f>
        <v>0</v>
      </c>
      <c r="F161" t="str">
        <f>SmtRes!I391</f>
        <v>1.1-1-150</v>
      </c>
      <c r="G161" t="str">
        <f>SmtRes!K391</f>
        <v>Глина обыкновенная</v>
      </c>
      <c r="H161" t="str">
        <f>SmtRes!O391</f>
        <v>м3</v>
      </c>
      <c r="I161">
        <f>SmtRes!Y391*Source!I799</f>
        <v>0</v>
      </c>
      <c r="J161">
        <f>SmtRes!AO391</f>
        <v>1</v>
      </c>
      <c r="K161">
        <f>SmtRes!AE391</f>
        <v>154.85</v>
      </c>
      <c r="L161">
        <f>SmtRes!DB391</f>
        <v>263.25</v>
      </c>
      <c r="M161">
        <f>ROUND(ROUND(L161*Source!I799, 6)*1, 2)</f>
        <v>0</v>
      </c>
      <c r="N161">
        <f>SmtRes!AA391</f>
        <v>154.85</v>
      </c>
      <c r="O161">
        <f>ROUND(ROUND(L161*Source!I799, 6)*SmtRes!DA391, 2)</f>
        <v>0</v>
      </c>
      <c r="P161">
        <f>SmtRes!AG391</f>
        <v>0</v>
      </c>
      <c r="Q161">
        <f>SmtRes!DC391</f>
        <v>0</v>
      </c>
      <c r="R161">
        <f>ROUND(ROUND(Q161*Source!I799, 6)*1, 2)</f>
        <v>0</v>
      </c>
      <c r="S161">
        <f>SmtRes!AC391</f>
        <v>0</v>
      </c>
      <c r="T161">
        <f>ROUND(ROUND(Q161*Source!I799, 6)*SmtRes!AK391, 2)</f>
        <v>0</v>
      </c>
      <c r="U161">
        <f>SmtRes!X391</f>
        <v>385434311</v>
      </c>
      <c r="V161">
        <v>1703171806</v>
      </c>
      <c r="W161">
        <v>1703171806</v>
      </c>
    </row>
    <row r="162" spans="1:23" x14ac:dyDescent="0.2">
      <c r="A162">
        <f>Source!A799</f>
        <v>17</v>
      </c>
      <c r="C162">
        <v>3</v>
      </c>
      <c r="D162">
        <v>0</v>
      </c>
      <c r="E162">
        <f>SmtRes!AV390</f>
        <v>0</v>
      </c>
      <c r="F162" t="str">
        <f>SmtRes!I390</f>
        <v>1.1-1-118</v>
      </c>
      <c r="G162" t="str">
        <f>SmtRes!K390</f>
        <v>Вода</v>
      </c>
      <c r="H162" t="str">
        <f>SmtRes!O390</f>
        <v>м3</v>
      </c>
      <c r="I162">
        <f>SmtRes!Y390*Source!I799</f>
        <v>0</v>
      </c>
      <c r="J162">
        <f>SmtRes!AO390</f>
        <v>1</v>
      </c>
      <c r="K162">
        <f>SmtRes!AE390</f>
        <v>7.07</v>
      </c>
      <c r="L162">
        <f>SmtRes!DB390</f>
        <v>6.36</v>
      </c>
      <c r="M162">
        <f>ROUND(ROUND(L162*Source!I799, 6)*1, 2)</f>
        <v>0</v>
      </c>
      <c r="N162">
        <f>SmtRes!AA390</f>
        <v>7.07</v>
      </c>
      <c r="O162">
        <f>ROUND(ROUND(L162*Source!I799, 6)*SmtRes!DA390, 2)</f>
        <v>0</v>
      </c>
      <c r="P162">
        <f>SmtRes!AG390</f>
        <v>0</v>
      </c>
      <c r="Q162">
        <f>SmtRes!DC390</f>
        <v>0</v>
      </c>
      <c r="R162">
        <f>ROUND(ROUND(Q162*Source!I799, 6)*1, 2)</f>
        <v>0</v>
      </c>
      <c r="S162">
        <f>SmtRes!AC390</f>
        <v>0</v>
      </c>
      <c r="T162">
        <f>ROUND(ROUND(Q162*Source!I799, 6)*SmtRes!AK390, 2)</f>
        <v>0</v>
      </c>
      <c r="U162">
        <f>SmtRes!X390</f>
        <v>-862991314</v>
      </c>
      <c r="V162">
        <v>209219300</v>
      </c>
      <c r="W162">
        <v>209219300</v>
      </c>
    </row>
    <row r="163" spans="1:23" x14ac:dyDescent="0.2">
      <c r="A163">
        <f>Source!A800</f>
        <v>18</v>
      </c>
      <c r="C163">
        <v>3</v>
      </c>
      <c r="D163">
        <f>Source!BI800</f>
        <v>1</v>
      </c>
      <c r="E163">
        <f>Source!FS800</f>
        <v>0</v>
      </c>
      <c r="F163" t="str">
        <f>Source!F800</f>
        <v>1.7-3-75</v>
      </c>
      <c r="G163" t="str">
        <f>Source!G800</f>
        <v>Диск отрезной с алмазным покрытием, диаметр 230 мм, высота сегмента 7 мм</v>
      </c>
      <c r="H163" t="str">
        <f>Source!H800</f>
        <v>шт.</v>
      </c>
      <c r="I163">
        <f>Source!I800</f>
        <v>0</v>
      </c>
      <c r="J163">
        <v>1</v>
      </c>
      <c r="K163">
        <f>Source!AC800</f>
        <v>437.82</v>
      </c>
      <c r="M163">
        <f>ROUND(K163*I163, 2)</f>
        <v>0</v>
      </c>
      <c r="N163">
        <f>Source!AC800*IF(Source!BC800&lt;&gt; 0, Source!BC800, 1)</f>
        <v>739.91579999999999</v>
      </c>
      <c r="O163">
        <f>ROUND(N163*I163, 2)</f>
        <v>0</v>
      </c>
      <c r="P163">
        <f>Source!AE800</f>
        <v>0</v>
      </c>
      <c r="R163">
        <f>ROUND(P163*I163, 2)</f>
        <v>0</v>
      </c>
      <c r="S163">
        <f>Source!AE800*IF(Source!BS800&lt;&gt; 0, Source!BS800, 1)</f>
        <v>0</v>
      </c>
      <c r="T163">
        <f>ROUND(S163*I163, 2)</f>
        <v>0</v>
      </c>
      <c r="U163">
        <f>Source!GF800</f>
        <v>-1816805806</v>
      </c>
      <c r="V163">
        <v>793912692</v>
      </c>
      <c r="W163">
        <v>-977104737</v>
      </c>
    </row>
    <row r="164" spans="1:23" x14ac:dyDescent="0.2">
      <c r="A164">
        <f>Source!A801</f>
        <v>18</v>
      </c>
      <c r="C164">
        <v>3</v>
      </c>
      <c r="D164">
        <f>Source!BI801</f>
        <v>1</v>
      </c>
      <c r="E164">
        <f>Source!FS801</f>
        <v>0</v>
      </c>
      <c r="F164" t="str">
        <f>Source!F801</f>
        <v>1.11-3-9</v>
      </c>
      <c r="G164" t="str">
        <f>Source!G801</f>
        <v>Плиты из известняка полированные, толщина 40 мм, месторождение: Мелехово-Федотовское</v>
      </c>
      <c r="H164" t="str">
        <f>Source!H801</f>
        <v>м2</v>
      </c>
      <c r="I164">
        <f>Source!I801</f>
        <v>0</v>
      </c>
      <c r="J164">
        <v>1</v>
      </c>
      <c r="K164">
        <f>Source!AC801</f>
        <v>1206.3800000000001</v>
      </c>
      <c r="M164">
        <f>ROUND(K164*I164, 2)</f>
        <v>0</v>
      </c>
      <c r="N164">
        <f>Source!AC801*IF(Source!BC801&lt;&gt; 0, Source!BC801, 1)</f>
        <v>4198.2024000000001</v>
      </c>
      <c r="O164">
        <f>ROUND(N164*I164, 2)</f>
        <v>0</v>
      </c>
      <c r="P164">
        <f>Source!AE801</f>
        <v>0</v>
      </c>
      <c r="R164">
        <f>ROUND(P164*I164, 2)</f>
        <v>0</v>
      </c>
      <c r="S164">
        <f>Source!AE801*IF(Source!BS801&lt;&gt; 0, Source!BS801, 1)</f>
        <v>0</v>
      </c>
      <c r="T164">
        <f>ROUND(S164*I164, 2)</f>
        <v>0</v>
      </c>
      <c r="U164">
        <f>Source!GF801</f>
        <v>321713354</v>
      </c>
      <c r="V164">
        <v>-573104777</v>
      </c>
      <c r="W164">
        <v>1396751574</v>
      </c>
    </row>
    <row r="165" spans="1:23" x14ac:dyDescent="0.2">
      <c r="A165">
        <f>Source!A803</f>
        <v>18</v>
      </c>
      <c r="C165">
        <v>3</v>
      </c>
      <c r="D165">
        <f>Source!BI803</f>
        <v>1</v>
      </c>
      <c r="E165">
        <f>Source!FS803</f>
        <v>0</v>
      </c>
      <c r="F165" t="str">
        <f>Source!F803</f>
        <v>1.7-3-75</v>
      </c>
      <c r="G165" t="str">
        <f>Source!G803</f>
        <v>Диск отрезной с алмазным покрытием, диаметр 230 мм, высота сегмента 7 мм</v>
      </c>
      <c r="H165" t="str">
        <f>Source!H803</f>
        <v>шт.</v>
      </c>
      <c r="I165">
        <f>Source!I803</f>
        <v>0</v>
      </c>
      <c r="J165">
        <v>1</v>
      </c>
      <c r="K165">
        <f>Source!AC803</f>
        <v>437.82</v>
      </c>
      <c r="M165">
        <f>ROUND(K165*I165, 2)</f>
        <v>0</v>
      </c>
      <c r="N165">
        <f>Source!AC803*IF(Source!BC803&lt;&gt; 0, Source!BC803, 1)</f>
        <v>739.91579999999999</v>
      </c>
      <c r="O165">
        <f>ROUND(N165*I165, 2)</f>
        <v>0</v>
      </c>
      <c r="P165">
        <f>Source!AE803</f>
        <v>0</v>
      </c>
      <c r="R165">
        <f>ROUND(P165*I165, 2)</f>
        <v>0</v>
      </c>
      <c r="S165">
        <f>Source!AE803*IF(Source!BS803&lt;&gt; 0, Source!BS803, 1)</f>
        <v>0</v>
      </c>
      <c r="T165">
        <f>ROUND(S165*I165, 2)</f>
        <v>0</v>
      </c>
      <c r="U165">
        <f>Source!GF803</f>
        <v>-1816805806</v>
      </c>
      <c r="V165">
        <v>793912692</v>
      </c>
      <c r="W165">
        <v>-977104737</v>
      </c>
    </row>
    <row r="166" spans="1:23" x14ac:dyDescent="0.2">
      <c r="A166">
        <f>Source!A834</f>
        <v>4</v>
      </c>
      <c r="B166">
        <v>834</v>
      </c>
      <c r="G166" t="str">
        <f>Source!G834</f>
        <v>п.34   Замена\устройство лестничных маршей (на 1 ступеньку) - 20шт.</v>
      </c>
    </row>
    <row r="167" spans="1:23" x14ac:dyDescent="0.2">
      <c r="A167">
        <f>Source!A841</f>
        <v>17</v>
      </c>
      <c r="C167">
        <v>3</v>
      </c>
      <c r="D167">
        <v>0</v>
      </c>
      <c r="E167">
        <f>SmtRes!AV410</f>
        <v>0</v>
      </c>
      <c r="F167" t="str">
        <f>SmtRes!I410</f>
        <v>1.1-1-118</v>
      </c>
      <c r="G167" t="str">
        <f>SmtRes!K410</f>
        <v>Вода</v>
      </c>
      <c r="H167" t="str">
        <f>SmtRes!O410</f>
        <v>м3</v>
      </c>
      <c r="I167">
        <f>SmtRes!Y410*Source!I841</f>
        <v>0</v>
      </c>
      <c r="J167">
        <f>SmtRes!AO410</f>
        <v>1</v>
      </c>
      <c r="K167">
        <f>SmtRes!AE410</f>
        <v>7.07</v>
      </c>
      <c r="L167">
        <f>SmtRes!DB410</f>
        <v>1.06</v>
      </c>
      <c r="M167">
        <f>ROUND(ROUND(L167*Source!I841, 6)*1, 2)</f>
        <v>0</v>
      </c>
      <c r="N167">
        <f>SmtRes!AA410</f>
        <v>7.09</v>
      </c>
      <c r="O167">
        <f>ROUND(ROUND(L167*Source!I841, 6)*SmtRes!DA410, 2)</f>
        <v>0</v>
      </c>
      <c r="P167">
        <f>SmtRes!AG410</f>
        <v>0</v>
      </c>
      <c r="Q167">
        <f>SmtRes!DC410</f>
        <v>0</v>
      </c>
      <c r="R167">
        <f>ROUND(ROUND(Q167*Source!I841, 6)*1, 2)</f>
        <v>0</v>
      </c>
      <c r="S167">
        <f>SmtRes!AC410</f>
        <v>0</v>
      </c>
      <c r="T167">
        <f>ROUND(ROUND(Q167*Source!I841, 6)*SmtRes!AK410, 2)</f>
        <v>0</v>
      </c>
      <c r="U167">
        <f>SmtRes!X410</f>
        <v>-862991314</v>
      </c>
      <c r="V167">
        <v>209219300</v>
      </c>
      <c r="W167">
        <v>-339721245</v>
      </c>
    </row>
    <row r="168" spans="1:23" x14ac:dyDescent="0.2">
      <c r="A168">
        <f>Source!A842</f>
        <v>18</v>
      </c>
      <c r="C168">
        <v>3</v>
      </c>
      <c r="D168">
        <f>Source!BI842</f>
        <v>1</v>
      </c>
      <c r="E168">
        <f>Source!FS842</f>
        <v>0</v>
      </c>
      <c r="F168" t="str">
        <f>Source!F842</f>
        <v>1.1-1-1530</v>
      </c>
      <c r="G168" t="str">
        <f>Source!G842</f>
        <v>Щебень из естественного камня для строительных работ, марка 1200-800, фракция 20-40 мм</v>
      </c>
      <c r="H168" t="str">
        <f>Source!H842</f>
        <v>м3</v>
      </c>
      <c r="I168">
        <f>Source!I842</f>
        <v>0</v>
      </c>
      <c r="J168">
        <v>1</v>
      </c>
      <c r="K168">
        <f>Source!AC842</f>
        <v>214.13</v>
      </c>
      <c r="M168">
        <f>ROUND(K168*I168, 2)</f>
        <v>0</v>
      </c>
      <c r="N168">
        <f>Source!AC842*IF(Source!BC842&lt;&gt; 0, Source!BC842, 1)</f>
        <v>1837.2354</v>
      </c>
      <c r="O168">
        <f>ROUND(N168*I168, 2)</f>
        <v>0</v>
      </c>
      <c r="P168">
        <f>Source!AE842</f>
        <v>0</v>
      </c>
      <c r="R168">
        <f>ROUND(P168*I168, 2)</f>
        <v>0</v>
      </c>
      <c r="S168">
        <f>Source!AE842*IF(Source!BS842&lt;&gt; 0, Source!BS842, 1)</f>
        <v>0</v>
      </c>
      <c r="T168">
        <f>ROUND(S168*I168, 2)</f>
        <v>0</v>
      </c>
      <c r="U168">
        <f>Source!GF842</f>
        <v>802244652</v>
      </c>
      <c r="V168">
        <v>695555597</v>
      </c>
      <c r="W168">
        <v>872908717</v>
      </c>
    </row>
    <row r="169" spans="1:23" x14ac:dyDescent="0.2">
      <c r="A169">
        <f>Source!A843</f>
        <v>17</v>
      </c>
      <c r="C169">
        <v>3</v>
      </c>
      <c r="D169">
        <v>0</v>
      </c>
      <c r="E169">
        <f>SmtRes!AV427</f>
        <v>0</v>
      </c>
      <c r="F169" t="str">
        <f>SmtRes!I427</f>
        <v>1.9-11-4</v>
      </c>
      <c r="G169" t="str">
        <f>SmtRes!K427</f>
        <v>Щиты деревянные для фундаментов, колонн, балок, перекрытий, стен, перегородок и других конструкций из досок, толщина 40 мм</v>
      </c>
      <c r="H169" t="str">
        <f>SmtRes!O427</f>
        <v>м2</v>
      </c>
      <c r="I169">
        <f>SmtRes!Y427*Source!I843</f>
        <v>0</v>
      </c>
      <c r="J169">
        <f>SmtRes!AO427</f>
        <v>1</v>
      </c>
      <c r="K169">
        <f>SmtRes!AE427</f>
        <v>90.15</v>
      </c>
      <c r="L169">
        <f>SmtRes!DB427</f>
        <v>324.54000000000002</v>
      </c>
      <c r="M169">
        <f>ROUND(ROUND(L169*Source!I843, 6)*1, 2)</f>
        <v>0</v>
      </c>
      <c r="N169">
        <f>SmtRes!AA427</f>
        <v>92.13</v>
      </c>
      <c r="O169">
        <f>ROUND(ROUND(L169*Source!I843, 6)*SmtRes!DA427, 2)</f>
        <v>0</v>
      </c>
      <c r="P169">
        <f>SmtRes!AG427</f>
        <v>0</v>
      </c>
      <c r="Q169">
        <f>SmtRes!DC427</f>
        <v>0</v>
      </c>
      <c r="R169">
        <f>ROUND(ROUND(Q169*Source!I843, 6)*1, 2)</f>
        <v>0</v>
      </c>
      <c r="S169">
        <f>SmtRes!AC427</f>
        <v>0</v>
      </c>
      <c r="T169">
        <f>ROUND(ROUND(Q169*Source!I843, 6)*SmtRes!AK427, 2)</f>
        <v>0</v>
      </c>
      <c r="U169">
        <f>SmtRes!X427</f>
        <v>-153668504</v>
      </c>
      <c r="V169">
        <v>1816879954</v>
      </c>
      <c r="W169">
        <v>790695660</v>
      </c>
    </row>
    <row r="170" spans="1:23" x14ac:dyDescent="0.2">
      <c r="A170">
        <f>Source!A843</f>
        <v>17</v>
      </c>
      <c r="C170">
        <v>3</v>
      </c>
      <c r="D170">
        <v>0</v>
      </c>
      <c r="E170">
        <f>SmtRes!AV424</f>
        <v>0</v>
      </c>
      <c r="F170" t="str">
        <f>SmtRes!I424</f>
        <v>1.1-1-655</v>
      </c>
      <c r="G170" t="str">
        <f>SmtRes!K424</f>
        <v>Мешковина</v>
      </c>
      <c r="H170" t="str">
        <f>SmtRes!O424</f>
        <v>м2</v>
      </c>
      <c r="I170">
        <f>SmtRes!Y424*Source!I843</f>
        <v>0</v>
      </c>
      <c r="J170">
        <f>SmtRes!AO424</f>
        <v>1</v>
      </c>
      <c r="K170">
        <f>SmtRes!AE424</f>
        <v>7.39</v>
      </c>
      <c r="L170">
        <f>SmtRes!DB424</f>
        <v>221.7</v>
      </c>
      <c r="M170">
        <f>ROUND(ROUND(L170*Source!I843, 6)*1, 2)</f>
        <v>0</v>
      </c>
      <c r="N170">
        <f>SmtRes!AA424</f>
        <v>7.55</v>
      </c>
      <c r="O170">
        <f>ROUND(ROUND(L170*Source!I843, 6)*SmtRes!DA424, 2)</f>
        <v>0</v>
      </c>
      <c r="P170">
        <f>SmtRes!AG424</f>
        <v>0</v>
      </c>
      <c r="Q170">
        <f>SmtRes!DC424</f>
        <v>0</v>
      </c>
      <c r="R170">
        <f>ROUND(ROUND(Q170*Source!I843, 6)*1, 2)</f>
        <v>0</v>
      </c>
      <c r="S170">
        <f>SmtRes!AC424</f>
        <v>0</v>
      </c>
      <c r="T170">
        <f>ROUND(ROUND(Q170*Source!I843, 6)*SmtRes!AK424, 2)</f>
        <v>0</v>
      </c>
      <c r="U170">
        <f>SmtRes!X424</f>
        <v>-1476054991</v>
      </c>
      <c r="V170">
        <v>-1815783264</v>
      </c>
      <c r="W170">
        <v>-869682419</v>
      </c>
    </row>
    <row r="171" spans="1:23" x14ac:dyDescent="0.2">
      <c r="A171">
        <f>Source!A843</f>
        <v>17</v>
      </c>
      <c r="C171">
        <v>3</v>
      </c>
      <c r="D171">
        <v>0</v>
      </c>
      <c r="E171">
        <f>SmtRes!AV423</f>
        <v>0</v>
      </c>
      <c r="F171" t="str">
        <f>SmtRes!I423</f>
        <v>1.1-1-256</v>
      </c>
      <c r="G171" t="str">
        <f>SmtRes!K423</f>
        <v>Известь негашеная комовая</v>
      </c>
      <c r="H171" t="str">
        <f>SmtRes!O423</f>
        <v>т</v>
      </c>
      <c r="I171">
        <f>SmtRes!Y423*Source!I843</f>
        <v>0</v>
      </c>
      <c r="J171">
        <f>SmtRes!AO423</f>
        <v>1</v>
      </c>
      <c r="K171">
        <f>SmtRes!AE423</f>
        <v>1260.72</v>
      </c>
      <c r="L171">
        <f>SmtRes!DB423</f>
        <v>12.61</v>
      </c>
      <c r="M171">
        <f>ROUND(ROUND(L171*Source!I843, 6)*1, 2)</f>
        <v>0</v>
      </c>
      <c r="N171">
        <f>SmtRes!AA423</f>
        <v>1288.46</v>
      </c>
      <c r="O171">
        <f>ROUND(ROUND(L171*Source!I843, 6)*SmtRes!DA423, 2)</f>
        <v>0</v>
      </c>
      <c r="P171">
        <f>SmtRes!AG423</f>
        <v>0</v>
      </c>
      <c r="Q171">
        <f>SmtRes!DC423</f>
        <v>0</v>
      </c>
      <c r="R171">
        <f>ROUND(ROUND(Q171*Source!I843, 6)*1, 2)</f>
        <v>0</v>
      </c>
      <c r="S171">
        <f>SmtRes!AC423</f>
        <v>0</v>
      </c>
      <c r="T171">
        <f>ROUND(ROUND(Q171*Source!I843, 6)*SmtRes!AK423, 2)</f>
        <v>0</v>
      </c>
      <c r="U171">
        <f>SmtRes!X423</f>
        <v>-1753839253</v>
      </c>
      <c r="V171">
        <v>881612895</v>
      </c>
      <c r="W171">
        <v>1648908555</v>
      </c>
    </row>
    <row r="172" spans="1:23" x14ac:dyDescent="0.2">
      <c r="A172">
        <f>Source!A843</f>
        <v>17</v>
      </c>
      <c r="C172">
        <v>3</v>
      </c>
      <c r="D172">
        <v>0</v>
      </c>
      <c r="E172">
        <f>SmtRes!AV422</f>
        <v>0</v>
      </c>
      <c r="F172" t="str">
        <f>SmtRes!I422</f>
        <v>1.1-1-227</v>
      </c>
      <c r="G172" t="str">
        <f>SmtRes!K422</f>
        <v>Доски хвойных пород, обрезные, длина 2-6,5 м, сорт III, толщина 40-60 мм</v>
      </c>
      <c r="H172" t="str">
        <f>SmtRes!O422</f>
        <v>м3</v>
      </c>
      <c r="I172">
        <f>SmtRes!Y422*Source!I843</f>
        <v>0</v>
      </c>
      <c r="J172">
        <f>SmtRes!AO422</f>
        <v>1</v>
      </c>
      <c r="K172">
        <f>SmtRes!AE422</f>
        <v>1828.56</v>
      </c>
      <c r="L172">
        <f>SmtRes!DB422</f>
        <v>73.14</v>
      </c>
      <c r="M172">
        <f>ROUND(ROUND(L172*Source!I843, 6)*1, 2)</f>
        <v>0</v>
      </c>
      <c r="N172">
        <f>SmtRes!AA422</f>
        <v>1868.79</v>
      </c>
      <c r="O172">
        <f>ROUND(ROUND(L172*Source!I843, 6)*SmtRes!DA422, 2)</f>
        <v>0</v>
      </c>
      <c r="P172">
        <f>SmtRes!AG422</f>
        <v>0</v>
      </c>
      <c r="Q172">
        <f>SmtRes!DC422</f>
        <v>0</v>
      </c>
      <c r="R172">
        <f>ROUND(ROUND(Q172*Source!I843, 6)*1, 2)</f>
        <v>0</v>
      </c>
      <c r="S172">
        <f>SmtRes!AC422</f>
        <v>0</v>
      </c>
      <c r="T172">
        <f>ROUND(ROUND(Q172*Source!I843, 6)*SmtRes!AK422, 2)</f>
        <v>0</v>
      </c>
      <c r="U172">
        <f>SmtRes!X422</f>
        <v>-1939393675</v>
      </c>
      <c r="V172">
        <v>302549232</v>
      </c>
      <c r="W172">
        <v>1157714211</v>
      </c>
    </row>
    <row r="173" spans="1:23" x14ac:dyDescent="0.2">
      <c r="A173">
        <f>Source!A843</f>
        <v>17</v>
      </c>
      <c r="C173">
        <v>3</v>
      </c>
      <c r="D173">
        <v>0</v>
      </c>
      <c r="E173">
        <f>SmtRes!AV421</f>
        <v>0</v>
      </c>
      <c r="F173" t="str">
        <f>SmtRes!I421</f>
        <v>1.1-1-1566</v>
      </c>
      <c r="G173" t="str">
        <f>SmtRes!K421</f>
        <v>Электроды, тип Э-42, 46, 50, диаметр 4 - 6 мм</v>
      </c>
      <c r="H173" t="str">
        <f>SmtRes!O421</f>
        <v>т</v>
      </c>
      <c r="I173">
        <f>SmtRes!Y421*Source!I843</f>
        <v>0</v>
      </c>
      <c r="J173">
        <f>SmtRes!AO421</f>
        <v>1</v>
      </c>
      <c r="K173">
        <f>SmtRes!AE421</f>
        <v>7191.81</v>
      </c>
      <c r="L173">
        <f>SmtRes!DB421</f>
        <v>1150.69</v>
      </c>
      <c r="M173">
        <f>ROUND(ROUND(L173*Source!I843, 6)*1, 2)</f>
        <v>0</v>
      </c>
      <c r="N173">
        <f>SmtRes!AA421</f>
        <v>7350.03</v>
      </c>
      <c r="O173">
        <f>ROUND(ROUND(L173*Source!I843, 6)*SmtRes!DA421, 2)</f>
        <v>0</v>
      </c>
      <c r="P173">
        <f>SmtRes!AG421</f>
        <v>0</v>
      </c>
      <c r="Q173">
        <f>SmtRes!DC421</f>
        <v>0</v>
      </c>
      <c r="R173">
        <f>ROUND(ROUND(Q173*Source!I843, 6)*1, 2)</f>
        <v>0</v>
      </c>
      <c r="S173">
        <f>SmtRes!AC421</f>
        <v>0</v>
      </c>
      <c r="T173">
        <f>ROUND(ROUND(Q173*Source!I843, 6)*SmtRes!AK421, 2)</f>
        <v>0</v>
      </c>
      <c r="U173">
        <f>SmtRes!X421</f>
        <v>1310716689</v>
      </c>
      <c r="V173">
        <v>-143943088</v>
      </c>
      <c r="W173">
        <v>-516400613</v>
      </c>
    </row>
    <row r="174" spans="1:23" x14ac:dyDescent="0.2">
      <c r="A174">
        <f>Source!A843</f>
        <v>17</v>
      </c>
      <c r="C174">
        <v>3</v>
      </c>
      <c r="D174">
        <v>0</v>
      </c>
      <c r="E174">
        <f>SmtRes!AV420</f>
        <v>0</v>
      </c>
      <c r="F174" t="str">
        <f>SmtRes!I420</f>
        <v>1.1-1-132</v>
      </c>
      <c r="G174" t="str">
        <f>SmtRes!K420</f>
        <v>Гвозди строительные</v>
      </c>
      <c r="H174" t="str">
        <f>SmtRes!O420</f>
        <v>т</v>
      </c>
      <c r="I174">
        <f>SmtRes!Y420*Source!I843</f>
        <v>0</v>
      </c>
      <c r="J174">
        <f>SmtRes!AO420</f>
        <v>1</v>
      </c>
      <c r="K174">
        <f>SmtRes!AE420</f>
        <v>6521.42</v>
      </c>
      <c r="L174">
        <f>SmtRes!DB420</f>
        <v>13.04</v>
      </c>
      <c r="M174">
        <f>ROUND(ROUND(L174*Source!I843, 6)*1, 2)</f>
        <v>0</v>
      </c>
      <c r="N174">
        <f>SmtRes!AA420</f>
        <v>6664.89</v>
      </c>
      <c r="O174">
        <f>ROUND(ROUND(L174*Source!I843, 6)*SmtRes!DA420, 2)</f>
        <v>0</v>
      </c>
      <c r="P174">
        <f>SmtRes!AG420</f>
        <v>0</v>
      </c>
      <c r="Q174">
        <f>SmtRes!DC420</f>
        <v>0</v>
      </c>
      <c r="R174">
        <f>ROUND(ROUND(Q174*Source!I843, 6)*1, 2)</f>
        <v>0</v>
      </c>
      <c r="S174">
        <f>SmtRes!AC420</f>
        <v>0</v>
      </c>
      <c r="T174">
        <f>ROUND(ROUND(Q174*Source!I843, 6)*SmtRes!AK420, 2)</f>
        <v>0</v>
      </c>
      <c r="U174">
        <f>SmtRes!X420</f>
        <v>563176784</v>
      </c>
      <c r="V174">
        <v>-676994890</v>
      </c>
      <c r="W174">
        <v>-1475849618</v>
      </c>
    </row>
    <row r="175" spans="1:23" x14ac:dyDescent="0.2">
      <c r="A175">
        <f>Source!A843</f>
        <v>17</v>
      </c>
      <c r="C175">
        <v>3</v>
      </c>
      <c r="D175">
        <v>0</v>
      </c>
      <c r="E175">
        <f>SmtRes!AV419</f>
        <v>0</v>
      </c>
      <c r="F175" t="str">
        <f>SmtRes!I419</f>
        <v>1.1-1-118</v>
      </c>
      <c r="G175" t="str">
        <f>SmtRes!K419</f>
        <v>Вода</v>
      </c>
      <c r="H175" t="str">
        <f>SmtRes!O419</f>
        <v>м3</v>
      </c>
      <c r="I175">
        <f>SmtRes!Y419*Source!I843</f>
        <v>0</v>
      </c>
      <c r="J175">
        <f>SmtRes!AO419</f>
        <v>1</v>
      </c>
      <c r="K175">
        <f>SmtRes!AE419</f>
        <v>7.07</v>
      </c>
      <c r="L175">
        <f>SmtRes!DB419</f>
        <v>5.16</v>
      </c>
      <c r="M175">
        <f>ROUND(ROUND(L175*Source!I843, 6)*1, 2)</f>
        <v>0</v>
      </c>
      <c r="N175">
        <f>SmtRes!AA419</f>
        <v>7.23</v>
      </c>
      <c r="O175">
        <f>ROUND(ROUND(L175*Source!I843, 6)*SmtRes!DA419, 2)</f>
        <v>0</v>
      </c>
      <c r="P175">
        <f>SmtRes!AG419</f>
        <v>0</v>
      </c>
      <c r="Q175">
        <f>SmtRes!DC419</f>
        <v>0</v>
      </c>
      <c r="R175">
        <f>ROUND(ROUND(Q175*Source!I843, 6)*1, 2)</f>
        <v>0</v>
      </c>
      <c r="S175">
        <f>SmtRes!AC419</f>
        <v>0</v>
      </c>
      <c r="T175">
        <f>ROUND(ROUND(Q175*Source!I843, 6)*SmtRes!AK419, 2)</f>
        <v>0</v>
      </c>
      <c r="U175">
        <f>SmtRes!X419</f>
        <v>-862991314</v>
      </c>
      <c r="V175">
        <v>209219300</v>
      </c>
      <c r="W175">
        <v>958646399</v>
      </c>
    </row>
    <row r="176" spans="1:23" x14ac:dyDescent="0.2">
      <c r="A176">
        <f>Source!A844</f>
        <v>18</v>
      </c>
      <c r="C176">
        <v>3</v>
      </c>
      <c r="D176">
        <f>Source!BI844</f>
        <v>1</v>
      </c>
      <c r="E176">
        <f>Source!FS844</f>
        <v>0</v>
      </c>
      <c r="F176" t="str">
        <f>Source!F844</f>
        <v>1.3-4-3</v>
      </c>
      <c r="G176" t="str">
        <f>Source!G844</f>
        <v>Арматурные заготовки (стержни, хомуты и т.п.), не собранные в каркасы или сетки, углеродистая сталь общего назначения и арматурная сталь гладкая, класс А-I, диаметр 10 мм</v>
      </c>
      <c r="H176" t="str">
        <f>Source!H844</f>
        <v>т</v>
      </c>
      <c r="I176">
        <f>Source!I844</f>
        <v>0</v>
      </c>
      <c r="J176">
        <v>1</v>
      </c>
      <c r="K176">
        <f>Source!AC844</f>
        <v>5681.92</v>
      </c>
      <c r="M176">
        <f>ROUND(K176*I176, 2)</f>
        <v>0</v>
      </c>
      <c r="N176">
        <f>Source!AC844*IF(Source!BC844&lt;&gt; 0, Source!BC844, 1)</f>
        <v>39943.897600000004</v>
      </c>
      <c r="O176">
        <f>ROUND(N176*I176, 2)</f>
        <v>0</v>
      </c>
      <c r="P176">
        <f>Source!AE844</f>
        <v>0</v>
      </c>
      <c r="R176">
        <f>ROUND(P176*I176, 2)</f>
        <v>0</v>
      </c>
      <c r="S176">
        <f>Source!AE844*IF(Source!BS844&lt;&gt; 0, Source!BS844, 1)</f>
        <v>0</v>
      </c>
      <c r="T176">
        <f>ROUND(S176*I176, 2)</f>
        <v>0</v>
      </c>
      <c r="U176">
        <f>Source!GF844</f>
        <v>1058347035</v>
      </c>
      <c r="V176">
        <v>-367416812</v>
      </c>
      <c r="W176">
        <v>-639492814</v>
      </c>
    </row>
    <row r="177" spans="1:23" x14ac:dyDescent="0.2">
      <c r="A177">
        <f>Source!A845</f>
        <v>18</v>
      </c>
      <c r="C177">
        <v>3</v>
      </c>
      <c r="D177">
        <f>Source!BI845</f>
        <v>1</v>
      </c>
      <c r="E177">
        <f>Source!FS845</f>
        <v>0</v>
      </c>
      <c r="F177" t="str">
        <f>Source!F845</f>
        <v>1.3-1-38</v>
      </c>
      <c r="G177" t="str">
        <f>Source!G845</f>
        <v>Смеси бетонные, БСГ, тяжелого бетона на гранитном щебне, класс прочности В15 (М200); П3, фракция 5-20, F50-100, W0-2</v>
      </c>
      <c r="H177" t="str">
        <f>Source!H845</f>
        <v>м3</v>
      </c>
      <c r="I177">
        <f>Source!I845</f>
        <v>0</v>
      </c>
      <c r="J177">
        <v>1</v>
      </c>
      <c r="K177">
        <f>Source!AC845</f>
        <v>704.89</v>
      </c>
      <c r="M177">
        <f>ROUND(K177*I177, 2)</f>
        <v>0</v>
      </c>
      <c r="N177">
        <f>Source!AC845*IF(Source!BC845&lt;&gt; 0, Source!BC845, 1)</f>
        <v>4208.1932999999999</v>
      </c>
      <c r="O177">
        <f>ROUND(N177*I177, 2)</f>
        <v>0</v>
      </c>
      <c r="P177">
        <f>Source!AE845</f>
        <v>0</v>
      </c>
      <c r="R177">
        <f>ROUND(P177*I177, 2)</f>
        <v>0</v>
      </c>
      <c r="S177">
        <f>Source!AE845*IF(Source!BS845&lt;&gt; 0, Source!BS845, 1)</f>
        <v>0</v>
      </c>
      <c r="T177">
        <f>ROUND(S177*I177, 2)</f>
        <v>0</v>
      </c>
      <c r="U177">
        <f>Source!GF845</f>
        <v>-758282629</v>
      </c>
      <c r="V177">
        <v>786719351</v>
      </c>
      <c r="W177">
        <v>2032538655</v>
      </c>
    </row>
    <row r="178" spans="1:23" x14ac:dyDescent="0.2">
      <c r="A178">
        <f>Source!A846</f>
        <v>17</v>
      </c>
      <c r="C178">
        <v>3</v>
      </c>
      <c r="D178">
        <v>0</v>
      </c>
      <c r="E178">
        <f>SmtRes!AV430</f>
        <v>0</v>
      </c>
      <c r="F178" t="str">
        <f>SmtRes!I430</f>
        <v>1.3-2-3</v>
      </c>
      <c r="G178" t="str">
        <f>SmtRes!K430</f>
        <v>Растворы цементные, марка 50</v>
      </c>
      <c r="H178" t="str">
        <f>SmtRes!O430</f>
        <v>м3</v>
      </c>
      <c r="I178">
        <f>SmtRes!Y430*Source!I846</f>
        <v>0</v>
      </c>
      <c r="J178">
        <f>SmtRes!AO430</f>
        <v>1</v>
      </c>
      <c r="K178">
        <f>SmtRes!AE430</f>
        <v>376.21</v>
      </c>
      <c r="L178">
        <f>SmtRes!DB430</f>
        <v>94.05</v>
      </c>
      <c r="M178">
        <f>ROUND(ROUND(L178*Source!I846, 6)*1, 2)</f>
        <v>0</v>
      </c>
      <c r="N178">
        <f>SmtRes!AA430</f>
        <v>376.21</v>
      </c>
      <c r="O178">
        <f>ROUND(ROUND(L178*Source!I846, 6)*SmtRes!DA430, 2)</f>
        <v>0</v>
      </c>
      <c r="P178">
        <f>SmtRes!AG430</f>
        <v>0</v>
      </c>
      <c r="Q178">
        <f>SmtRes!DC430</f>
        <v>0</v>
      </c>
      <c r="R178">
        <f>ROUND(ROUND(Q178*Source!I846, 6)*1, 2)</f>
        <v>0</v>
      </c>
      <c r="S178">
        <f>SmtRes!AC430</f>
        <v>0</v>
      </c>
      <c r="T178">
        <f>ROUND(ROUND(Q178*Source!I846, 6)*SmtRes!AK430, 2)</f>
        <v>0</v>
      </c>
      <c r="U178">
        <f>SmtRes!X430</f>
        <v>1158750667</v>
      </c>
      <c r="V178">
        <v>1951061385</v>
      </c>
      <c r="W178">
        <v>1951061385</v>
      </c>
    </row>
    <row r="179" spans="1:23" x14ac:dyDescent="0.2">
      <c r="A179">
        <f>Source!A847</f>
        <v>18</v>
      </c>
      <c r="C179">
        <v>3</v>
      </c>
      <c r="D179">
        <f>Source!BI847</f>
        <v>1</v>
      </c>
      <c r="E179">
        <f>Source!FS847</f>
        <v>0</v>
      </c>
      <c r="F179" t="str">
        <f>Source!F847</f>
        <v>1.5-4-364</v>
      </c>
      <c r="G179" t="str">
        <f>Source!G847</f>
        <v>Ступени, железобетонные, для наружных лестниц, марка СТН</v>
      </c>
      <c r="H179" t="str">
        <f>Source!H847</f>
        <v>м3</v>
      </c>
      <c r="I179">
        <f>Source!I847</f>
        <v>0</v>
      </c>
      <c r="J179">
        <v>1</v>
      </c>
      <c r="K179">
        <f>Source!AC847</f>
        <v>1481.76</v>
      </c>
      <c r="M179">
        <f>ROUND(K179*I179, 2)</f>
        <v>0</v>
      </c>
      <c r="N179">
        <f>Source!AC847*IF(Source!BC847&lt;&gt; 0, Source!BC847, 1)</f>
        <v>8534.9375999999993</v>
      </c>
      <c r="O179">
        <f>ROUND(N179*I179, 2)</f>
        <v>0</v>
      </c>
      <c r="P179">
        <f>Source!AE847</f>
        <v>0</v>
      </c>
      <c r="R179">
        <f>ROUND(P179*I179, 2)</f>
        <v>0</v>
      </c>
      <c r="S179">
        <f>Source!AE847*IF(Source!BS847&lt;&gt; 0, Source!BS847, 1)</f>
        <v>0</v>
      </c>
      <c r="T179">
        <f>ROUND(S179*I179, 2)</f>
        <v>0</v>
      </c>
      <c r="U179">
        <f>Source!GF847</f>
        <v>-169423290</v>
      </c>
      <c r="V179">
        <v>-2026473018</v>
      </c>
      <c r="W179">
        <v>2127224672</v>
      </c>
    </row>
    <row r="180" spans="1:23" x14ac:dyDescent="0.2">
      <c r="A180">
        <f>Source!A878</f>
        <v>4</v>
      </c>
      <c r="B180">
        <v>878</v>
      </c>
      <c r="G180" t="str">
        <f>Source!G878</f>
        <v>п.36   Установка ограждений детских площадок и воркаут (h=1,2 м.) - 490м/п</v>
      </c>
    </row>
    <row r="181" spans="1:23" x14ac:dyDescent="0.2">
      <c r="A181">
        <f>Source!A882</f>
        <v>17</v>
      </c>
      <c r="C181">
        <v>3</v>
      </c>
      <c r="D181">
        <v>0</v>
      </c>
      <c r="E181">
        <f>SmtRes!AV438</f>
        <v>0</v>
      </c>
      <c r="F181" t="str">
        <f>SmtRes!I438</f>
        <v>1.1-1-987</v>
      </c>
      <c r="G181" t="str">
        <f>SmtRes!K438</f>
        <v>Пропан-бутан газообразный</v>
      </c>
      <c r="H181" t="str">
        <f>SmtRes!O438</f>
        <v>м3</v>
      </c>
      <c r="I181">
        <f>SmtRes!Y438*Source!I882</f>
        <v>0</v>
      </c>
      <c r="J181">
        <f>SmtRes!AO438</f>
        <v>1</v>
      </c>
      <c r="K181">
        <f>SmtRes!AE438</f>
        <v>5.67</v>
      </c>
      <c r="L181">
        <f>SmtRes!DB438</f>
        <v>0.02</v>
      </c>
      <c r="M181">
        <f>ROUND(ROUND(L181*Source!I882, 6)*1, 2)</f>
        <v>0</v>
      </c>
      <c r="N181">
        <f>SmtRes!AA438</f>
        <v>5.68</v>
      </c>
      <c r="O181">
        <f>ROUND(ROUND(L181*Source!I882, 6)*SmtRes!DA438, 2)</f>
        <v>0</v>
      </c>
      <c r="P181">
        <f>SmtRes!AG438</f>
        <v>0</v>
      </c>
      <c r="Q181">
        <f>SmtRes!DC438</f>
        <v>0</v>
      </c>
      <c r="R181">
        <f>ROUND(ROUND(Q181*Source!I882, 6)*1, 2)</f>
        <v>0</v>
      </c>
      <c r="S181">
        <f>SmtRes!AC438</f>
        <v>0</v>
      </c>
      <c r="T181">
        <f>ROUND(ROUND(Q181*Source!I882, 6)*SmtRes!AK438, 2)</f>
        <v>0</v>
      </c>
      <c r="U181">
        <f>SmtRes!X438</f>
        <v>138241181</v>
      </c>
      <c r="V181">
        <v>-972136229</v>
      </c>
      <c r="W181">
        <v>1454472522</v>
      </c>
    </row>
    <row r="182" spans="1:23" x14ac:dyDescent="0.2">
      <c r="A182">
        <f>Source!A882</f>
        <v>17</v>
      </c>
      <c r="C182">
        <v>3</v>
      </c>
      <c r="D182">
        <v>0</v>
      </c>
      <c r="E182">
        <f>SmtRes!AV437</f>
        <v>0</v>
      </c>
      <c r="F182" t="str">
        <f>SmtRes!I437</f>
        <v>1.1-1-376</v>
      </c>
      <c r="G182" t="str">
        <f>SmtRes!K437</f>
        <v>Кислород технический газообразный</v>
      </c>
      <c r="H182" t="str">
        <f>SmtRes!O437</f>
        <v>м3</v>
      </c>
      <c r="I182">
        <f>SmtRes!Y437*Source!I882</f>
        <v>0</v>
      </c>
      <c r="J182">
        <f>SmtRes!AO437</f>
        <v>1</v>
      </c>
      <c r="K182">
        <f>SmtRes!AE437</f>
        <v>5.91</v>
      </c>
      <c r="L182">
        <f>SmtRes!DB437</f>
        <v>0.04</v>
      </c>
      <c r="M182">
        <f>ROUND(ROUND(L182*Source!I882, 6)*1, 2)</f>
        <v>0</v>
      </c>
      <c r="N182">
        <f>SmtRes!AA437</f>
        <v>5.92</v>
      </c>
      <c r="O182">
        <f>ROUND(ROUND(L182*Source!I882, 6)*SmtRes!DA437, 2)</f>
        <v>0</v>
      </c>
      <c r="P182">
        <f>SmtRes!AG437</f>
        <v>0</v>
      </c>
      <c r="Q182">
        <f>SmtRes!DC437</f>
        <v>0</v>
      </c>
      <c r="R182">
        <f>ROUND(ROUND(Q182*Source!I882, 6)*1, 2)</f>
        <v>0</v>
      </c>
      <c r="S182">
        <f>SmtRes!AC437</f>
        <v>0</v>
      </c>
      <c r="T182">
        <f>ROUND(ROUND(Q182*Source!I882, 6)*SmtRes!AK437, 2)</f>
        <v>0</v>
      </c>
      <c r="U182">
        <f>SmtRes!X437</f>
        <v>-1236741395</v>
      </c>
      <c r="V182">
        <v>620450163</v>
      </c>
      <c r="W182">
        <v>-1108213559</v>
      </c>
    </row>
    <row r="183" spans="1:23" x14ac:dyDescent="0.2">
      <c r="A183">
        <f>Source!A883</f>
        <v>18</v>
      </c>
      <c r="C183">
        <v>3</v>
      </c>
      <c r="D183">
        <f>Source!BI883</f>
        <v>1</v>
      </c>
      <c r="E183">
        <f>Source!FS883</f>
        <v>0</v>
      </c>
      <c r="F183" t="str">
        <f>Source!F883</f>
        <v>1.1-1-2350</v>
      </c>
      <c r="G183" t="str">
        <f>Source!G883</f>
        <v>Профили стальные электросварные прямоугольного сечения трубчатые, размер 40х60 мм, толщина стенки 3,5 мм</v>
      </c>
      <c r="H183" t="str">
        <f>Source!H883</f>
        <v>т</v>
      </c>
      <c r="I183">
        <f>Source!I883</f>
        <v>0</v>
      </c>
      <c r="J183">
        <v>1</v>
      </c>
      <c r="K183">
        <f>Source!AC883</f>
        <v>11726.55</v>
      </c>
      <c r="M183">
        <f>ROUND(K183*I183, 2)</f>
        <v>0</v>
      </c>
      <c r="N183">
        <f>Source!AC883*IF(Source!BC883&lt;&gt; 0, Source!BC883, 1)</f>
        <v>35883.242999999995</v>
      </c>
      <c r="O183">
        <f>ROUND(N183*I183, 2)</f>
        <v>0</v>
      </c>
      <c r="P183">
        <f>Source!AE883</f>
        <v>0</v>
      </c>
      <c r="R183">
        <f>ROUND(P183*I183, 2)</f>
        <v>0</v>
      </c>
      <c r="S183">
        <f>Source!AE883*IF(Source!BS883&lt;&gt; 0, Source!BS883, 1)</f>
        <v>0</v>
      </c>
      <c r="T183">
        <f>ROUND(S183*I183, 2)</f>
        <v>0</v>
      </c>
      <c r="U183">
        <f>Source!GF883</f>
        <v>-1570911069</v>
      </c>
      <c r="V183">
        <v>-969026528</v>
      </c>
      <c r="W183">
        <v>2141277888</v>
      </c>
    </row>
    <row r="184" spans="1:23" x14ac:dyDescent="0.2">
      <c r="A184">
        <f>Source!A884</f>
        <v>17</v>
      </c>
      <c r="C184">
        <v>3</v>
      </c>
      <c r="D184">
        <v>0</v>
      </c>
      <c r="E184">
        <f>SmtRes!AV443</f>
        <v>0</v>
      </c>
      <c r="F184" t="str">
        <f>SmtRes!I443</f>
        <v>1.1-1-766</v>
      </c>
      <c r="G184" t="str">
        <f>SmtRes!K443</f>
        <v>Песок для строительных работ, рядовой</v>
      </c>
      <c r="H184" t="str">
        <f>SmtRes!O443</f>
        <v>м3</v>
      </c>
      <c r="I184">
        <f>SmtRes!Y443*Source!I884</f>
        <v>0</v>
      </c>
      <c r="J184">
        <f>SmtRes!AO443</f>
        <v>1</v>
      </c>
      <c r="K184">
        <f>SmtRes!AE443</f>
        <v>104.99</v>
      </c>
      <c r="L184">
        <f>SmtRes!DB443</f>
        <v>31.39</v>
      </c>
      <c r="M184">
        <f>ROUND(ROUND(L184*Source!I884, 6)*1, 2)</f>
        <v>0</v>
      </c>
      <c r="N184">
        <f>SmtRes!AA443</f>
        <v>105.2</v>
      </c>
      <c r="O184">
        <f>ROUND(ROUND(L184*Source!I884, 6)*SmtRes!DA443, 2)</f>
        <v>0</v>
      </c>
      <c r="P184">
        <f>SmtRes!AG443</f>
        <v>0</v>
      </c>
      <c r="Q184">
        <f>SmtRes!DC443</f>
        <v>0</v>
      </c>
      <c r="R184">
        <f>ROUND(ROUND(Q184*Source!I884, 6)*1, 2)</f>
        <v>0</v>
      </c>
      <c r="S184">
        <f>SmtRes!AC443</f>
        <v>0</v>
      </c>
      <c r="T184">
        <f>ROUND(ROUND(Q184*Source!I884, 6)*SmtRes!AK443, 2)</f>
        <v>0</v>
      </c>
      <c r="U184">
        <f>SmtRes!X443</f>
        <v>2069056849</v>
      </c>
      <c r="V184">
        <v>464578271</v>
      </c>
      <c r="W184">
        <v>674850805</v>
      </c>
    </row>
    <row r="185" spans="1:23" x14ac:dyDescent="0.2">
      <c r="A185">
        <f>Source!A884</f>
        <v>17</v>
      </c>
      <c r="C185">
        <v>3</v>
      </c>
      <c r="D185">
        <v>0</v>
      </c>
      <c r="E185">
        <f>SmtRes!AV442</f>
        <v>0</v>
      </c>
      <c r="F185" t="str">
        <f>SmtRes!I442</f>
        <v>1.1-1-1329</v>
      </c>
      <c r="G185" t="str">
        <f>SmtRes!K442</f>
        <v>Цемент общестроительный, портландцемент общего назначения, марка 400</v>
      </c>
      <c r="H185" t="str">
        <f>SmtRes!O442</f>
        <v>т</v>
      </c>
      <c r="I185">
        <f>SmtRes!Y442*Source!I884</f>
        <v>0</v>
      </c>
      <c r="J185">
        <f>SmtRes!AO442</f>
        <v>1</v>
      </c>
      <c r="K185">
        <f>SmtRes!AE442</f>
        <v>332.74</v>
      </c>
      <c r="L185">
        <f>SmtRes!DB442</f>
        <v>35.6</v>
      </c>
      <c r="M185">
        <f>ROUND(ROUND(L185*Source!I884, 6)*1, 2)</f>
        <v>0</v>
      </c>
      <c r="N185">
        <f>SmtRes!AA442</f>
        <v>333.41</v>
      </c>
      <c r="O185">
        <f>ROUND(ROUND(L185*Source!I884, 6)*SmtRes!DA442, 2)</f>
        <v>0</v>
      </c>
      <c r="P185">
        <f>SmtRes!AG442</f>
        <v>0</v>
      </c>
      <c r="Q185">
        <f>SmtRes!DC442</f>
        <v>0</v>
      </c>
      <c r="R185">
        <f>ROUND(ROUND(Q185*Source!I884, 6)*1, 2)</f>
        <v>0</v>
      </c>
      <c r="S185">
        <f>SmtRes!AC442</f>
        <v>0</v>
      </c>
      <c r="T185">
        <f>ROUND(ROUND(Q185*Source!I884, 6)*SmtRes!AK442, 2)</f>
        <v>0</v>
      </c>
      <c r="U185">
        <f>SmtRes!X442</f>
        <v>-318432533</v>
      </c>
      <c r="V185">
        <v>1668805352</v>
      </c>
      <c r="W185">
        <v>-2138295615</v>
      </c>
    </row>
    <row r="186" spans="1:23" x14ac:dyDescent="0.2">
      <c r="A186">
        <f>Source!A884</f>
        <v>17</v>
      </c>
      <c r="C186">
        <v>3</v>
      </c>
      <c r="D186">
        <v>0</v>
      </c>
      <c r="E186">
        <f>SmtRes!AV441</f>
        <v>0</v>
      </c>
      <c r="F186" t="str">
        <f>SmtRes!I441</f>
        <v>1.1-1-118</v>
      </c>
      <c r="G186" t="str">
        <f>SmtRes!K441</f>
        <v>Вода</v>
      </c>
      <c r="H186" t="str">
        <f>SmtRes!O441</f>
        <v>м3</v>
      </c>
      <c r="I186">
        <f>SmtRes!Y441*Source!I884</f>
        <v>0</v>
      </c>
      <c r="J186">
        <f>SmtRes!AO441</f>
        <v>1</v>
      </c>
      <c r="K186">
        <f>SmtRes!AE441</f>
        <v>7.07</v>
      </c>
      <c r="L186">
        <f>SmtRes!DB441</f>
        <v>0.54</v>
      </c>
      <c r="M186">
        <f>ROUND(ROUND(L186*Source!I884, 6)*1, 2)</f>
        <v>0</v>
      </c>
      <c r="N186">
        <f>SmtRes!AA441</f>
        <v>7.08</v>
      </c>
      <c r="O186">
        <f>ROUND(ROUND(L186*Source!I884, 6)*SmtRes!DA441, 2)</f>
        <v>0</v>
      </c>
      <c r="P186">
        <f>SmtRes!AG441</f>
        <v>0</v>
      </c>
      <c r="Q186">
        <f>SmtRes!DC441</f>
        <v>0</v>
      </c>
      <c r="R186">
        <f>ROUND(ROUND(Q186*Source!I884, 6)*1, 2)</f>
        <v>0</v>
      </c>
      <c r="S186">
        <f>SmtRes!AC441</f>
        <v>0</v>
      </c>
      <c r="T186">
        <f>ROUND(ROUND(Q186*Source!I884, 6)*SmtRes!AK441, 2)</f>
        <v>0</v>
      </c>
      <c r="U186">
        <f>SmtRes!X441</f>
        <v>-862991314</v>
      </c>
      <c r="V186">
        <v>209219300</v>
      </c>
      <c r="W186">
        <v>-1664650379</v>
      </c>
    </row>
    <row r="187" spans="1:23" x14ac:dyDescent="0.2">
      <c r="A187">
        <f>Source!A885</f>
        <v>17</v>
      </c>
      <c r="C187">
        <v>3</v>
      </c>
      <c r="D187">
        <v>0</v>
      </c>
      <c r="E187">
        <f>SmtRes!AV451</f>
        <v>0</v>
      </c>
      <c r="F187" t="str">
        <f>SmtRes!I451</f>
        <v>1.7-3-52</v>
      </c>
      <c r="G187" t="str">
        <f>SmtRes!K451</f>
        <v>Диск отрезной абразивный для резки облицовочных плит, диаметр 230 мм</v>
      </c>
      <c r="H187" t="str">
        <f>SmtRes!O451</f>
        <v>шт.</v>
      </c>
      <c r="I187">
        <f>SmtRes!Y451*Source!I885</f>
        <v>0</v>
      </c>
      <c r="J187">
        <f>SmtRes!AO451</f>
        <v>1</v>
      </c>
      <c r="K187">
        <f>SmtRes!AE451</f>
        <v>10.4</v>
      </c>
      <c r="L187">
        <f>SmtRes!DB451</f>
        <v>0.08</v>
      </c>
      <c r="M187">
        <f>ROUND(ROUND(L187*Source!I885, 6)*1, 2)</f>
        <v>0</v>
      </c>
      <c r="N187">
        <f>SmtRes!AA451</f>
        <v>10.42</v>
      </c>
      <c r="O187">
        <f>ROUND(ROUND(L187*Source!I885, 6)*SmtRes!DA451, 2)</f>
        <v>0</v>
      </c>
      <c r="P187">
        <f>SmtRes!AG451</f>
        <v>0</v>
      </c>
      <c r="Q187">
        <f>SmtRes!DC451</f>
        <v>0</v>
      </c>
      <c r="R187">
        <f>ROUND(ROUND(Q187*Source!I885, 6)*1, 2)</f>
        <v>0</v>
      </c>
      <c r="S187">
        <f>SmtRes!AC451</f>
        <v>0</v>
      </c>
      <c r="T187">
        <f>ROUND(ROUND(Q187*Source!I885, 6)*SmtRes!AK451, 2)</f>
        <v>0</v>
      </c>
      <c r="U187">
        <f>SmtRes!X451</f>
        <v>-2023618709</v>
      </c>
      <c r="V187">
        <v>1196248087</v>
      </c>
      <c r="W187">
        <v>-1723763066</v>
      </c>
    </row>
    <row r="188" spans="1:23" x14ac:dyDescent="0.2">
      <c r="A188">
        <f>Source!A885</f>
        <v>17</v>
      </c>
      <c r="C188">
        <v>3</v>
      </c>
      <c r="D188">
        <v>0</v>
      </c>
      <c r="E188">
        <f>SmtRes!AV449</f>
        <v>0</v>
      </c>
      <c r="F188" t="str">
        <f>SmtRes!I449</f>
        <v>1.1-1-1566</v>
      </c>
      <c r="G188" t="str">
        <f>SmtRes!K449</f>
        <v>Электроды, тип Э-42, 46, 50, диаметр 4 - 6 мм</v>
      </c>
      <c r="H188" t="str">
        <f>SmtRes!O449</f>
        <v>т</v>
      </c>
      <c r="I188">
        <f>SmtRes!Y449*Source!I885</f>
        <v>0</v>
      </c>
      <c r="J188">
        <f>SmtRes!AO449</f>
        <v>1</v>
      </c>
      <c r="K188">
        <f>SmtRes!AE449</f>
        <v>7191.81</v>
      </c>
      <c r="L188">
        <f>SmtRes!DB449</f>
        <v>1.94</v>
      </c>
      <c r="M188">
        <f>ROUND(ROUND(L188*Source!I885, 6)*1, 2)</f>
        <v>0</v>
      </c>
      <c r="N188">
        <f>SmtRes!AA449</f>
        <v>7206.19</v>
      </c>
      <c r="O188">
        <f>ROUND(ROUND(L188*Source!I885, 6)*SmtRes!DA449, 2)</f>
        <v>0</v>
      </c>
      <c r="P188">
        <f>SmtRes!AG449</f>
        <v>0</v>
      </c>
      <c r="Q188">
        <f>SmtRes!DC449</f>
        <v>0</v>
      </c>
      <c r="R188">
        <f>ROUND(ROUND(Q188*Source!I885, 6)*1, 2)</f>
        <v>0</v>
      </c>
      <c r="S188">
        <f>SmtRes!AC449</f>
        <v>0</v>
      </c>
      <c r="T188">
        <f>ROUND(ROUND(Q188*Source!I885, 6)*SmtRes!AK449, 2)</f>
        <v>0</v>
      </c>
      <c r="U188">
        <f>SmtRes!X449</f>
        <v>1310716689</v>
      </c>
      <c r="V188">
        <v>-143943088</v>
      </c>
      <c r="W188">
        <v>1042383181</v>
      </c>
    </row>
    <row r="189" spans="1:23" x14ac:dyDescent="0.2">
      <c r="A189">
        <f>Source!A886</f>
        <v>18</v>
      </c>
      <c r="C189">
        <v>3</v>
      </c>
      <c r="D189">
        <f>Source!BI886</f>
        <v>1</v>
      </c>
      <c r="E189">
        <f>Source!FS886</f>
        <v>0</v>
      </c>
      <c r="F189" t="str">
        <f>Source!F886</f>
        <v>1.1-1-2303</v>
      </c>
      <c r="G189" t="str">
        <f>Source!G886</f>
        <v>Профили стальные электросварные прямоугольного сечения трубчатые, размер 20х40 мм, толщина стенки 2,0 мм</v>
      </c>
      <c r="H189" t="str">
        <f>Source!H886</f>
        <v>т</v>
      </c>
      <c r="I189">
        <f>Source!I886</f>
        <v>0</v>
      </c>
      <c r="J189">
        <v>1</v>
      </c>
      <c r="K189">
        <f>Source!AC886</f>
        <v>11978.98</v>
      </c>
      <c r="M189">
        <f>ROUND(K189*I189, 2)</f>
        <v>0</v>
      </c>
      <c r="N189">
        <f>Source!AC886*IF(Source!BC886&lt;&gt; 0, Source!BC886, 1)</f>
        <v>42166.009599999998</v>
      </c>
      <c r="O189">
        <f>ROUND(N189*I189, 2)</f>
        <v>0</v>
      </c>
      <c r="P189">
        <f>Source!AE886</f>
        <v>0</v>
      </c>
      <c r="R189">
        <f>ROUND(P189*I189, 2)</f>
        <v>0</v>
      </c>
      <c r="S189">
        <f>Source!AE886*IF(Source!BS886&lt;&gt; 0, Source!BS886, 1)</f>
        <v>0</v>
      </c>
      <c r="T189">
        <f>ROUND(S189*I189, 2)</f>
        <v>0</v>
      </c>
      <c r="U189">
        <f>Source!GF886</f>
        <v>1437067085</v>
      </c>
      <c r="V189">
        <v>-523822971</v>
      </c>
      <c r="W189">
        <v>911771265</v>
      </c>
    </row>
    <row r="190" spans="1:23" x14ac:dyDescent="0.2">
      <c r="A190">
        <f>Source!A887</f>
        <v>18</v>
      </c>
      <c r="C190">
        <v>3</v>
      </c>
      <c r="D190">
        <f>Source!BI887</f>
        <v>1</v>
      </c>
      <c r="E190">
        <f>Source!FS887</f>
        <v>0</v>
      </c>
      <c r="F190" t="str">
        <f>Source!F887</f>
        <v>1.1-1-1080</v>
      </c>
      <c r="G190" t="str">
        <f>Source!G887</f>
        <v>Круг, квадрат горячекатаный из стали углеродистой обыкновенного качества, кипящей, размер 5-12 мм</v>
      </c>
      <c r="H190" t="str">
        <f>Source!H887</f>
        <v>т</v>
      </c>
      <c r="I190">
        <f>Source!I887</f>
        <v>0</v>
      </c>
      <c r="J190">
        <v>1</v>
      </c>
      <c r="K190">
        <f>Source!AC887</f>
        <v>6446.56</v>
      </c>
      <c r="M190">
        <f>ROUND(K190*I190, 2)</f>
        <v>0</v>
      </c>
      <c r="N190">
        <f>Source!AC887*IF(Source!BC887&lt;&gt; 0, Source!BC887, 1)</f>
        <v>24948.187200000004</v>
      </c>
      <c r="O190">
        <f>ROUND(N190*I190, 2)</f>
        <v>0</v>
      </c>
      <c r="P190">
        <f>Source!AE887</f>
        <v>0</v>
      </c>
      <c r="R190">
        <f>ROUND(P190*I190, 2)</f>
        <v>0</v>
      </c>
      <c r="S190">
        <f>Source!AE887*IF(Source!BS887&lt;&gt; 0, Source!BS887, 1)</f>
        <v>0</v>
      </c>
      <c r="T190">
        <f>ROUND(S190*I190, 2)</f>
        <v>0</v>
      </c>
      <c r="U190">
        <f>Source!GF887</f>
        <v>925217899</v>
      </c>
      <c r="V190">
        <v>-161161699</v>
      </c>
      <c r="W190">
        <v>-1587361586</v>
      </c>
    </row>
    <row r="191" spans="1:23" x14ac:dyDescent="0.2">
      <c r="A191">
        <f>Source!A888</f>
        <v>17</v>
      </c>
      <c r="C191">
        <v>3</v>
      </c>
      <c r="D191">
        <v>0</v>
      </c>
      <c r="E191">
        <f>SmtRes!AV457</f>
        <v>0</v>
      </c>
      <c r="F191" t="str">
        <f>SmtRes!I457</f>
        <v>1.1-1-1566</v>
      </c>
      <c r="G191" t="str">
        <f>SmtRes!K457</f>
        <v>Электроды, тип Э-42, 46, 50, диаметр 4 - 6 мм</v>
      </c>
      <c r="H191" t="str">
        <f>SmtRes!O457</f>
        <v>т</v>
      </c>
      <c r="I191">
        <f>SmtRes!Y457*Source!I888</f>
        <v>0</v>
      </c>
      <c r="J191">
        <f>SmtRes!AO457</f>
        <v>1</v>
      </c>
      <c r="K191">
        <f>SmtRes!AE457</f>
        <v>7191.81</v>
      </c>
      <c r="L191">
        <f>SmtRes!DB457</f>
        <v>0.22</v>
      </c>
      <c r="M191">
        <f>ROUND(ROUND(L191*Source!I888, 6)*1, 2)</f>
        <v>0</v>
      </c>
      <c r="N191">
        <f>SmtRes!AA457</f>
        <v>7206.19</v>
      </c>
      <c r="O191">
        <f>ROUND(ROUND(L191*Source!I888, 6)*SmtRes!DA457, 2)</f>
        <v>0</v>
      </c>
      <c r="P191">
        <f>SmtRes!AG457</f>
        <v>0</v>
      </c>
      <c r="Q191">
        <f>SmtRes!DC457</f>
        <v>0</v>
      </c>
      <c r="R191">
        <f>ROUND(ROUND(Q191*Source!I888, 6)*1, 2)</f>
        <v>0</v>
      </c>
      <c r="S191">
        <f>SmtRes!AC457</f>
        <v>0</v>
      </c>
      <c r="T191">
        <f>ROUND(ROUND(Q191*Source!I888, 6)*SmtRes!AK457, 2)</f>
        <v>0</v>
      </c>
      <c r="U191">
        <f>SmtRes!X457</f>
        <v>1310716689</v>
      </c>
      <c r="V191">
        <v>-143943088</v>
      </c>
      <c r="W191">
        <v>1042383181</v>
      </c>
    </row>
    <row r="192" spans="1:23" x14ac:dyDescent="0.2">
      <c r="A192">
        <f>Source!A889</f>
        <v>17</v>
      </c>
      <c r="C192">
        <v>3</v>
      </c>
      <c r="D192">
        <v>0</v>
      </c>
      <c r="E192">
        <f>SmtRes!AV462</f>
        <v>0</v>
      </c>
      <c r="F192" t="str">
        <f>SmtRes!I462</f>
        <v>1.1-1-489</v>
      </c>
      <c r="G192" t="str">
        <f>SmtRes!K462</f>
        <v>Ксилол нефтяной, марка А</v>
      </c>
      <c r="H192" t="str">
        <f>SmtRes!O462</f>
        <v>т</v>
      </c>
      <c r="I192">
        <f>SmtRes!Y462*Source!I889</f>
        <v>0</v>
      </c>
      <c r="J192">
        <f>SmtRes!AO462</f>
        <v>1</v>
      </c>
      <c r="K192">
        <f>SmtRes!AE462</f>
        <v>6303.6</v>
      </c>
      <c r="L192">
        <f>SmtRes!DB462</f>
        <v>9.4600000000000009</v>
      </c>
      <c r="M192">
        <f>ROUND(ROUND(L192*Source!I889, 6)*1, 2)</f>
        <v>0</v>
      </c>
      <c r="N192">
        <f>SmtRes!AA462</f>
        <v>6303.6</v>
      </c>
      <c r="O192">
        <f>ROUND(ROUND(L192*Source!I889, 6)*SmtRes!DA462, 2)</f>
        <v>0</v>
      </c>
      <c r="P192">
        <f>SmtRes!AG462</f>
        <v>0</v>
      </c>
      <c r="Q192">
        <f>SmtRes!DC462</f>
        <v>0</v>
      </c>
      <c r="R192">
        <f>ROUND(ROUND(Q192*Source!I889, 6)*1, 2)</f>
        <v>0</v>
      </c>
      <c r="S192">
        <f>SmtRes!AC462</f>
        <v>0</v>
      </c>
      <c r="T192">
        <f>ROUND(ROUND(Q192*Source!I889, 6)*SmtRes!AK462, 2)</f>
        <v>0</v>
      </c>
      <c r="U192">
        <f>SmtRes!X462</f>
        <v>-904493642</v>
      </c>
      <c r="V192">
        <v>1246118143</v>
      </c>
      <c r="W192">
        <v>1246118143</v>
      </c>
    </row>
    <row r="193" spans="1:23" x14ac:dyDescent="0.2">
      <c r="A193">
        <f>Source!A890</f>
        <v>18</v>
      </c>
      <c r="C193">
        <v>3</v>
      </c>
      <c r="D193">
        <f>Source!BI890</f>
        <v>1</v>
      </c>
      <c r="E193">
        <f>Source!FS890</f>
        <v>0</v>
      </c>
      <c r="F193" t="str">
        <f>Source!F890</f>
        <v>1.1-1-3205</v>
      </c>
      <c r="G193" t="str">
        <f>Source!G890</f>
        <v>Грунтовка глифталевая, ГФ-032</v>
      </c>
      <c r="H193" t="str">
        <f>Source!H890</f>
        <v>кг</v>
      </c>
      <c r="I193">
        <f>Source!I890</f>
        <v>0</v>
      </c>
      <c r="J193">
        <v>1</v>
      </c>
      <c r="K193">
        <f>Source!AC890</f>
        <v>48.21</v>
      </c>
      <c r="M193">
        <f>ROUND(K193*I193, 2)</f>
        <v>0</v>
      </c>
      <c r="N193">
        <f>Source!AC890*IF(Source!BC890&lt;&gt; 0, Source!BC890, 1)</f>
        <v>82.439099999999996</v>
      </c>
      <c r="O193">
        <f>ROUND(N193*I193, 2)</f>
        <v>0</v>
      </c>
      <c r="P193">
        <f>Source!AE890</f>
        <v>0</v>
      </c>
      <c r="R193">
        <f>ROUND(P193*I193, 2)</f>
        <v>0</v>
      </c>
      <c r="S193">
        <f>Source!AE890*IF(Source!BS890&lt;&gt; 0, Source!BS890, 1)</f>
        <v>0</v>
      </c>
      <c r="T193">
        <f>ROUND(S193*I193, 2)</f>
        <v>0</v>
      </c>
      <c r="U193">
        <f>Source!GF890</f>
        <v>-1866386001</v>
      </c>
      <c r="V193">
        <v>985912470</v>
      </c>
      <c r="W193">
        <v>-118334387</v>
      </c>
    </row>
    <row r="194" spans="1:23" x14ac:dyDescent="0.2">
      <c r="A194">
        <f>Source!A891</f>
        <v>17</v>
      </c>
      <c r="C194">
        <v>3</v>
      </c>
      <c r="D194">
        <v>0</v>
      </c>
      <c r="E194">
        <f>SmtRes!AV467</f>
        <v>0</v>
      </c>
      <c r="F194" t="str">
        <f>SmtRes!I467</f>
        <v>1.1-1-999</v>
      </c>
      <c r="G194" t="str">
        <f>SmtRes!K467</f>
        <v>Растворитель "Уайт-спирит"</v>
      </c>
      <c r="H194" t="str">
        <f>SmtRes!O467</f>
        <v>т</v>
      </c>
      <c r="I194">
        <f>SmtRes!Y467*Source!I891</f>
        <v>0</v>
      </c>
      <c r="J194">
        <f>SmtRes!AO467</f>
        <v>1</v>
      </c>
      <c r="K194">
        <f>SmtRes!AE467</f>
        <v>12534.98</v>
      </c>
      <c r="L194">
        <f>SmtRes!DB467</f>
        <v>18.55</v>
      </c>
      <c r="M194">
        <f>ROUND(ROUND(L194*Source!I891, 6)*1, 2)</f>
        <v>0</v>
      </c>
      <c r="N194">
        <f>SmtRes!AA467</f>
        <v>12534.98</v>
      </c>
      <c r="O194">
        <f>ROUND(ROUND(L194*Source!I891, 6)*SmtRes!DA467, 2)</f>
        <v>0</v>
      </c>
      <c r="P194">
        <f>SmtRes!AG467</f>
        <v>0</v>
      </c>
      <c r="Q194">
        <f>SmtRes!DC467</f>
        <v>0</v>
      </c>
      <c r="R194">
        <f>ROUND(ROUND(Q194*Source!I891, 6)*1, 2)</f>
        <v>0</v>
      </c>
      <c r="S194">
        <f>SmtRes!AC467</f>
        <v>0</v>
      </c>
      <c r="T194">
        <f>ROUND(ROUND(Q194*Source!I891, 6)*SmtRes!AK467, 2)</f>
        <v>0</v>
      </c>
      <c r="U194">
        <f>SmtRes!X467</f>
        <v>1320659850</v>
      </c>
      <c r="V194">
        <v>-406444833</v>
      </c>
      <c r="W194">
        <v>-406444833</v>
      </c>
    </row>
    <row r="195" spans="1:23" x14ac:dyDescent="0.2">
      <c r="A195">
        <f>Source!A891</f>
        <v>17</v>
      </c>
      <c r="C195">
        <v>3</v>
      </c>
      <c r="D195">
        <v>0</v>
      </c>
      <c r="E195">
        <f>SmtRes!AV466</f>
        <v>0</v>
      </c>
      <c r="F195" t="str">
        <f>SmtRes!I466</f>
        <v>1.1-1-1577</v>
      </c>
      <c r="G195" t="str">
        <f>SmtRes!K466</f>
        <v>Эмаль, марка ПФ-115 (цветная), пентафталевая</v>
      </c>
      <c r="H195" t="str">
        <f>SmtRes!O466</f>
        <v>кг</v>
      </c>
      <c r="I195">
        <f>SmtRes!Y466*Source!I891</f>
        <v>0</v>
      </c>
      <c r="J195">
        <f>SmtRes!AO466</f>
        <v>1</v>
      </c>
      <c r="K195">
        <f>SmtRes!AE466</f>
        <v>29.9</v>
      </c>
      <c r="L195">
        <f>SmtRes!DB466</f>
        <v>269.10000000000002</v>
      </c>
      <c r="M195">
        <f>ROUND(ROUND(L195*Source!I891, 6)*1, 2)</f>
        <v>0</v>
      </c>
      <c r="N195">
        <f>SmtRes!AA466</f>
        <v>29.9</v>
      </c>
      <c r="O195">
        <f>ROUND(ROUND(L195*Source!I891, 6)*SmtRes!DA466, 2)</f>
        <v>0</v>
      </c>
      <c r="P195">
        <f>SmtRes!AG466</f>
        <v>0</v>
      </c>
      <c r="Q195">
        <f>SmtRes!DC466</f>
        <v>0</v>
      </c>
      <c r="R195">
        <f>ROUND(ROUND(Q195*Source!I891, 6)*1, 2)</f>
        <v>0</v>
      </c>
      <c r="S195">
        <f>SmtRes!AC466</f>
        <v>0</v>
      </c>
      <c r="T195">
        <f>ROUND(ROUND(Q195*Source!I891, 6)*SmtRes!AK466, 2)</f>
        <v>0</v>
      </c>
      <c r="U195">
        <f>SmtRes!X466</f>
        <v>1751843284</v>
      </c>
      <c r="V195">
        <v>-1354945903</v>
      </c>
      <c r="W195">
        <v>-1354945903</v>
      </c>
    </row>
    <row r="196" spans="1:23" x14ac:dyDescent="0.2">
      <c r="A196">
        <f>Source!A922</f>
        <v>4</v>
      </c>
      <c r="B196">
        <v>922</v>
      </c>
      <c r="G196" t="str">
        <f>Source!G922</f>
        <v>п.37.1   Установка ограждений из металлопрофиля  (h=2,1 м.) - 43м/п</v>
      </c>
    </row>
    <row r="197" spans="1:23" x14ac:dyDescent="0.2">
      <c r="A197">
        <f>Source!A926</f>
        <v>17</v>
      </c>
      <c r="C197">
        <v>3</v>
      </c>
      <c r="D197">
        <v>0</v>
      </c>
      <c r="E197">
        <f>SmtRes!AV490</f>
        <v>0</v>
      </c>
      <c r="F197" t="str">
        <f>SmtRes!I490</f>
        <v>9999990006</v>
      </c>
      <c r="G197" t="str">
        <f>SmtRes!K490</f>
        <v>Стоимость прочих материалов (ЭСН)</v>
      </c>
      <c r="H197" t="str">
        <f>SmtRes!O490</f>
        <v>руб.</v>
      </c>
      <c r="I197">
        <f>SmtRes!Y490*Source!I926</f>
        <v>0</v>
      </c>
      <c r="J197">
        <f>SmtRes!AO490</f>
        <v>1</v>
      </c>
      <c r="K197">
        <f>SmtRes!AE490</f>
        <v>1</v>
      </c>
      <c r="L197">
        <f>SmtRes!DB490</f>
        <v>80.319999999999993</v>
      </c>
      <c r="M197">
        <f>ROUND(ROUND(L197*Source!I926, 6)*1, 2)</f>
        <v>0</v>
      </c>
      <c r="N197">
        <f>SmtRes!AA490</f>
        <v>1</v>
      </c>
      <c r="O197">
        <f>ROUND(ROUND(L197*Source!I926, 6)*SmtRes!DA490, 2)</f>
        <v>0</v>
      </c>
      <c r="P197">
        <f>SmtRes!AG490</f>
        <v>0</v>
      </c>
      <c r="Q197">
        <f>SmtRes!DC490</f>
        <v>0</v>
      </c>
      <c r="R197">
        <f>ROUND(ROUND(Q197*Source!I926, 6)*1, 2)</f>
        <v>0</v>
      </c>
      <c r="S197">
        <f>SmtRes!AC490</f>
        <v>0</v>
      </c>
      <c r="T197">
        <f>ROUND(ROUND(Q197*Source!I926, 6)*SmtRes!AK490, 2)</f>
        <v>0</v>
      </c>
      <c r="U197">
        <f>SmtRes!X490</f>
        <v>-94250534</v>
      </c>
      <c r="V197">
        <v>-1341645062</v>
      </c>
      <c r="W197">
        <v>-1341645062</v>
      </c>
    </row>
    <row r="198" spans="1:23" x14ac:dyDescent="0.2">
      <c r="A198">
        <f>Source!A926</f>
        <v>17</v>
      </c>
      <c r="C198">
        <v>3</v>
      </c>
      <c r="D198">
        <v>0</v>
      </c>
      <c r="E198">
        <f>SmtRes!AV489</f>
        <v>0</v>
      </c>
      <c r="F198" t="str">
        <f>SmtRes!I489</f>
        <v>1.3-4-38</v>
      </c>
      <c r="G198" t="str">
        <f>SmtRes!K489</f>
        <v>Арматурные заготовки (стержни, хомуты и т.п.), не собранные в каркасы или сетки, закладные и накладные детали, без сварки</v>
      </c>
      <c r="H198" t="str">
        <f>SmtRes!O489</f>
        <v>т</v>
      </c>
      <c r="I198">
        <f>SmtRes!Y489*Source!I926</f>
        <v>0</v>
      </c>
      <c r="J198">
        <f>SmtRes!AO489</f>
        <v>1</v>
      </c>
      <c r="K198">
        <f>SmtRes!AE489</f>
        <v>4673.1499999999996</v>
      </c>
      <c r="L198">
        <f>SmtRes!DB489</f>
        <v>528.07000000000005</v>
      </c>
      <c r="M198">
        <f>ROUND(ROUND(L198*Source!I926, 6)*1, 2)</f>
        <v>0</v>
      </c>
      <c r="N198">
        <f>SmtRes!AA489</f>
        <v>4673.1499999999996</v>
      </c>
      <c r="O198">
        <f>ROUND(ROUND(L198*Source!I926, 6)*SmtRes!DA489, 2)</f>
        <v>0</v>
      </c>
      <c r="P198">
        <f>SmtRes!AG489</f>
        <v>0</v>
      </c>
      <c r="Q198">
        <f>SmtRes!DC489</f>
        <v>0</v>
      </c>
      <c r="R198">
        <f>ROUND(ROUND(Q198*Source!I926, 6)*1, 2)</f>
        <v>0</v>
      </c>
      <c r="S198">
        <f>SmtRes!AC489</f>
        <v>0</v>
      </c>
      <c r="T198">
        <f>ROUND(ROUND(Q198*Source!I926, 6)*SmtRes!AK489, 2)</f>
        <v>0</v>
      </c>
      <c r="U198">
        <f>SmtRes!X489</f>
        <v>-1659206081</v>
      </c>
      <c r="V198">
        <v>-582320778</v>
      </c>
      <c r="W198">
        <v>-582320778</v>
      </c>
    </row>
    <row r="199" spans="1:23" x14ac:dyDescent="0.2">
      <c r="A199">
        <f>Source!A926</f>
        <v>17</v>
      </c>
      <c r="C199">
        <v>3</v>
      </c>
      <c r="D199">
        <v>0</v>
      </c>
      <c r="E199">
        <f>SmtRes!AV488</f>
        <v>0</v>
      </c>
      <c r="F199" t="str">
        <f>SmtRes!I488</f>
        <v>1.3-4-36</v>
      </c>
      <c r="G199" t="str">
        <f>SmtRes!K488</f>
        <v>Арматурные заготовки (стержни, хомуты и т.п.), не собранные в каркасы или сетки, анкерные детали простые</v>
      </c>
      <c r="H199" t="str">
        <f>SmtRes!O488</f>
        <v>т</v>
      </c>
      <c r="I199">
        <f>SmtRes!Y488*Source!I926</f>
        <v>0</v>
      </c>
      <c r="J199">
        <f>SmtRes!AO488</f>
        <v>1</v>
      </c>
      <c r="K199">
        <f>SmtRes!AE488</f>
        <v>4495.6499999999996</v>
      </c>
      <c r="L199">
        <f>SmtRes!DB488</f>
        <v>188.82</v>
      </c>
      <c r="M199">
        <f>ROUND(ROUND(L199*Source!I926, 6)*1, 2)</f>
        <v>0</v>
      </c>
      <c r="N199">
        <f>SmtRes!AA488</f>
        <v>4495.6499999999996</v>
      </c>
      <c r="O199">
        <f>ROUND(ROUND(L199*Source!I926, 6)*SmtRes!DA488, 2)</f>
        <v>0</v>
      </c>
      <c r="P199">
        <f>SmtRes!AG488</f>
        <v>0</v>
      </c>
      <c r="Q199">
        <f>SmtRes!DC488</f>
        <v>0</v>
      </c>
      <c r="R199">
        <f>ROUND(ROUND(Q199*Source!I926, 6)*1, 2)</f>
        <v>0</v>
      </c>
      <c r="S199">
        <f>SmtRes!AC488</f>
        <v>0</v>
      </c>
      <c r="T199">
        <f>ROUND(ROUND(Q199*Source!I926, 6)*SmtRes!AK488, 2)</f>
        <v>0</v>
      </c>
      <c r="U199">
        <f>SmtRes!X488</f>
        <v>-1951861399</v>
      </c>
      <c r="V199">
        <v>-1285363752</v>
      </c>
      <c r="W199">
        <v>-1285363752</v>
      </c>
    </row>
    <row r="200" spans="1:23" x14ac:dyDescent="0.2">
      <c r="A200">
        <f>Source!A926</f>
        <v>17</v>
      </c>
      <c r="C200">
        <v>3</v>
      </c>
      <c r="D200">
        <v>0</v>
      </c>
      <c r="E200">
        <f>SmtRes!AV487</f>
        <v>0</v>
      </c>
      <c r="F200" t="str">
        <f>SmtRes!I487</f>
        <v>1.3-1-41</v>
      </c>
      <c r="G200" t="str">
        <f>SmtRes!K487</f>
        <v>Смеси бетонные, БСГ, тяжелого бетона на гранитном щебне, класс прочности В25 (М350); П3, фракция 5-20, F150, W6</v>
      </c>
      <c r="H200" t="str">
        <f>SmtRes!O487</f>
        <v>м3</v>
      </c>
      <c r="I200">
        <f>SmtRes!Y487*Source!I926</f>
        <v>0</v>
      </c>
      <c r="J200">
        <f>SmtRes!AO487</f>
        <v>1</v>
      </c>
      <c r="K200">
        <f>SmtRes!AE487</f>
        <v>745.24</v>
      </c>
      <c r="L200">
        <f>SmtRes!DB487</f>
        <v>2049.41</v>
      </c>
      <c r="M200">
        <f>ROUND(ROUND(L200*Source!I926, 6)*1, 2)</f>
        <v>0</v>
      </c>
      <c r="N200">
        <f>SmtRes!AA487</f>
        <v>745.24</v>
      </c>
      <c r="O200">
        <f>ROUND(ROUND(L200*Source!I926, 6)*SmtRes!DA487, 2)</f>
        <v>0</v>
      </c>
      <c r="P200">
        <f>SmtRes!AG487</f>
        <v>0</v>
      </c>
      <c r="Q200">
        <f>SmtRes!DC487</f>
        <v>0</v>
      </c>
      <c r="R200">
        <f>ROUND(ROUND(Q200*Source!I926, 6)*1, 2)</f>
        <v>0</v>
      </c>
      <c r="S200">
        <f>SmtRes!AC487</f>
        <v>0</v>
      </c>
      <c r="T200">
        <f>ROUND(ROUND(Q200*Source!I926, 6)*SmtRes!AK487, 2)</f>
        <v>0</v>
      </c>
      <c r="U200">
        <f>SmtRes!X487</f>
        <v>-1462186662</v>
      </c>
      <c r="V200">
        <v>-1945260007</v>
      </c>
      <c r="W200">
        <v>-1945260007</v>
      </c>
    </row>
    <row r="201" spans="1:23" x14ac:dyDescent="0.2">
      <c r="A201">
        <f>Source!A926</f>
        <v>17</v>
      </c>
      <c r="C201">
        <v>3</v>
      </c>
      <c r="D201">
        <v>0</v>
      </c>
      <c r="E201">
        <f>SmtRes!AV486</f>
        <v>0</v>
      </c>
      <c r="F201" t="str">
        <f>SmtRes!I486</f>
        <v>1.1-1-987</v>
      </c>
      <c r="G201" t="str">
        <f>SmtRes!K486</f>
        <v>Пропан-бутан газообразный</v>
      </c>
      <c r="H201" t="str">
        <f>SmtRes!O486</f>
        <v>м3</v>
      </c>
      <c r="I201">
        <f>SmtRes!Y486*Source!I926</f>
        <v>0</v>
      </c>
      <c r="J201">
        <f>SmtRes!AO486</f>
        <v>1</v>
      </c>
      <c r="K201">
        <f>SmtRes!AE486</f>
        <v>5.67</v>
      </c>
      <c r="L201">
        <f>SmtRes!DB486</f>
        <v>8.6199999999999992</v>
      </c>
      <c r="M201">
        <f>ROUND(ROUND(L201*Source!I926, 6)*1, 2)</f>
        <v>0</v>
      </c>
      <c r="N201">
        <f>SmtRes!AA486</f>
        <v>5.67</v>
      </c>
      <c r="O201">
        <f>ROUND(ROUND(L201*Source!I926, 6)*SmtRes!DA486, 2)</f>
        <v>0</v>
      </c>
      <c r="P201">
        <f>SmtRes!AG486</f>
        <v>0</v>
      </c>
      <c r="Q201">
        <f>SmtRes!DC486</f>
        <v>0</v>
      </c>
      <c r="R201">
        <f>ROUND(ROUND(Q201*Source!I926, 6)*1, 2)</f>
        <v>0</v>
      </c>
      <c r="S201">
        <f>SmtRes!AC486</f>
        <v>0</v>
      </c>
      <c r="T201">
        <f>ROUND(ROUND(Q201*Source!I926, 6)*SmtRes!AK486, 2)</f>
        <v>0</v>
      </c>
      <c r="U201">
        <f>SmtRes!X486</f>
        <v>138241181</v>
      </c>
      <c r="V201">
        <v>-972136229</v>
      </c>
      <c r="W201">
        <v>-972136229</v>
      </c>
    </row>
    <row r="202" spans="1:23" x14ac:dyDescent="0.2">
      <c r="A202">
        <f>Source!A926</f>
        <v>17</v>
      </c>
      <c r="C202">
        <v>3</v>
      </c>
      <c r="D202">
        <v>0</v>
      </c>
      <c r="E202">
        <f>SmtRes!AV485</f>
        <v>0</v>
      </c>
      <c r="F202" t="str">
        <f>SmtRes!I485</f>
        <v>1.1-1-376</v>
      </c>
      <c r="G202" t="str">
        <f>SmtRes!K485</f>
        <v>Кислород технический газообразный</v>
      </c>
      <c r="H202" t="str">
        <f>SmtRes!O485</f>
        <v>м3</v>
      </c>
      <c r="I202">
        <f>SmtRes!Y485*Source!I926</f>
        <v>0</v>
      </c>
      <c r="J202">
        <f>SmtRes!AO485</f>
        <v>1</v>
      </c>
      <c r="K202">
        <f>SmtRes!AE485</f>
        <v>5.91</v>
      </c>
      <c r="L202">
        <f>SmtRes!DB485</f>
        <v>46.75</v>
      </c>
      <c r="M202">
        <f>ROUND(ROUND(L202*Source!I926, 6)*1, 2)</f>
        <v>0</v>
      </c>
      <c r="N202">
        <f>SmtRes!AA485</f>
        <v>5.91</v>
      </c>
      <c r="O202">
        <f>ROUND(ROUND(L202*Source!I926, 6)*SmtRes!DA485, 2)</f>
        <v>0</v>
      </c>
      <c r="P202">
        <f>SmtRes!AG485</f>
        <v>0</v>
      </c>
      <c r="Q202">
        <f>SmtRes!DC485</f>
        <v>0</v>
      </c>
      <c r="R202">
        <f>ROUND(ROUND(Q202*Source!I926, 6)*1, 2)</f>
        <v>0</v>
      </c>
      <c r="S202">
        <f>SmtRes!AC485</f>
        <v>0</v>
      </c>
      <c r="T202">
        <f>ROUND(ROUND(Q202*Source!I926, 6)*SmtRes!AK485, 2)</f>
        <v>0</v>
      </c>
      <c r="U202">
        <f>SmtRes!X485</f>
        <v>-1236741395</v>
      </c>
      <c r="V202">
        <v>620450163</v>
      </c>
      <c r="W202">
        <v>620450163</v>
      </c>
    </row>
    <row r="203" spans="1:23" x14ac:dyDescent="0.2">
      <c r="A203">
        <f>Source!A926</f>
        <v>17</v>
      </c>
      <c r="C203">
        <v>3</v>
      </c>
      <c r="D203">
        <v>0</v>
      </c>
      <c r="E203">
        <f>SmtRes!AV483</f>
        <v>0</v>
      </c>
      <c r="F203" t="str">
        <f>SmtRes!I483</f>
        <v>1.1-1-1566</v>
      </c>
      <c r="G203" t="str">
        <f>SmtRes!K483</f>
        <v>Электроды, тип Э-42, 46, 50, диаметр 4 - 6 мм</v>
      </c>
      <c r="H203" t="str">
        <f>SmtRes!O483</f>
        <v>т</v>
      </c>
      <c r="I203">
        <f>SmtRes!Y483*Source!I926</f>
        <v>0</v>
      </c>
      <c r="J203">
        <f>SmtRes!AO483</f>
        <v>1</v>
      </c>
      <c r="K203">
        <f>SmtRes!AE483</f>
        <v>7191.81</v>
      </c>
      <c r="L203">
        <f>SmtRes!DB483</f>
        <v>496.23</v>
      </c>
      <c r="M203">
        <f>ROUND(ROUND(L203*Source!I926, 6)*1, 2)</f>
        <v>0</v>
      </c>
      <c r="N203">
        <f>SmtRes!AA483</f>
        <v>7191.81</v>
      </c>
      <c r="O203">
        <f>ROUND(ROUND(L203*Source!I926, 6)*SmtRes!DA483, 2)</f>
        <v>0</v>
      </c>
      <c r="P203">
        <f>SmtRes!AG483</f>
        <v>0</v>
      </c>
      <c r="Q203">
        <f>SmtRes!DC483</f>
        <v>0</v>
      </c>
      <c r="R203">
        <f>ROUND(ROUND(Q203*Source!I926, 6)*1, 2)</f>
        <v>0</v>
      </c>
      <c r="S203">
        <f>SmtRes!AC483</f>
        <v>0</v>
      </c>
      <c r="T203">
        <f>ROUND(ROUND(Q203*Source!I926, 6)*SmtRes!AK483, 2)</f>
        <v>0</v>
      </c>
      <c r="U203">
        <f>SmtRes!X483</f>
        <v>1310716689</v>
      </c>
      <c r="V203">
        <v>-143943088</v>
      </c>
      <c r="W203">
        <v>-143943088</v>
      </c>
    </row>
    <row r="204" spans="1:23" x14ac:dyDescent="0.2">
      <c r="A204">
        <f>Source!A927</f>
        <v>18</v>
      </c>
      <c r="C204">
        <v>3</v>
      </c>
      <c r="D204">
        <f>Source!BI927</f>
        <v>1</v>
      </c>
      <c r="E204">
        <f>Source!FS927</f>
        <v>0</v>
      </c>
      <c r="F204" t="str">
        <f>Source!F927</f>
        <v>1.1-1-2282</v>
      </c>
      <c r="G204" t="str">
        <f>Source!G927</f>
        <v>Профили стальные электросварные квадратного сечения трубчатые, размер стороны 50 мм, толщина стенки 3 мм</v>
      </c>
      <c r="H204" t="str">
        <f>Source!H927</f>
        <v>т</v>
      </c>
      <c r="I204">
        <f>Source!I927</f>
        <v>0</v>
      </c>
      <c r="J204">
        <v>1</v>
      </c>
      <c r="K204">
        <f>Source!AC927</f>
        <v>11666.85</v>
      </c>
      <c r="M204">
        <f t="shared" ref="M204:M210" si="0">ROUND(K204*I204, 2)</f>
        <v>0</v>
      </c>
      <c r="N204">
        <f>Source!AC927*IF(Source!BC927&lt;&gt; 0, Source!BC927, 1)</f>
        <v>34883.881500000003</v>
      </c>
      <c r="O204">
        <f t="shared" ref="O204:O210" si="1">ROUND(N204*I204, 2)</f>
        <v>0</v>
      </c>
      <c r="P204">
        <f>Source!AE927</f>
        <v>0</v>
      </c>
      <c r="R204">
        <f t="shared" ref="R204:R210" si="2">ROUND(P204*I204, 2)</f>
        <v>0</v>
      </c>
      <c r="S204">
        <f>Source!AE927*IF(Source!BS927&lt;&gt; 0, Source!BS927, 1)</f>
        <v>0</v>
      </c>
      <c r="T204">
        <f t="shared" ref="T204:T210" si="3">ROUND(S204*I204, 2)</f>
        <v>0</v>
      </c>
      <c r="U204">
        <f>Source!GF927</f>
        <v>1835866963</v>
      </c>
      <c r="V204">
        <v>-776242546</v>
      </c>
      <c r="W204">
        <v>-1759128625</v>
      </c>
    </row>
    <row r="205" spans="1:23" x14ac:dyDescent="0.2">
      <c r="A205">
        <f>Source!A928</f>
        <v>18</v>
      </c>
      <c r="C205">
        <v>3</v>
      </c>
      <c r="D205">
        <f>Source!BI928</f>
        <v>1</v>
      </c>
      <c r="E205">
        <f>Source!FS928</f>
        <v>0</v>
      </c>
      <c r="F205" t="str">
        <f>Source!F928</f>
        <v>1.1-1-1085</v>
      </c>
      <c r="G205" t="str">
        <f>Source!G928</f>
        <v>Круг, квадрат горячекатаный из стали углеродистой обыкновенного качества, спокойной, размер более 12 мм</v>
      </c>
      <c r="H205" t="str">
        <f>Source!H928</f>
        <v>т</v>
      </c>
      <c r="I205">
        <f>Source!I928</f>
        <v>0</v>
      </c>
      <c r="J205">
        <v>1</v>
      </c>
      <c r="K205">
        <f>Source!AC928</f>
        <v>5343.49</v>
      </c>
      <c r="M205">
        <f t="shared" si="0"/>
        <v>0</v>
      </c>
      <c r="N205">
        <f>Source!AC928*IF(Source!BC928&lt;&gt; 0, Source!BC928, 1)</f>
        <v>34572.380299999997</v>
      </c>
      <c r="O205">
        <f t="shared" si="1"/>
        <v>0</v>
      </c>
      <c r="P205">
        <f>Source!AE928</f>
        <v>0</v>
      </c>
      <c r="R205">
        <f t="shared" si="2"/>
        <v>0</v>
      </c>
      <c r="S205">
        <f>Source!AE928*IF(Source!BS928&lt;&gt; 0, Source!BS928, 1)</f>
        <v>0</v>
      </c>
      <c r="T205">
        <f t="shared" si="3"/>
        <v>0</v>
      </c>
      <c r="U205">
        <f>Source!GF928</f>
        <v>1118033310</v>
      </c>
      <c r="V205">
        <v>-515252080</v>
      </c>
      <c r="W205">
        <v>1319759577</v>
      </c>
    </row>
    <row r="206" spans="1:23" x14ac:dyDescent="0.2">
      <c r="A206">
        <f>Source!A929</f>
        <v>18</v>
      </c>
      <c r="C206">
        <v>3</v>
      </c>
      <c r="D206">
        <f>Source!BI929</f>
        <v>1</v>
      </c>
      <c r="E206">
        <f>Source!FS929</f>
        <v>0</v>
      </c>
      <c r="F206" t="str">
        <f>Source!F929</f>
        <v>1.1-1-1084</v>
      </c>
      <c r="G206" t="str">
        <f>Source!G929</f>
        <v>Круг, квадрат горячекатаный из стали углеродистой обыкновенного качества, спокойной, размер 5-12 мм</v>
      </c>
      <c r="H206" t="str">
        <f>Source!H929</f>
        <v>т</v>
      </c>
      <c r="I206">
        <f>Source!I929</f>
        <v>0</v>
      </c>
      <c r="J206">
        <v>1</v>
      </c>
      <c r="K206">
        <f>Source!AC929</f>
        <v>5670.59</v>
      </c>
      <c r="M206">
        <f t="shared" si="0"/>
        <v>0</v>
      </c>
      <c r="N206">
        <f>Source!AC929*IF(Source!BC929&lt;&gt; 0, Source!BC929, 1)</f>
        <v>34080.245900000002</v>
      </c>
      <c r="O206">
        <f t="shared" si="1"/>
        <v>0</v>
      </c>
      <c r="P206">
        <f>Source!AE929</f>
        <v>0</v>
      </c>
      <c r="R206">
        <f t="shared" si="2"/>
        <v>0</v>
      </c>
      <c r="S206">
        <f>Source!AE929*IF(Source!BS929&lt;&gt; 0, Source!BS929, 1)</f>
        <v>0</v>
      </c>
      <c r="T206">
        <f t="shared" si="3"/>
        <v>0</v>
      </c>
      <c r="U206">
        <f>Source!GF929</f>
        <v>2079560023</v>
      </c>
      <c r="V206">
        <v>-1506638552</v>
      </c>
      <c r="W206">
        <v>1296915261</v>
      </c>
    </row>
    <row r="207" spans="1:23" x14ac:dyDescent="0.2">
      <c r="A207">
        <f>Source!A930</f>
        <v>18</v>
      </c>
      <c r="C207">
        <v>3</v>
      </c>
      <c r="D207">
        <f>Source!BI930</f>
        <v>1</v>
      </c>
      <c r="E207">
        <f>Source!FS930</f>
        <v>0</v>
      </c>
      <c r="F207" t="str">
        <f>Source!F930</f>
        <v>1.1-1-1091</v>
      </c>
      <c r="G207" t="str">
        <f>Source!G930</f>
        <v>Полоса из стали углеродистой обыкновенного качества, полуспокойной</v>
      </c>
      <c r="H207" t="str">
        <f>Source!H930</f>
        <v>т</v>
      </c>
      <c r="I207">
        <f>Source!I930</f>
        <v>0</v>
      </c>
      <c r="J207">
        <v>1</v>
      </c>
      <c r="K207">
        <f>Source!AC930</f>
        <v>7133</v>
      </c>
      <c r="M207">
        <f t="shared" si="0"/>
        <v>0</v>
      </c>
      <c r="N207">
        <f>Source!AC930*IF(Source!BC930&lt;&gt; 0, Source!BC930, 1)</f>
        <v>37519.58</v>
      </c>
      <c r="O207">
        <f t="shared" si="1"/>
        <v>0</v>
      </c>
      <c r="P207">
        <f>Source!AE930</f>
        <v>0</v>
      </c>
      <c r="R207">
        <f t="shared" si="2"/>
        <v>0</v>
      </c>
      <c r="S207">
        <f>Source!AE930*IF(Source!BS930&lt;&gt; 0, Source!BS930, 1)</f>
        <v>0</v>
      </c>
      <c r="T207">
        <f t="shared" si="3"/>
        <v>0</v>
      </c>
      <c r="U207">
        <f>Source!GF930</f>
        <v>-2080719814</v>
      </c>
      <c r="V207">
        <v>1115700033</v>
      </c>
      <c r="W207">
        <v>-188240904</v>
      </c>
    </row>
    <row r="208" spans="1:23" x14ac:dyDescent="0.2">
      <c r="A208">
        <f>Source!A931</f>
        <v>18</v>
      </c>
      <c r="C208">
        <v>3</v>
      </c>
      <c r="D208">
        <f>Source!BI931</f>
        <v>1</v>
      </c>
      <c r="E208">
        <f>Source!FS931</f>
        <v>0</v>
      </c>
      <c r="F208" t="str">
        <f>Source!F931</f>
        <v>1.1-1-1085</v>
      </c>
      <c r="G208" t="str">
        <f>Source!G931</f>
        <v>Круг, квадрат горячекатаный из стали углеродистой обыкновенного качества, спокойной, размер более 12 мм</v>
      </c>
      <c r="H208" t="str">
        <f>Source!H931</f>
        <v>т</v>
      </c>
      <c r="I208">
        <f>Source!I931</f>
        <v>0</v>
      </c>
      <c r="J208">
        <v>1</v>
      </c>
      <c r="K208">
        <f>Source!AC931</f>
        <v>5343.49</v>
      </c>
      <c r="M208">
        <f t="shared" si="0"/>
        <v>0</v>
      </c>
      <c r="N208">
        <f>Source!AC931*IF(Source!BC931&lt;&gt; 0, Source!BC931, 1)</f>
        <v>34572.380299999997</v>
      </c>
      <c r="O208">
        <f t="shared" si="1"/>
        <v>0</v>
      </c>
      <c r="P208">
        <f>Source!AE931</f>
        <v>0</v>
      </c>
      <c r="R208">
        <f t="shared" si="2"/>
        <v>0</v>
      </c>
      <c r="S208">
        <f>Source!AE931*IF(Source!BS931&lt;&gt; 0, Source!BS931, 1)</f>
        <v>0</v>
      </c>
      <c r="T208">
        <f t="shared" si="3"/>
        <v>0</v>
      </c>
      <c r="U208">
        <f>Source!GF931</f>
        <v>1118033310</v>
      </c>
      <c r="V208">
        <v>-515252080</v>
      </c>
      <c r="W208">
        <v>1319759577</v>
      </c>
    </row>
    <row r="209" spans="1:23" x14ac:dyDescent="0.2">
      <c r="A209">
        <f>Source!A932</f>
        <v>18</v>
      </c>
      <c r="C209">
        <v>3</v>
      </c>
      <c r="D209">
        <f>Source!BI932</f>
        <v>1</v>
      </c>
      <c r="E209">
        <f>Source!FS932</f>
        <v>0</v>
      </c>
      <c r="F209" t="str">
        <f>Source!F932</f>
        <v>1.1-1-1091</v>
      </c>
      <c r="G209" t="str">
        <f>Source!G932</f>
        <v>Полоса из стали углеродистой обыкновенного качества, полуспокойной</v>
      </c>
      <c r="H209" t="str">
        <f>Source!H932</f>
        <v>т</v>
      </c>
      <c r="I209">
        <f>Source!I932</f>
        <v>0</v>
      </c>
      <c r="J209">
        <v>1</v>
      </c>
      <c r="K209">
        <f>Source!AC932</f>
        <v>7133</v>
      </c>
      <c r="M209">
        <f t="shared" si="0"/>
        <v>0</v>
      </c>
      <c r="N209">
        <f>Source!AC932*IF(Source!BC932&lt;&gt; 0, Source!BC932, 1)</f>
        <v>37519.58</v>
      </c>
      <c r="O209">
        <f t="shared" si="1"/>
        <v>0</v>
      </c>
      <c r="P209">
        <f>Source!AE932</f>
        <v>0</v>
      </c>
      <c r="R209">
        <f t="shared" si="2"/>
        <v>0</v>
      </c>
      <c r="S209">
        <f>Source!AE932*IF(Source!BS932&lt;&gt; 0, Source!BS932, 1)</f>
        <v>0</v>
      </c>
      <c r="T209">
        <f t="shared" si="3"/>
        <v>0</v>
      </c>
      <c r="U209">
        <f>Source!GF932</f>
        <v>-2080719814</v>
      </c>
      <c r="V209">
        <v>1115700033</v>
      </c>
      <c r="W209">
        <v>-188240904</v>
      </c>
    </row>
    <row r="210" spans="1:23" x14ac:dyDescent="0.2">
      <c r="A210">
        <f>Source!A933</f>
        <v>18</v>
      </c>
      <c r="C210">
        <v>3</v>
      </c>
      <c r="D210">
        <f>Source!BI933</f>
        <v>1</v>
      </c>
      <c r="E210">
        <f>Source!FS933</f>
        <v>0</v>
      </c>
      <c r="F210" t="str">
        <f>Source!F933</f>
        <v>1.1-1-1141</v>
      </c>
      <c r="G210" t="str">
        <f>Source!G933</f>
        <v>Швеллер №№ 12-40, из стали углеродистой обыкновенного качества, кипящей</v>
      </c>
      <c r="H210" t="str">
        <f>Source!H933</f>
        <v>т</v>
      </c>
      <c r="I210">
        <f>Source!I933</f>
        <v>0</v>
      </c>
      <c r="J210">
        <v>1</v>
      </c>
      <c r="K210">
        <f>Source!AC933</f>
        <v>7782.57</v>
      </c>
      <c r="M210">
        <f t="shared" si="0"/>
        <v>0</v>
      </c>
      <c r="N210">
        <f>Source!AC933*IF(Source!BC933&lt;&gt; 0, Source!BC933, 1)</f>
        <v>29807.2431</v>
      </c>
      <c r="O210">
        <f t="shared" si="1"/>
        <v>0</v>
      </c>
      <c r="P210">
        <f>Source!AE933</f>
        <v>0</v>
      </c>
      <c r="R210">
        <f t="shared" si="2"/>
        <v>0</v>
      </c>
      <c r="S210">
        <f>Source!AE933*IF(Source!BS933&lt;&gt; 0, Source!BS933, 1)</f>
        <v>0</v>
      </c>
      <c r="T210">
        <f t="shared" si="3"/>
        <v>0</v>
      </c>
      <c r="U210">
        <f>Source!GF933</f>
        <v>567328285</v>
      </c>
      <c r="V210">
        <v>1275791782</v>
      </c>
      <c r="W210">
        <v>1748517997</v>
      </c>
    </row>
    <row r="211" spans="1:23" x14ac:dyDescent="0.2">
      <c r="A211">
        <f>Source!A934</f>
        <v>17</v>
      </c>
      <c r="C211">
        <v>3</v>
      </c>
      <c r="D211">
        <v>0</v>
      </c>
      <c r="E211">
        <f>SmtRes!AV495</f>
        <v>0</v>
      </c>
      <c r="F211" t="str">
        <f>SmtRes!I495</f>
        <v>1.1-1-489</v>
      </c>
      <c r="G211" t="str">
        <f>SmtRes!K495</f>
        <v>Ксилол нефтяной, марка А</v>
      </c>
      <c r="H211" t="str">
        <f>SmtRes!O495</f>
        <v>т</v>
      </c>
      <c r="I211">
        <f>SmtRes!Y495*Source!I934</f>
        <v>0</v>
      </c>
      <c r="J211">
        <f>SmtRes!AO495</f>
        <v>1</v>
      </c>
      <c r="K211">
        <f>SmtRes!AE495</f>
        <v>6303.6</v>
      </c>
      <c r="L211">
        <f>SmtRes!DB495</f>
        <v>9.4600000000000009</v>
      </c>
      <c r="M211">
        <f>ROUND(ROUND(L211*Source!I934, 6)*1, 2)</f>
        <v>0</v>
      </c>
      <c r="N211">
        <f>SmtRes!AA495</f>
        <v>6303.6</v>
      </c>
      <c r="O211">
        <f>ROUND(ROUND(L211*Source!I934, 6)*SmtRes!DA495, 2)</f>
        <v>0</v>
      </c>
      <c r="P211">
        <f>SmtRes!AG495</f>
        <v>0</v>
      </c>
      <c r="Q211">
        <f>SmtRes!DC495</f>
        <v>0</v>
      </c>
      <c r="R211">
        <f>ROUND(ROUND(Q211*Source!I934, 6)*1, 2)</f>
        <v>0</v>
      </c>
      <c r="S211">
        <f>SmtRes!AC495</f>
        <v>0</v>
      </c>
      <c r="T211">
        <f>ROUND(ROUND(Q211*Source!I934, 6)*SmtRes!AK495, 2)</f>
        <v>0</v>
      </c>
      <c r="U211">
        <f>SmtRes!X495</f>
        <v>-904493642</v>
      </c>
      <c r="V211">
        <v>1246118143</v>
      </c>
      <c r="W211">
        <v>1246118143</v>
      </c>
    </row>
    <row r="212" spans="1:23" x14ac:dyDescent="0.2">
      <c r="A212">
        <f>Source!A935</f>
        <v>18</v>
      </c>
      <c r="C212">
        <v>3</v>
      </c>
      <c r="D212">
        <f>Source!BI935</f>
        <v>1</v>
      </c>
      <c r="E212">
        <f>Source!FS935</f>
        <v>0</v>
      </c>
      <c r="F212" t="str">
        <f>Source!F935</f>
        <v>1.1-1-3205</v>
      </c>
      <c r="G212" t="str">
        <f>Source!G935</f>
        <v>Грунтовка глифталевая, ГФ-032</v>
      </c>
      <c r="H212" t="str">
        <f>Source!H935</f>
        <v>кг</v>
      </c>
      <c r="I212">
        <f>Source!I935</f>
        <v>0</v>
      </c>
      <c r="J212">
        <v>1</v>
      </c>
      <c r="K212">
        <f>Source!AC935</f>
        <v>48.21</v>
      </c>
      <c r="M212">
        <f>ROUND(K212*I212, 2)</f>
        <v>0</v>
      </c>
      <c r="N212">
        <f>Source!AC935*IF(Source!BC935&lt;&gt; 0, Source!BC935, 1)</f>
        <v>82.439099999999996</v>
      </c>
      <c r="O212">
        <f>ROUND(N212*I212, 2)</f>
        <v>0</v>
      </c>
      <c r="P212">
        <f>Source!AE935</f>
        <v>0</v>
      </c>
      <c r="R212">
        <f>ROUND(P212*I212, 2)</f>
        <v>0</v>
      </c>
      <c r="S212">
        <f>Source!AE935*IF(Source!BS935&lt;&gt; 0, Source!BS935, 1)</f>
        <v>0</v>
      </c>
      <c r="T212">
        <f>ROUND(S212*I212, 2)</f>
        <v>0</v>
      </c>
      <c r="U212">
        <f>Source!GF935</f>
        <v>-1866386001</v>
      </c>
      <c r="V212">
        <v>985912470</v>
      </c>
      <c r="W212">
        <v>-118334387</v>
      </c>
    </row>
    <row r="213" spans="1:23" x14ac:dyDescent="0.2">
      <c r="A213">
        <f>Source!A936</f>
        <v>17</v>
      </c>
      <c r="C213">
        <v>3</v>
      </c>
      <c r="D213">
        <v>0</v>
      </c>
      <c r="E213">
        <f>SmtRes!AV500</f>
        <v>0</v>
      </c>
      <c r="F213" t="str">
        <f>SmtRes!I500</f>
        <v>1.1-1-999</v>
      </c>
      <c r="G213" t="str">
        <f>SmtRes!K500</f>
        <v>Растворитель "Уайт-спирит"</v>
      </c>
      <c r="H213" t="str">
        <f>SmtRes!O500</f>
        <v>т</v>
      </c>
      <c r="I213">
        <f>SmtRes!Y500*Source!I936</f>
        <v>0</v>
      </c>
      <c r="J213">
        <f>SmtRes!AO500</f>
        <v>1</v>
      </c>
      <c r="K213">
        <f>SmtRes!AE500</f>
        <v>12534.98</v>
      </c>
      <c r="L213">
        <f>SmtRes!DB500</f>
        <v>18.55</v>
      </c>
      <c r="M213">
        <f>ROUND(ROUND(L213*Source!I936, 6)*1, 2)</f>
        <v>0</v>
      </c>
      <c r="N213">
        <f>SmtRes!AA500</f>
        <v>12534.98</v>
      </c>
      <c r="O213">
        <f>ROUND(ROUND(L213*Source!I936, 6)*SmtRes!DA500, 2)</f>
        <v>0</v>
      </c>
      <c r="P213">
        <f>SmtRes!AG500</f>
        <v>0</v>
      </c>
      <c r="Q213">
        <f>SmtRes!DC500</f>
        <v>0</v>
      </c>
      <c r="R213">
        <f>ROUND(ROUND(Q213*Source!I936, 6)*1, 2)</f>
        <v>0</v>
      </c>
      <c r="S213">
        <f>SmtRes!AC500</f>
        <v>0</v>
      </c>
      <c r="T213">
        <f>ROUND(ROUND(Q213*Source!I936, 6)*SmtRes!AK500, 2)</f>
        <v>0</v>
      </c>
      <c r="U213">
        <f>SmtRes!X500</f>
        <v>1320659850</v>
      </c>
      <c r="V213">
        <v>-406444833</v>
      </c>
      <c r="W213">
        <v>-406444833</v>
      </c>
    </row>
    <row r="214" spans="1:23" x14ac:dyDescent="0.2">
      <c r="A214">
        <f>Source!A936</f>
        <v>17</v>
      </c>
      <c r="C214">
        <v>3</v>
      </c>
      <c r="D214">
        <v>0</v>
      </c>
      <c r="E214">
        <f>SmtRes!AV499</f>
        <v>0</v>
      </c>
      <c r="F214" t="str">
        <f>SmtRes!I499</f>
        <v>1.1-1-1577</v>
      </c>
      <c r="G214" t="str">
        <f>SmtRes!K499</f>
        <v>Эмаль, марка ПФ-115 (цветная), пентафталевая</v>
      </c>
      <c r="H214" t="str">
        <f>SmtRes!O499</f>
        <v>кг</v>
      </c>
      <c r="I214">
        <f>SmtRes!Y499*Source!I936</f>
        <v>0</v>
      </c>
      <c r="J214">
        <f>SmtRes!AO499</f>
        <v>1</v>
      </c>
      <c r="K214">
        <f>SmtRes!AE499</f>
        <v>29.9</v>
      </c>
      <c r="L214">
        <f>SmtRes!DB499</f>
        <v>269.10000000000002</v>
      </c>
      <c r="M214">
        <f>ROUND(ROUND(L214*Source!I936, 6)*1, 2)</f>
        <v>0</v>
      </c>
      <c r="N214">
        <f>SmtRes!AA499</f>
        <v>29.9</v>
      </c>
      <c r="O214">
        <f>ROUND(ROUND(L214*Source!I936, 6)*SmtRes!DA499, 2)</f>
        <v>0</v>
      </c>
      <c r="P214">
        <f>SmtRes!AG499</f>
        <v>0</v>
      </c>
      <c r="Q214">
        <f>SmtRes!DC499</f>
        <v>0</v>
      </c>
      <c r="R214">
        <f>ROUND(ROUND(Q214*Source!I936, 6)*1, 2)</f>
        <v>0</v>
      </c>
      <c r="S214">
        <f>SmtRes!AC499</f>
        <v>0</v>
      </c>
      <c r="T214">
        <f>ROUND(ROUND(Q214*Source!I936, 6)*SmtRes!AK499, 2)</f>
        <v>0</v>
      </c>
      <c r="U214">
        <f>SmtRes!X499</f>
        <v>1751843284</v>
      </c>
      <c r="V214">
        <v>-1354945903</v>
      </c>
      <c r="W214">
        <v>-1354945903</v>
      </c>
    </row>
    <row r="215" spans="1:23" x14ac:dyDescent="0.2">
      <c r="A215">
        <f>Source!A967</f>
        <v>4</v>
      </c>
      <c r="B215">
        <v>967</v>
      </c>
      <c r="G215" t="str">
        <f>Source!G967</f>
        <v>п.37.2   Установка ограждения h=2,5м - 9м/п</v>
      </c>
    </row>
    <row r="216" spans="1:23" x14ac:dyDescent="0.2">
      <c r="A216">
        <f>Source!A971</f>
        <v>17</v>
      </c>
      <c r="C216">
        <v>3</v>
      </c>
      <c r="D216">
        <v>0</v>
      </c>
      <c r="E216">
        <f>SmtRes!AV523</f>
        <v>0</v>
      </c>
      <c r="F216" t="str">
        <f>SmtRes!I523</f>
        <v>9999990006</v>
      </c>
      <c r="G216" t="str">
        <f>SmtRes!K523</f>
        <v>Стоимость прочих материалов (ЭСН)</v>
      </c>
      <c r="H216" t="str">
        <f>SmtRes!O523</f>
        <v>руб.</v>
      </c>
      <c r="I216">
        <f>SmtRes!Y523*Source!I971</f>
        <v>0</v>
      </c>
      <c r="J216">
        <f>SmtRes!AO523</f>
        <v>1</v>
      </c>
      <c r="K216">
        <f>SmtRes!AE523</f>
        <v>1</v>
      </c>
      <c r="L216">
        <f>SmtRes!DB523</f>
        <v>80.319999999999993</v>
      </c>
      <c r="M216">
        <f>ROUND(ROUND(L216*Source!I971, 6)*1, 2)</f>
        <v>0</v>
      </c>
      <c r="N216">
        <f>SmtRes!AA523</f>
        <v>1</v>
      </c>
      <c r="O216">
        <f>ROUND(ROUND(L216*Source!I971, 6)*SmtRes!DA523, 2)</f>
        <v>0</v>
      </c>
      <c r="P216">
        <f>SmtRes!AG523</f>
        <v>0</v>
      </c>
      <c r="Q216">
        <f>SmtRes!DC523</f>
        <v>0</v>
      </c>
      <c r="R216">
        <f>ROUND(ROUND(Q216*Source!I971, 6)*1, 2)</f>
        <v>0</v>
      </c>
      <c r="S216">
        <f>SmtRes!AC523</f>
        <v>0</v>
      </c>
      <c r="T216">
        <f>ROUND(ROUND(Q216*Source!I971, 6)*SmtRes!AK523, 2)</f>
        <v>0</v>
      </c>
      <c r="U216">
        <f>SmtRes!X523</f>
        <v>-94250534</v>
      </c>
      <c r="V216">
        <v>-1341645062</v>
      </c>
      <c r="W216">
        <v>-1341645062</v>
      </c>
    </row>
    <row r="217" spans="1:23" x14ac:dyDescent="0.2">
      <c r="A217">
        <f>Source!A971</f>
        <v>17</v>
      </c>
      <c r="C217">
        <v>3</v>
      </c>
      <c r="D217">
        <v>0</v>
      </c>
      <c r="E217">
        <f>SmtRes!AV522</f>
        <v>0</v>
      </c>
      <c r="F217" t="str">
        <f>SmtRes!I522</f>
        <v>1.3-4-38</v>
      </c>
      <c r="G217" t="str">
        <f>SmtRes!K522</f>
        <v>Арматурные заготовки (стержни, хомуты и т.п.), не собранные в каркасы или сетки, закладные и накладные детали, без сварки</v>
      </c>
      <c r="H217" t="str">
        <f>SmtRes!O522</f>
        <v>т</v>
      </c>
      <c r="I217">
        <f>SmtRes!Y522*Source!I971</f>
        <v>0</v>
      </c>
      <c r="J217">
        <f>SmtRes!AO522</f>
        <v>1</v>
      </c>
      <c r="K217">
        <f>SmtRes!AE522</f>
        <v>4673.1499999999996</v>
      </c>
      <c r="L217">
        <f>SmtRes!DB522</f>
        <v>528.07000000000005</v>
      </c>
      <c r="M217">
        <f>ROUND(ROUND(L217*Source!I971, 6)*1, 2)</f>
        <v>0</v>
      </c>
      <c r="N217">
        <f>SmtRes!AA522</f>
        <v>4673.1499999999996</v>
      </c>
      <c r="O217">
        <f>ROUND(ROUND(L217*Source!I971, 6)*SmtRes!DA522, 2)</f>
        <v>0</v>
      </c>
      <c r="P217">
        <f>SmtRes!AG522</f>
        <v>0</v>
      </c>
      <c r="Q217">
        <f>SmtRes!DC522</f>
        <v>0</v>
      </c>
      <c r="R217">
        <f>ROUND(ROUND(Q217*Source!I971, 6)*1, 2)</f>
        <v>0</v>
      </c>
      <c r="S217">
        <f>SmtRes!AC522</f>
        <v>0</v>
      </c>
      <c r="T217">
        <f>ROUND(ROUND(Q217*Source!I971, 6)*SmtRes!AK522, 2)</f>
        <v>0</v>
      </c>
      <c r="U217">
        <f>SmtRes!X522</f>
        <v>-1659206081</v>
      </c>
      <c r="V217">
        <v>-582320778</v>
      </c>
      <c r="W217">
        <v>-582320778</v>
      </c>
    </row>
    <row r="218" spans="1:23" x14ac:dyDescent="0.2">
      <c r="A218">
        <f>Source!A971</f>
        <v>17</v>
      </c>
      <c r="C218">
        <v>3</v>
      </c>
      <c r="D218">
        <v>0</v>
      </c>
      <c r="E218">
        <f>SmtRes!AV521</f>
        <v>0</v>
      </c>
      <c r="F218" t="str">
        <f>SmtRes!I521</f>
        <v>1.3-4-36</v>
      </c>
      <c r="G218" t="str">
        <f>SmtRes!K521</f>
        <v>Арматурные заготовки (стержни, хомуты и т.п.), не собранные в каркасы или сетки, анкерные детали простые</v>
      </c>
      <c r="H218" t="str">
        <f>SmtRes!O521</f>
        <v>т</v>
      </c>
      <c r="I218">
        <f>SmtRes!Y521*Source!I971</f>
        <v>0</v>
      </c>
      <c r="J218">
        <f>SmtRes!AO521</f>
        <v>1</v>
      </c>
      <c r="K218">
        <f>SmtRes!AE521</f>
        <v>4495.6499999999996</v>
      </c>
      <c r="L218">
        <f>SmtRes!DB521</f>
        <v>188.82</v>
      </c>
      <c r="M218">
        <f>ROUND(ROUND(L218*Source!I971, 6)*1, 2)</f>
        <v>0</v>
      </c>
      <c r="N218">
        <f>SmtRes!AA521</f>
        <v>4495.6499999999996</v>
      </c>
      <c r="O218">
        <f>ROUND(ROUND(L218*Source!I971, 6)*SmtRes!DA521, 2)</f>
        <v>0</v>
      </c>
      <c r="P218">
        <f>SmtRes!AG521</f>
        <v>0</v>
      </c>
      <c r="Q218">
        <f>SmtRes!DC521</f>
        <v>0</v>
      </c>
      <c r="R218">
        <f>ROUND(ROUND(Q218*Source!I971, 6)*1, 2)</f>
        <v>0</v>
      </c>
      <c r="S218">
        <f>SmtRes!AC521</f>
        <v>0</v>
      </c>
      <c r="T218">
        <f>ROUND(ROUND(Q218*Source!I971, 6)*SmtRes!AK521, 2)</f>
        <v>0</v>
      </c>
      <c r="U218">
        <f>SmtRes!X521</f>
        <v>-1951861399</v>
      </c>
      <c r="V218">
        <v>-1285363752</v>
      </c>
      <c r="W218">
        <v>-1285363752</v>
      </c>
    </row>
    <row r="219" spans="1:23" x14ac:dyDescent="0.2">
      <c r="A219">
        <f>Source!A971</f>
        <v>17</v>
      </c>
      <c r="C219">
        <v>3</v>
      </c>
      <c r="D219">
        <v>0</v>
      </c>
      <c r="E219">
        <f>SmtRes!AV520</f>
        <v>0</v>
      </c>
      <c r="F219" t="str">
        <f>SmtRes!I520</f>
        <v>1.3-1-41</v>
      </c>
      <c r="G219" t="str">
        <f>SmtRes!K520</f>
        <v>Смеси бетонные, БСГ, тяжелого бетона на гранитном щебне, класс прочности В25 (М350); П3, фракция 5-20, F150, W6</v>
      </c>
      <c r="H219" t="str">
        <f>SmtRes!O520</f>
        <v>м3</v>
      </c>
      <c r="I219">
        <f>SmtRes!Y520*Source!I971</f>
        <v>0</v>
      </c>
      <c r="J219">
        <f>SmtRes!AO520</f>
        <v>1</v>
      </c>
      <c r="K219">
        <f>SmtRes!AE520</f>
        <v>745.24</v>
      </c>
      <c r="L219">
        <f>SmtRes!DB520</f>
        <v>2049.41</v>
      </c>
      <c r="M219">
        <f>ROUND(ROUND(L219*Source!I971, 6)*1, 2)</f>
        <v>0</v>
      </c>
      <c r="N219">
        <f>SmtRes!AA520</f>
        <v>745.24</v>
      </c>
      <c r="O219">
        <f>ROUND(ROUND(L219*Source!I971, 6)*SmtRes!DA520, 2)</f>
        <v>0</v>
      </c>
      <c r="P219">
        <f>SmtRes!AG520</f>
        <v>0</v>
      </c>
      <c r="Q219">
        <f>SmtRes!DC520</f>
        <v>0</v>
      </c>
      <c r="R219">
        <f>ROUND(ROUND(Q219*Source!I971, 6)*1, 2)</f>
        <v>0</v>
      </c>
      <c r="S219">
        <f>SmtRes!AC520</f>
        <v>0</v>
      </c>
      <c r="T219">
        <f>ROUND(ROUND(Q219*Source!I971, 6)*SmtRes!AK520, 2)</f>
        <v>0</v>
      </c>
      <c r="U219">
        <f>SmtRes!X520</f>
        <v>-1462186662</v>
      </c>
      <c r="V219">
        <v>-1945260007</v>
      </c>
      <c r="W219">
        <v>-1945260007</v>
      </c>
    </row>
    <row r="220" spans="1:23" x14ac:dyDescent="0.2">
      <c r="A220">
        <f>Source!A971</f>
        <v>17</v>
      </c>
      <c r="C220">
        <v>3</v>
      </c>
      <c r="D220">
        <v>0</v>
      </c>
      <c r="E220">
        <f>SmtRes!AV519</f>
        <v>0</v>
      </c>
      <c r="F220" t="str">
        <f>SmtRes!I519</f>
        <v>1.1-1-987</v>
      </c>
      <c r="G220" t="str">
        <f>SmtRes!K519</f>
        <v>Пропан-бутан газообразный</v>
      </c>
      <c r="H220" t="str">
        <f>SmtRes!O519</f>
        <v>м3</v>
      </c>
      <c r="I220">
        <f>SmtRes!Y519*Source!I971</f>
        <v>0</v>
      </c>
      <c r="J220">
        <f>SmtRes!AO519</f>
        <v>1</v>
      </c>
      <c r="K220">
        <f>SmtRes!AE519</f>
        <v>5.67</v>
      </c>
      <c r="L220">
        <f>SmtRes!DB519</f>
        <v>8.6199999999999992</v>
      </c>
      <c r="M220">
        <f>ROUND(ROUND(L220*Source!I971, 6)*1, 2)</f>
        <v>0</v>
      </c>
      <c r="N220">
        <f>SmtRes!AA519</f>
        <v>5.67</v>
      </c>
      <c r="O220">
        <f>ROUND(ROUND(L220*Source!I971, 6)*SmtRes!DA519, 2)</f>
        <v>0</v>
      </c>
      <c r="P220">
        <f>SmtRes!AG519</f>
        <v>0</v>
      </c>
      <c r="Q220">
        <f>SmtRes!DC519</f>
        <v>0</v>
      </c>
      <c r="R220">
        <f>ROUND(ROUND(Q220*Source!I971, 6)*1, 2)</f>
        <v>0</v>
      </c>
      <c r="S220">
        <f>SmtRes!AC519</f>
        <v>0</v>
      </c>
      <c r="T220">
        <f>ROUND(ROUND(Q220*Source!I971, 6)*SmtRes!AK519, 2)</f>
        <v>0</v>
      </c>
      <c r="U220">
        <f>SmtRes!X519</f>
        <v>138241181</v>
      </c>
      <c r="V220">
        <v>-972136229</v>
      </c>
      <c r="W220">
        <v>-972136229</v>
      </c>
    </row>
    <row r="221" spans="1:23" x14ac:dyDescent="0.2">
      <c r="A221">
        <f>Source!A971</f>
        <v>17</v>
      </c>
      <c r="C221">
        <v>3</v>
      </c>
      <c r="D221">
        <v>0</v>
      </c>
      <c r="E221">
        <f>SmtRes!AV518</f>
        <v>0</v>
      </c>
      <c r="F221" t="str">
        <f>SmtRes!I518</f>
        <v>1.1-1-376</v>
      </c>
      <c r="G221" t="str">
        <f>SmtRes!K518</f>
        <v>Кислород технический газообразный</v>
      </c>
      <c r="H221" t="str">
        <f>SmtRes!O518</f>
        <v>м3</v>
      </c>
      <c r="I221">
        <f>SmtRes!Y518*Source!I971</f>
        <v>0</v>
      </c>
      <c r="J221">
        <f>SmtRes!AO518</f>
        <v>1</v>
      </c>
      <c r="K221">
        <f>SmtRes!AE518</f>
        <v>5.91</v>
      </c>
      <c r="L221">
        <f>SmtRes!DB518</f>
        <v>46.75</v>
      </c>
      <c r="M221">
        <f>ROUND(ROUND(L221*Source!I971, 6)*1, 2)</f>
        <v>0</v>
      </c>
      <c r="N221">
        <f>SmtRes!AA518</f>
        <v>5.91</v>
      </c>
      <c r="O221">
        <f>ROUND(ROUND(L221*Source!I971, 6)*SmtRes!DA518, 2)</f>
        <v>0</v>
      </c>
      <c r="P221">
        <f>SmtRes!AG518</f>
        <v>0</v>
      </c>
      <c r="Q221">
        <f>SmtRes!DC518</f>
        <v>0</v>
      </c>
      <c r="R221">
        <f>ROUND(ROUND(Q221*Source!I971, 6)*1, 2)</f>
        <v>0</v>
      </c>
      <c r="S221">
        <f>SmtRes!AC518</f>
        <v>0</v>
      </c>
      <c r="T221">
        <f>ROUND(ROUND(Q221*Source!I971, 6)*SmtRes!AK518, 2)</f>
        <v>0</v>
      </c>
      <c r="U221">
        <f>SmtRes!X518</f>
        <v>-1236741395</v>
      </c>
      <c r="V221">
        <v>620450163</v>
      </c>
      <c r="W221">
        <v>620450163</v>
      </c>
    </row>
    <row r="222" spans="1:23" x14ac:dyDescent="0.2">
      <c r="A222">
        <f>Source!A971</f>
        <v>17</v>
      </c>
      <c r="C222">
        <v>3</v>
      </c>
      <c r="D222">
        <v>0</v>
      </c>
      <c r="E222">
        <f>SmtRes!AV516</f>
        <v>0</v>
      </c>
      <c r="F222" t="str">
        <f>SmtRes!I516</f>
        <v>1.1-1-1566</v>
      </c>
      <c r="G222" t="str">
        <f>SmtRes!K516</f>
        <v>Электроды, тип Э-42, 46, 50, диаметр 4 - 6 мм</v>
      </c>
      <c r="H222" t="str">
        <f>SmtRes!O516</f>
        <v>т</v>
      </c>
      <c r="I222">
        <f>SmtRes!Y516*Source!I971</f>
        <v>0</v>
      </c>
      <c r="J222">
        <f>SmtRes!AO516</f>
        <v>1</v>
      </c>
      <c r="K222">
        <f>SmtRes!AE516</f>
        <v>7191.81</v>
      </c>
      <c r="L222">
        <f>SmtRes!DB516</f>
        <v>496.23</v>
      </c>
      <c r="M222">
        <f>ROUND(ROUND(L222*Source!I971, 6)*1, 2)</f>
        <v>0</v>
      </c>
      <c r="N222">
        <f>SmtRes!AA516</f>
        <v>7191.81</v>
      </c>
      <c r="O222">
        <f>ROUND(ROUND(L222*Source!I971, 6)*SmtRes!DA516, 2)</f>
        <v>0</v>
      </c>
      <c r="P222">
        <f>SmtRes!AG516</f>
        <v>0</v>
      </c>
      <c r="Q222">
        <f>SmtRes!DC516</f>
        <v>0</v>
      </c>
      <c r="R222">
        <f>ROUND(ROUND(Q222*Source!I971, 6)*1, 2)</f>
        <v>0</v>
      </c>
      <c r="S222">
        <f>SmtRes!AC516</f>
        <v>0</v>
      </c>
      <c r="T222">
        <f>ROUND(ROUND(Q222*Source!I971, 6)*SmtRes!AK516, 2)</f>
        <v>0</v>
      </c>
      <c r="U222">
        <f>SmtRes!X516</f>
        <v>1310716689</v>
      </c>
      <c r="V222">
        <v>-143943088</v>
      </c>
      <c r="W222">
        <v>-143943088</v>
      </c>
    </row>
    <row r="223" spans="1:23" x14ac:dyDescent="0.2">
      <c r="A223">
        <f>Source!A972</f>
        <v>18</v>
      </c>
      <c r="C223">
        <v>3</v>
      </c>
      <c r="D223">
        <f>Source!BI972</f>
        <v>1</v>
      </c>
      <c r="E223">
        <f>Source!FS972</f>
        <v>0</v>
      </c>
      <c r="F223" t="str">
        <f>Source!F972</f>
        <v>1.1-1-2282</v>
      </c>
      <c r="G223" t="str">
        <f>Source!G972</f>
        <v>Профили стальные электросварные квадратного сечения трубчатые, размер стороны 50 мм, толщина стенки 3 мм</v>
      </c>
      <c r="H223" t="str">
        <f>Source!H972</f>
        <v>т</v>
      </c>
      <c r="I223">
        <f>Source!I972</f>
        <v>0</v>
      </c>
      <c r="J223">
        <v>1</v>
      </c>
      <c r="K223">
        <f>Source!AC972</f>
        <v>11666.85</v>
      </c>
      <c r="M223">
        <f t="shared" ref="M223:M229" si="4">ROUND(K223*I223, 2)</f>
        <v>0</v>
      </c>
      <c r="N223">
        <f>Source!AC972*IF(Source!BC972&lt;&gt; 0, Source!BC972, 1)</f>
        <v>34883.881500000003</v>
      </c>
      <c r="O223">
        <f t="shared" ref="O223:O229" si="5">ROUND(N223*I223, 2)</f>
        <v>0</v>
      </c>
      <c r="P223">
        <f>Source!AE972</f>
        <v>0</v>
      </c>
      <c r="R223">
        <f t="shared" ref="R223:R229" si="6">ROUND(P223*I223, 2)</f>
        <v>0</v>
      </c>
      <c r="S223">
        <f>Source!AE972*IF(Source!BS972&lt;&gt; 0, Source!BS972, 1)</f>
        <v>0</v>
      </c>
      <c r="T223">
        <f t="shared" ref="T223:T229" si="7">ROUND(S223*I223, 2)</f>
        <v>0</v>
      </c>
      <c r="U223">
        <f>Source!GF972</f>
        <v>1835866963</v>
      </c>
      <c r="V223">
        <v>-776242546</v>
      </c>
      <c r="W223">
        <v>-1759128625</v>
      </c>
    </row>
    <row r="224" spans="1:23" x14ac:dyDescent="0.2">
      <c r="A224">
        <f>Source!A973</f>
        <v>18</v>
      </c>
      <c r="C224">
        <v>3</v>
      </c>
      <c r="D224">
        <f>Source!BI973</f>
        <v>1</v>
      </c>
      <c r="E224">
        <f>Source!FS973</f>
        <v>0</v>
      </c>
      <c r="F224" t="str">
        <f>Source!F973</f>
        <v>1.1-1-1085</v>
      </c>
      <c r="G224" t="str">
        <f>Source!G973</f>
        <v>Круг, квадрат горячекатаный из стали углеродистой обыкновенного качества, спокойной, размер более 12 мм</v>
      </c>
      <c r="H224" t="str">
        <f>Source!H973</f>
        <v>т</v>
      </c>
      <c r="I224">
        <f>Source!I973</f>
        <v>0</v>
      </c>
      <c r="J224">
        <v>1</v>
      </c>
      <c r="K224">
        <f>Source!AC973</f>
        <v>5343.49</v>
      </c>
      <c r="M224">
        <f t="shared" si="4"/>
        <v>0</v>
      </c>
      <c r="N224">
        <f>Source!AC973*IF(Source!BC973&lt;&gt; 0, Source!BC973, 1)</f>
        <v>34572.380299999997</v>
      </c>
      <c r="O224">
        <f t="shared" si="5"/>
        <v>0</v>
      </c>
      <c r="P224">
        <f>Source!AE973</f>
        <v>0</v>
      </c>
      <c r="R224">
        <f t="shared" si="6"/>
        <v>0</v>
      </c>
      <c r="S224">
        <f>Source!AE973*IF(Source!BS973&lt;&gt; 0, Source!BS973, 1)</f>
        <v>0</v>
      </c>
      <c r="T224">
        <f t="shared" si="7"/>
        <v>0</v>
      </c>
      <c r="U224">
        <f>Source!GF973</f>
        <v>1118033310</v>
      </c>
      <c r="V224">
        <v>-515252080</v>
      </c>
      <c r="W224">
        <v>1319759577</v>
      </c>
    </row>
    <row r="225" spans="1:23" x14ac:dyDescent="0.2">
      <c r="A225">
        <f>Source!A974</f>
        <v>18</v>
      </c>
      <c r="C225">
        <v>3</v>
      </c>
      <c r="D225">
        <f>Source!BI974</f>
        <v>1</v>
      </c>
      <c r="E225">
        <f>Source!FS974</f>
        <v>0</v>
      </c>
      <c r="F225" t="str">
        <f>Source!F974</f>
        <v>1.1-1-1084</v>
      </c>
      <c r="G225" t="str">
        <f>Source!G974</f>
        <v>Круг, квадрат горячекатаный из стали углеродистой обыкновенного качества, спокойной, размер 5-12 мм</v>
      </c>
      <c r="H225" t="str">
        <f>Source!H974</f>
        <v>т</v>
      </c>
      <c r="I225">
        <f>Source!I974</f>
        <v>0</v>
      </c>
      <c r="J225">
        <v>1</v>
      </c>
      <c r="K225">
        <f>Source!AC974</f>
        <v>5670.59</v>
      </c>
      <c r="M225">
        <f t="shared" si="4"/>
        <v>0</v>
      </c>
      <c r="N225">
        <f>Source!AC974*IF(Source!BC974&lt;&gt; 0, Source!BC974, 1)</f>
        <v>34080.245900000002</v>
      </c>
      <c r="O225">
        <f t="shared" si="5"/>
        <v>0</v>
      </c>
      <c r="P225">
        <f>Source!AE974</f>
        <v>0</v>
      </c>
      <c r="R225">
        <f t="shared" si="6"/>
        <v>0</v>
      </c>
      <c r="S225">
        <f>Source!AE974*IF(Source!BS974&lt;&gt; 0, Source!BS974, 1)</f>
        <v>0</v>
      </c>
      <c r="T225">
        <f t="shared" si="7"/>
        <v>0</v>
      </c>
      <c r="U225">
        <f>Source!GF974</f>
        <v>2079560023</v>
      </c>
      <c r="V225">
        <v>-1506638552</v>
      </c>
      <c r="W225">
        <v>1296915261</v>
      </c>
    </row>
    <row r="226" spans="1:23" x14ac:dyDescent="0.2">
      <c r="A226">
        <f>Source!A975</f>
        <v>18</v>
      </c>
      <c r="C226">
        <v>3</v>
      </c>
      <c r="D226">
        <f>Source!BI975</f>
        <v>1</v>
      </c>
      <c r="E226">
        <f>Source!FS975</f>
        <v>0</v>
      </c>
      <c r="F226" t="str">
        <f>Source!F975</f>
        <v>1.1-1-1091</v>
      </c>
      <c r="G226" t="str">
        <f>Source!G975</f>
        <v>Полоса из стали углеродистой обыкновенного качества, полуспокойной</v>
      </c>
      <c r="H226" t="str">
        <f>Source!H975</f>
        <v>т</v>
      </c>
      <c r="I226">
        <f>Source!I975</f>
        <v>0</v>
      </c>
      <c r="J226">
        <v>1</v>
      </c>
      <c r="K226">
        <f>Source!AC975</f>
        <v>7133</v>
      </c>
      <c r="M226">
        <f t="shared" si="4"/>
        <v>0</v>
      </c>
      <c r="N226">
        <f>Source!AC975*IF(Source!BC975&lt;&gt; 0, Source!BC975, 1)</f>
        <v>37519.58</v>
      </c>
      <c r="O226">
        <f t="shared" si="5"/>
        <v>0</v>
      </c>
      <c r="P226">
        <f>Source!AE975</f>
        <v>0</v>
      </c>
      <c r="R226">
        <f t="shared" si="6"/>
        <v>0</v>
      </c>
      <c r="S226">
        <f>Source!AE975*IF(Source!BS975&lt;&gt; 0, Source!BS975, 1)</f>
        <v>0</v>
      </c>
      <c r="T226">
        <f t="shared" si="7"/>
        <v>0</v>
      </c>
      <c r="U226">
        <f>Source!GF975</f>
        <v>-2080719814</v>
      </c>
      <c r="V226">
        <v>1115700033</v>
      </c>
      <c r="W226">
        <v>-188240904</v>
      </c>
    </row>
    <row r="227" spans="1:23" x14ac:dyDescent="0.2">
      <c r="A227">
        <f>Source!A976</f>
        <v>18</v>
      </c>
      <c r="C227">
        <v>3</v>
      </c>
      <c r="D227">
        <f>Source!BI976</f>
        <v>1</v>
      </c>
      <c r="E227">
        <f>Source!FS976</f>
        <v>0</v>
      </c>
      <c r="F227" t="str">
        <f>Source!F976</f>
        <v>1.1-1-1085</v>
      </c>
      <c r="G227" t="str">
        <f>Source!G976</f>
        <v>Круг, квадрат горячекатаный из стали углеродистой обыкновенного качества, спокойной, размер более 12 мм</v>
      </c>
      <c r="H227" t="str">
        <f>Source!H976</f>
        <v>т</v>
      </c>
      <c r="I227">
        <f>Source!I976</f>
        <v>0</v>
      </c>
      <c r="J227">
        <v>1</v>
      </c>
      <c r="K227">
        <f>Source!AC976</f>
        <v>5343.49</v>
      </c>
      <c r="M227">
        <f t="shared" si="4"/>
        <v>0</v>
      </c>
      <c r="N227">
        <f>Source!AC976*IF(Source!BC976&lt;&gt; 0, Source!BC976, 1)</f>
        <v>34572.380299999997</v>
      </c>
      <c r="O227">
        <f t="shared" si="5"/>
        <v>0</v>
      </c>
      <c r="P227">
        <f>Source!AE976</f>
        <v>0</v>
      </c>
      <c r="R227">
        <f t="shared" si="6"/>
        <v>0</v>
      </c>
      <c r="S227">
        <f>Source!AE976*IF(Source!BS976&lt;&gt; 0, Source!BS976, 1)</f>
        <v>0</v>
      </c>
      <c r="T227">
        <f t="shared" si="7"/>
        <v>0</v>
      </c>
      <c r="U227">
        <f>Source!GF976</f>
        <v>1118033310</v>
      </c>
      <c r="V227">
        <v>-515252080</v>
      </c>
      <c r="W227">
        <v>1319759577</v>
      </c>
    </row>
    <row r="228" spans="1:23" x14ac:dyDescent="0.2">
      <c r="A228">
        <f>Source!A977</f>
        <v>18</v>
      </c>
      <c r="C228">
        <v>3</v>
      </c>
      <c r="D228">
        <f>Source!BI977</f>
        <v>1</v>
      </c>
      <c r="E228">
        <f>Source!FS977</f>
        <v>0</v>
      </c>
      <c r="F228" t="str">
        <f>Source!F977</f>
        <v>1.1-1-1091</v>
      </c>
      <c r="G228" t="str">
        <f>Source!G977</f>
        <v>Полоса из стали углеродистой обыкновенного качества, полуспокойной</v>
      </c>
      <c r="H228" t="str">
        <f>Source!H977</f>
        <v>т</v>
      </c>
      <c r="I228">
        <f>Source!I977</f>
        <v>0</v>
      </c>
      <c r="J228">
        <v>1</v>
      </c>
      <c r="K228">
        <f>Source!AC977</f>
        <v>7133</v>
      </c>
      <c r="M228">
        <f t="shared" si="4"/>
        <v>0</v>
      </c>
      <c r="N228">
        <f>Source!AC977*IF(Source!BC977&lt;&gt; 0, Source!BC977, 1)</f>
        <v>37519.58</v>
      </c>
      <c r="O228">
        <f t="shared" si="5"/>
        <v>0</v>
      </c>
      <c r="P228">
        <f>Source!AE977</f>
        <v>0</v>
      </c>
      <c r="R228">
        <f t="shared" si="6"/>
        <v>0</v>
      </c>
      <c r="S228">
        <f>Source!AE977*IF(Source!BS977&lt;&gt; 0, Source!BS977, 1)</f>
        <v>0</v>
      </c>
      <c r="T228">
        <f t="shared" si="7"/>
        <v>0</v>
      </c>
      <c r="U228">
        <f>Source!GF977</f>
        <v>-2080719814</v>
      </c>
      <c r="V228">
        <v>1115700033</v>
      </c>
      <c r="W228">
        <v>-188240904</v>
      </c>
    </row>
    <row r="229" spans="1:23" x14ac:dyDescent="0.2">
      <c r="A229">
        <f>Source!A978</f>
        <v>18</v>
      </c>
      <c r="C229">
        <v>3</v>
      </c>
      <c r="D229">
        <f>Source!BI978</f>
        <v>1</v>
      </c>
      <c r="E229">
        <f>Source!FS978</f>
        <v>0</v>
      </c>
      <c r="F229" t="str">
        <f>Source!F978</f>
        <v>1.1-1-1141</v>
      </c>
      <c r="G229" t="str">
        <f>Source!G978</f>
        <v>Швеллер №№ 12-40, из стали углеродистой обыкновенного качества, кипящей</v>
      </c>
      <c r="H229" t="str">
        <f>Source!H978</f>
        <v>т</v>
      </c>
      <c r="I229">
        <f>Source!I978</f>
        <v>0</v>
      </c>
      <c r="J229">
        <v>1</v>
      </c>
      <c r="K229">
        <f>Source!AC978</f>
        <v>7782.57</v>
      </c>
      <c r="M229">
        <f t="shared" si="4"/>
        <v>0</v>
      </c>
      <c r="N229">
        <f>Source!AC978*IF(Source!BC978&lt;&gt; 0, Source!BC978, 1)</f>
        <v>29807.2431</v>
      </c>
      <c r="O229">
        <f t="shared" si="5"/>
        <v>0</v>
      </c>
      <c r="P229">
        <f>Source!AE978</f>
        <v>0</v>
      </c>
      <c r="R229">
        <f t="shared" si="6"/>
        <v>0</v>
      </c>
      <c r="S229">
        <f>Source!AE978*IF(Source!BS978&lt;&gt; 0, Source!BS978, 1)</f>
        <v>0</v>
      </c>
      <c r="T229">
        <f t="shared" si="7"/>
        <v>0</v>
      </c>
      <c r="U229">
        <f>Source!GF978</f>
        <v>567328285</v>
      </c>
      <c r="V229">
        <v>1275791782</v>
      </c>
      <c r="W229">
        <v>1748517997</v>
      </c>
    </row>
    <row r="230" spans="1:23" x14ac:dyDescent="0.2">
      <c r="A230">
        <f>Source!A979</f>
        <v>17</v>
      </c>
      <c r="C230">
        <v>3</v>
      </c>
      <c r="D230">
        <v>0</v>
      </c>
      <c r="E230">
        <f>SmtRes!AV528</f>
        <v>0</v>
      </c>
      <c r="F230" t="str">
        <f>SmtRes!I528</f>
        <v>1.1-1-489</v>
      </c>
      <c r="G230" t="str">
        <f>SmtRes!K528</f>
        <v>Ксилол нефтяной, марка А</v>
      </c>
      <c r="H230" t="str">
        <f>SmtRes!O528</f>
        <v>т</v>
      </c>
      <c r="I230">
        <f>SmtRes!Y528*Source!I979</f>
        <v>0</v>
      </c>
      <c r="J230">
        <f>SmtRes!AO528</f>
        <v>1</v>
      </c>
      <c r="K230">
        <f>SmtRes!AE528</f>
        <v>6303.6</v>
      </c>
      <c r="L230">
        <f>SmtRes!DB528</f>
        <v>9.4600000000000009</v>
      </c>
      <c r="M230">
        <f>ROUND(ROUND(L230*Source!I979, 6)*1, 2)</f>
        <v>0</v>
      </c>
      <c r="N230">
        <f>SmtRes!AA528</f>
        <v>6303.6</v>
      </c>
      <c r="O230">
        <f>ROUND(ROUND(L230*Source!I979, 6)*SmtRes!DA528, 2)</f>
        <v>0</v>
      </c>
      <c r="P230">
        <f>SmtRes!AG528</f>
        <v>0</v>
      </c>
      <c r="Q230">
        <f>SmtRes!DC528</f>
        <v>0</v>
      </c>
      <c r="R230">
        <f>ROUND(ROUND(Q230*Source!I979, 6)*1, 2)</f>
        <v>0</v>
      </c>
      <c r="S230">
        <f>SmtRes!AC528</f>
        <v>0</v>
      </c>
      <c r="T230">
        <f>ROUND(ROUND(Q230*Source!I979, 6)*SmtRes!AK528, 2)</f>
        <v>0</v>
      </c>
      <c r="U230">
        <f>SmtRes!X528</f>
        <v>-904493642</v>
      </c>
      <c r="V230">
        <v>1246118143</v>
      </c>
      <c r="W230">
        <v>1246118143</v>
      </c>
    </row>
    <row r="231" spans="1:23" x14ac:dyDescent="0.2">
      <c r="A231">
        <f>Source!A980</f>
        <v>18</v>
      </c>
      <c r="C231">
        <v>3</v>
      </c>
      <c r="D231">
        <f>Source!BI980</f>
        <v>1</v>
      </c>
      <c r="E231">
        <f>Source!FS980</f>
        <v>0</v>
      </c>
      <c r="F231" t="str">
        <f>Source!F980</f>
        <v>1.1-1-3205</v>
      </c>
      <c r="G231" t="str">
        <f>Source!G980</f>
        <v>Грунтовка глифталевая, ГФ-032</v>
      </c>
      <c r="H231" t="str">
        <f>Source!H980</f>
        <v>кг</v>
      </c>
      <c r="I231">
        <f>Source!I980</f>
        <v>0</v>
      </c>
      <c r="J231">
        <v>1</v>
      </c>
      <c r="K231">
        <f>Source!AC980</f>
        <v>48.21</v>
      </c>
      <c r="M231">
        <f>ROUND(K231*I231, 2)</f>
        <v>0</v>
      </c>
      <c r="N231">
        <f>Source!AC980*IF(Source!BC980&lt;&gt; 0, Source!BC980, 1)</f>
        <v>82.439099999999996</v>
      </c>
      <c r="O231">
        <f>ROUND(N231*I231, 2)</f>
        <v>0</v>
      </c>
      <c r="P231">
        <f>Source!AE980</f>
        <v>0</v>
      </c>
      <c r="R231">
        <f>ROUND(P231*I231, 2)</f>
        <v>0</v>
      </c>
      <c r="S231">
        <f>Source!AE980*IF(Source!BS980&lt;&gt; 0, Source!BS980, 1)</f>
        <v>0</v>
      </c>
      <c r="T231">
        <f>ROUND(S231*I231, 2)</f>
        <v>0</v>
      </c>
      <c r="U231">
        <f>Source!GF980</f>
        <v>-1866386001</v>
      </c>
      <c r="V231">
        <v>985912470</v>
      </c>
      <c r="W231">
        <v>-118334387</v>
      </c>
    </row>
    <row r="232" spans="1:23" x14ac:dyDescent="0.2">
      <c r="A232">
        <f>Source!A981</f>
        <v>17</v>
      </c>
      <c r="C232">
        <v>3</v>
      </c>
      <c r="D232">
        <v>0</v>
      </c>
      <c r="E232">
        <f>SmtRes!AV533</f>
        <v>0</v>
      </c>
      <c r="F232" t="str">
        <f>SmtRes!I533</f>
        <v>1.1-1-999</v>
      </c>
      <c r="G232" t="str">
        <f>SmtRes!K533</f>
        <v>Растворитель "Уайт-спирит"</v>
      </c>
      <c r="H232" t="str">
        <f>SmtRes!O533</f>
        <v>т</v>
      </c>
      <c r="I232">
        <f>SmtRes!Y533*Source!I981</f>
        <v>0</v>
      </c>
      <c r="J232">
        <f>SmtRes!AO533</f>
        <v>1</v>
      </c>
      <c r="K232">
        <f>SmtRes!AE533</f>
        <v>12534.98</v>
      </c>
      <c r="L232">
        <f>SmtRes!DB533</f>
        <v>18.55</v>
      </c>
      <c r="M232">
        <f>ROUND(ROUND(L232*Source!I981, 6)*1, 2)</f>
        <v>0</v>
      </c>
      <c r="N232">
        <f>SmtRes!AA533</f>
        <v>12534.98</v>
      </c>
      <c r="O232">
        <f>ROUND(ROUND(L232*Source!I981, 6)*SmtRes!DA533, 2)</f>
        <v>0</v>
      </c>
      <c r="P232">
        <f>SmtRes!AG533</f>
        <v>0</v>
      </c>
      <c r="Q232">
        <f>SmtRes!DC533</f>
        <v>0</v>
      </c>
      <c r="R232">
        <f>ROUND(ROUND(Q232*Source!I981, 6)*1, 2)</f>
        <v>0</v>
      </c>
      <c r="S232">
        <f>SmtRes!AC533</f>
        <v>0</v>
      </c>
      <c r="T232">
        <f>ROUND(ROUND(Q232*Source!I981, 6)*SmtRes!AK533, 2)</f>
        <v>0</v>
      </c>
      <c r="U232">
        <f>SmtRes!X533</f>
        <v>1320659850</v>
      </c>
      <c r="V232">
        <v>-406444833</v>
      </c>
      <c r="W232">
        <v>-406444833</v>
      </c>
    </row>
    <row r="233" spans="1:23" x14ac:dyDescent="0.2">
      <c r="A233">
        <f>Source!A981</f>
        <v>17</v>
      </c>
      <c r="C233">
        <v>3</v>
      </c>
      <c r="D233">
        <v>0</v>
      </c>
      <c r="E233">
        <f>SmtRes!AV532</f>
        <v>0</v>
      </c>
      <c r="F233" t="str">
        <f>SmtRes!I532</f>
        <v>1.1-1-1577</v>
      </c>
      <c r="G233" t="str">
        <f>SmtRes!K532</f>
        <v>Эмаль, марка ПФ-115 (цветная), пентафталевая</v>
      </c>
      <c r="H233" t="str">
        <f>SmtRes!O532</f>
        <v>кг</v>
      </c>
      <c r="I233">
        <f>SmtRes!Y532*Source!I981</f>
        <v>0</v>
      </c>
      <c r="J233">
        <f>SmtRes!AO532</f>
        <v>1</v>
      </c>
      <c r="K233">
        <f>SmtRes!AE532</f>
        <v>29.9</v>
      </c>
      <c r="L233">
        <f>SmtRes!DB532</f>
        <v>269.10000000000002</v>
      </c>
      <c r="M233">
        <f>ROUND(ROUND(L233*Source!I981, 6)*1, 2)</f>
        <v>0</v>
      </c>
      <c r="N233">
        <f>SmtRes!AA532</f>
        <v>29.9</v>
      </c>
      <c r="O233">
        <f>ROUND(ROUND(L233*Source!I981, 6)*SmtRes!DA532, 2)</f>
        <v>0</v>
      </c>
      <c r="P233">
        <f>SmtRes!AG532</f>
        <v>0</v>
      </c>
      <c r="Q233">
        <f>SmtRes!DC532</f>
        <v>0</v>
      </c>
      <c r="R233">
        <f>ROUND(ROUND(Q233*Source!I981, 6)*1, 2)</f>
        <v>0</v>
      </c>
      <c r="S233">
        <f>SmtRes!AC532</f>
        <v>0</v>
      </c>
      <c r="T233">
        <f>ROUND(ROUND(Q233*Source!I981, 6)*SmtRes!AK532, 2)</f>
        <v>0</v>
      </c>
      <c r="U233">
        <f>SmtRes!X532</f>
        <v>1751843284</v>
      </c>
      <c r="V233">
        <v>-1354945903</v>
      </c>
      <c r="W233">
        <v>-1354945903</v>
      </c>
    </row>
    <row r="234" spans="1:23" x14ac:dyDescent="0.2">
      <c r="A234">
        <f>Source!A1012</f>
        <v>4</v>
      </c>
      <c r="B234">
        <v>1012</v>
      </c>
      <c r="G234" t="str">
        <f>Source!G1012</f>
        <v>п.41   Установка информационных и дорожных знаков - 1шт.</v>
      </c>
    </row>
    <row r="235" spans="1:23" x14ac:dyDescent="0.2">
      <c r="A235">
        <f>Source!A1016</f>
        <v>17</v>
      </c>
      <c r="C235">
        <v>3</v>
      </c>
      <c r="D235">
        <v>0</v>
      </c>
      <c r="E235">
        <f>SmtRes!AV536</f>
        <v>0</v>
      </c>
      <c r="F235" t="str">
        <f>SmtRes!I536</f>
        <v>1.1-1-58</v>
      </c>
      <c r="G235" t="str">
        <f>SmtRes!K536</f>
        <v>Болты строительные с гайками оцинкованные (10х100 мм)</v>
      </c>
      <c r="H235" t="str">
        <f>SmtRes!O536</f>
        <v>т</v>
      </c>
      <c r="I235">
        <f>SmtRes!Y536*Source!I1016</f>
        <v>0</v>
      </c>
      <c r="J235">
        <f>SmtRes!AO536</f>
        <v>1</v>
      </c>
      <c r="K235">
        <f>SmtRes!AE536</f>
        <v>24618.39</v>
      </c>
      <c r="L235">
        <f>SmtRes!DB536</f>
        <v>1181.68</v>
      </c>
      <c r="M235">
        <f>ROUND(ROUND(L235*Source!I1016, 6)*1, 2)</f>
        <v>0</v>
      </c>
      <c r="N235">
        <f>SmtRes!AA536</f>
        <v>24618.39</v>
      </c>
      <c r="O235">
        <f>ROUND(ROUND(L235*Source!I1016, 6)*SmtRes!DA536, 2)</f>
        <v>0</v>
      </c>
      <c r="P235">
        <f>SmtRes!AG536</f>
        <v>0</v>
      </c>
      <c r="Q235">
        <f>SmtRes!DC536</f>
        <v>0</v>
      </c>
      <c r="R235">
        <f>ROUND(ROUND(Q235*Source!I1016, 6)*1, 2)</f>
        <v>0</v>
      </c>
      <c r="S235">
        <f>SmtRes!AC536</f>
        <v>0</v>
      </c>
      <c r="T235">
        <f>ROUND(ROUND(Q235*Source!I1016, 6)*SmtRes!AK536, 2)</f>
        <v>0</v>
      </c>
      <c r="U235">
        <f>SmtRes!X536</f>
        <v>238444175</v>
      </c>
      <c r="V235">
        <v>-649257975</v>
      </c>
      <c r="W235">
        <v>-649257975</v>
      </c>
    </row>
    <row r="236" spans="1:23" x14ac:dyDescent="0.2">
      <c r="A236">
        <f>Source!A1017</f>
        <v>18</v>
      </c>
      <c r="C236">
        <v>3</v>
      </c>
      <c r="D236">
        <f>Source!BI1017</f>
        <v>1</v>
      </c>
      <c r="E236">
        <f>Source!FS1017</f>
        <v>0</v>
      </c>
      <c r="F236" t="str">
        <f>Source!F1017</f>
        <v>1.7-13-5</v>
      </c>
      <c r="G236" t="str">
        <f>Source!G1017</f>
        <v>Знаки из тонколистовой оцинкованной стали со световозвращающей пленкой, круглой формы, диаметр 700 мм</v>
      </c>
      <c r="H236" t="str">
        <f>Source!H1017</f>
        <v>шт.</v>
      </c>
      <c r="I236">
        <f>Source!I1017</f>
        <v>0</v>
      </c>
      <c r="J236">
        <v>1</v>
      </c>
      <c r="K236">
        <f>Source!AC1017</f>
        <v>636.66</v>
      </c>
      <c r="M236">
        <f>ROUND(K236*I236, 2)</f>
        <v>0</v>
      </c>
      <c r="N236">
        <f>Source!AC1017*IF(Source!BC1017&lt;&gt; 0, Source!BC1017, 1)</f>
        <v>814.9248</v>
      </c>
      <c r="O236">
        <f>ROUND(N236*I236, 2)</f>
        <v>0</v>
      </c>
      <c r="P236">
        <f>Source!AE1017</f>
        <v>0</v>
      </c>
      <c r="R236">
        <f>ROUND(P236*I236, 2)</f>
        <v>0</v>
      </c>
      <c r="S236">
        <f>Source!AE1017*IF(Source!BS1017&lt;&gt; 0, Source!BS1017, 1)</f>
        <v>0</v>
      </c>
      <c r="T236">
        <f>ROUND(S236*I236, 2)</f>
        <v>0</v>
      </c>
      <c r="U236">
        <f>Source!GF1017</f>
        <v>-1951501916</v>
      </c>
      <c r="V236">
        <v>-1654131854</v>
      </c>
      <c r="W236">
        <v>2080073401</v>
      </c>
    </row>
    <row r="237" spans="1:23" x14ac:dyDescent="0.2">
      <c r="A237">
        <f>Source!A1018</f>
        <v>18</v>
      </c>
      <c r="C237">
        <v>3</v>
      </c>
      <c r="D237">
        <f>Source!BI1018</f>
        <v>1</v>
      </c>
      <c r="E237">
        <f>Source!FS1018</f>
        <v>0</v>
      </c>
      <c r="F237" t="str">
        <f>Source!F1018</f>
        <v>1.7-13-100</v>
      </c>
      <c r="G237" t="str">
        <f>Source!G1018</f>
        <v>Стойки из оцинкованной стали, диаметр 76 мм, длина 3 м</v>
      </c>
      <c r="H237" t="str">
        <f>Source!H1018</f>
        <v>шт.</v>
      </c>
      <c r="I237">
        <f>Source!I1018</f>
        <v>0</v>
      </c>
      <c r="J237">
        <v>1</v>
      </c>
      <c r="K237">
        <f>Source!AC1018</f>
        <v>574.45000000000005</v>
      </c>
      <c r="M237">
        <f>ROUND(K237*I237, 2)</f>
        <v>0</v>
      </c>
      <c r="N237">
        <f>Source!AC1018*IF(Source!BC1018&lt;&gt; 0, Source!BC1018, 1)</f>
        <v>1539.5260000000003</v>
      </c>
      <c r="O237">
        <f>ROUND(N237*I237, 2)</f>
        <v>0</v>
      </c>
      <c r="P237">
        <f>Source!AE1018</f>
        <v>0</v>
      </c>
      <c r="R237">
        <f>ROUND(P237*I237, 2)</f>
        <v>0</v>
      </c>
      <c r="S237">
        <f>Source!AE1018*IF(Source!BS1018&lt;&gt; 0, Source!BS1018, 1)</f>
        <v>0</v>
      </c>
      <c r="T237">
        <f>ROUND(S237*I237, 2)</f>
        <v>0</v>
      </c>
      <c r="U237">
        <f>Source!GF1018</f>
        <v>666106466</v>
      </c>
      <c r="V237">
        <v>226132763</v>
      </c>
      <c r="W237">
        <v>-1914073212</v>
      </c>
    </row>
    <row r="238" spans="1:23" x14ac:dyDescent="0.2">
      <c r="A238">
        <f>Source!A1019</f>
        <v>18</v>
      </c>
      <c r="C238">
        <v>3</v>
      </c>
      <c r="D238">
        <f>Source!BI1019</f>
        <v>1</v>
      </c>
      <c r="E238">
        <f>Source!FS1019</f>
        <v>0</v>
      </c>
      <c r="F238" t="str">
        <f>Source!F1019</f>
        <v>1.7-13-101</v>
      </c>
      <c r="G238" t="str">
        <f>Source!G1019</f>
        <v>Хомуты из оцинкованной стали, диаметр 76 мм</v>
      </c>
      <c r="H238" t="str">
        <f>Source!H1019</f>
        <v>шт.</v>
      </c>
      <c r="I238">
        <f>Source!I1019</f>
        <v>0</v>
      </c>
      <c r="J238">
        <v>1</v>
      </c>
      <c r="K238">
        <f>Source!AC1019</f>
        <v>47.28</v>
      </c>
      <c r="M238">
        <f>ROUND(K238*I238, 2)</f>
        <v>0</v>
      </c>
      <c r="N238">
        <f>Source!AC1019*IF(Source!BC1019&lt;&gt; 0, Source!BC1019, 1)</f>
        <v>55.317599999999999</v>
      </c>
      <c r="O238">
        <f>ROUND(N238*I238, 2)</f>
        <v>0</v>
      </c>
      <c r="P238">
        <f>Source!AE1019</f>
        <v>0</v>
      </c>
      <c r="R238">
        <f>ROUND(P238*I238, 2)</f>
        <v>0</v>
      </c>
      <c r="S238">
        <f>Source!AE1019*IF(Source!BS1019&lt;&gt; 0, Source!BS1019, 1)</f>
        <v>0</v>
      </c>
      <c r="T238">
        <f>ROUND(S238*I238, 2)</f>
        <v>0</v>
      </c>
      <c r="U238">
        <f>Source!GF1019</f>
        <v>645346249</v>
      </c>
      <c r="V238">
        <v>-1746708717</v>
      </c>
      <c r="W238">
        <v>-698957023</v>
      </c>
    </row>
    <row r="239" spans="1:23" x14ac:dyDescent="0.2">
      <c r="A239">
        <f>Source!A1020</f>
        <v>17</v>
      </c>
      <c r="C239">
        <v>3</v>
      </c>
      <c r="D239">
        <v>0</v>
      </c>
      <c r="E239">
        <f>SmtRes!AV541</f>
        <v>0</v>
      </c>
      <c r="F239" t="str">
        <f>SmtRes!I541</f>
        <v>1.7-13-101</v>
      </c>
      <c r="G239" t="str">
        <f>SmtRes!K541</f>
        <v>Хомуты из оцинкованной стали, диаметр 76 мм</v>
      </c>
      <c r="H239" t="str">
        <f>SmtRes!O541</f>
        <v>шт.</v>
      </c>
      <c r="I239">
        <f>SmtRes!Y541*Source!I1020</f>
        <v>0</v>
      </c>
      <c r="J239">
        <f>SmtRes!AO541</f>
        <v>1</v>
      </c>
      <c r="K239">
        <f>SmtRes!AE541</f>
        <v>47.28</v>
      </c>
      <c r="L239">
        <f>SmtRes!DB541</f>
        <v>4728</v>
      </c>
      <c r="M239">
        <f>ROUND(ROUND(L239*Source!I1020, 6)*1, 2)</f>
        <v>0</v>
      </c>
      <c r="N239">
        <f>SmtRes!AA541</f>
        <v>47.28</v>
      </c>
      <c r="O239">
        <f>ROUND(ROUND(L239*Source!I1020, 6)*SmtRes!DA541, 2)</f>
        <v>0</v>
      </c>
      <c r="P239">
        <f>SmtRes!AG541</f>
        <v>0</v>
      </c>
      <c r="Q239">
        <f>SmtRes!DC541</f>
        <v>0</v>
      </c>
      <c r="R239">
        <f>ROUND(ROUND(Q239*Source!I1020, 6)*1, 2)</f>
        <v>0</v>
      </c>
      <c r="S239">
        <f>SmtRes!AC541</f>
        <v>0</v>
      </c>
      <c r="T239">
        <f>ROUND(ROUND(Q239*Source!I1020, 6)*SmtRes!AK541, 2)</f>
        <v>0</v>
      </c>
      <c r="U239">
        <f>SmtRes!X541</f>
        <v>645346249</v>
      </c>
      <c r="V239">
        <v>-1746708717</v>
      </c>
      <c r="W239">
        <v>-1746708717</v>
      </c>
    </row>
    <row r="240" spans="1:23" x14ac:dyDescent="0.2">
      <c r="A240">
        <f>Source!A1021</f>
        <v>18</v>
      </c>
      <c r="C240">
        <v>3</v>
      </c>
      <c r="D240">
        <f>Source!BI1021</f>
        <v>1</v>
      </c>
      <c r="E240">
        <f>Source!FS1021</f>
        <v>0</v>
      </c>
      <c r="F240" t="str">
        <f>Source!F1021</f>
        <v>1.7-13-5</v>
      </c>
      <c r="G240" t="str">
        <f>Source!G1021</f>
        <v>Знаки из тонколистовой оцинкованной стали со световозвращающей пленкой, круглой формы, диаметр 700 мм</v>
      </c>
      <c r="H240" t="str">
        <f>Source!H1021</f>
        <v>шт.</v>
      </c>
      <c r="I240">
        <f>Source!I1021</f>
        <v>0</v>
      </c>
      <c r="J240">
        <v>1</v>
      </c>
      <c r="K240">
        <f>Source!AC1021</f>
        <v>636.66</v>
      </c>
      <c r="M240">
        <f>ROUND(K240*I240, 2)</f>
        <v>0</v>
      </c>
      <c r="N240">
        <f>Source!AC1021*IF(Source!BC1021&lt;&gt; 0, Source!BC1021, 1)</f>
        <v>814.9248</v>
      </c>
      <c r="O240">
        <f>ROUND(N240*I240, 2)</f>
        <v>0</v>
      </c>
      <c r="P240">
        <f>Source!AE1021</f>
        <v>0</v>
      </c>
      <c r="R240">
        <f>ROUND(P240*I240, 2)</f>
        <v>0</v>
      </c>
      <c r="S240">
        <f>Source!AE1021*IF(Source!BS1021&lt;&gt; 0, Source!BS1021, 1)</f>
        <v>0</v>
      </c>
      <c r="T240">
        <f>ROUND(S240*I240, 2)</f>
        <v>0</v>
      </c>
      <c r="U240">
        <f>Source!GF1021</f>
        <v>-1951501916</v>
      </c>
      <c r="V240">
        <v>-1654131854</v>
      </c>
      <c r="W240">
        <v>2080073401</v>
      </c>
    </row>
    <row r="241" spans="1:23" x14ac:dyDescent="0.2">
      <c r="A241">
        <f>Source!A1022</f>
        <v>18</v>
      </c>
      <c r="C241">
        <v>3</v>
      </c>
      <c r="D241">
        <f>Source!BI1022</f>
        <v>1</v>
      </c>
      <c r="E241">
        <f>Source!FS1022</f>
        <v>0</v>
      </c>
      <c r="F241" t="str">
        <f>Source!F1022</f>
        <v>1.7-13-101</v>
      </c>
      <c r="G241" t="str">
        <f>Source!G1022</f>
        <v>Хомуты из оцинкованной стали, диаметр 76 мм</v>
      </c>
      <c r="H241" t="str">
        <f>Source!H1022</f>
        <v>шт.</v>
      </c>
      <c r="I241">
        <f>Source!I1022</f>
        <v>0</v>
      </c>
      <c r="J241">
        <v>1</v>
      </c>
      <c r="K241">
        <f>Source!AC1022</f>
        <v>47.28</v>
      </c>
      <c r="M241">
        <f>ROUND(K241*I241, 2)</f>
        <v>0</v>
      </c>
      <c r="N241">
        <f>Source!AC1022*IF(Source!BC1022&lt;&gt; 0, Source!BC1022, 1)</f>
        <v>55.317599999999999</v>
      </c>
      <c r="O241">
        <f>ROUND(N241*I241, 2)</f>
        <v>0</v>
      </c>
      <c r="P241">
        <f>Source!AE1022</f>
        <v>0</v>
      </c>
      <c r="R241">
        <f>ROUND(P241*I241, 2)</f>
        <v>0</v>
      </c>
      <c r="S241">
        <f>Source!AE1022*IF(Source!BS1022&lt;&gt; 0, Source!BS1022, 1)</f>
        <v>0</v>
      </c>
      <c r="T241">
        <f>ROUND(S241*I241, 2)</f>
        <v>0</v>
      </c>
      <c r="U241">
        <f>Source!GF1022</f>
        <v>645346249</v>
      </c>
      <c r="V241">
        <v>-1746708717</v>
      </c>
      <c r="W241">
        <v>-698957023</v>
      </c>
    </row>
    <row r="242" spans="1:23" x14ac:dyDescent="0.2">
      <c r="A242">
        <f>Source!A1053</f>
        <v>4</v>
      </c>
      <c r="B242">
        <v>1053</v>
      </c>
      <c r="G242" t="str">
        <f>Source!G1053</f>
        <v>п.42   Установка ИДН (3,5м) - 4шт.</v>
      </c>
    </row>
    <row r="243" spans="1:23" x14ac:dyDescent="0.2">
      <c r="A243">
        <f>Source!A1057</f>
        <v>17</v>
      </c>
      <c r="C243">
        <v>3</v>
      </c>
      <c r="D243">
        <v>0</v>
      </c>
      <c r="E243">
        <f>SmtRes!AV552</f>
        <v>0</v>
      </c>
      <c r="F243" t="str">
        <f>SmtRes!I552</f>
        <v>9999990006</v>
      </c>
      <c r="G243" t="str">
        <f>SmtRes!K552</f>
        <v>Стоимость прочих материалов (ЭСН)</v>
      </c>
      <c r="H243" t="str">
        <f>SmtRes!O552</f>
        <v>руб.</v>
      </c>
      <c r="I243">
        <f>SmtRes!Y552*Source!I1057</f>
        <v>0</v>
      </c>
      <c r="J243">
        <f>SmtRes!AO552</f>
        <v>1</v>
      </c>
      <c r="K243">
        <f>SmtRes!AE552</f>
        <v>1</v>
      </c>
      <c r="L243">
        <f>SmtRes!DB552</f>
        <v>0.01</v>
      </c>
      <c r="M243">
        <f>ROUND(ROUND(L243*Source!I1057, 6)*1, 2)</f>
        <v>0</v>
      </c>
      <c r="N243">
        <f>SmtRes!AA552</f>
        <v>1</v>
      </c>
      <c r="O243">
        <f>ROUND(ROUND(L243*Source!I1057, 6)*SmtRes!DA552, 2)</f>
        <v>0</v>
      </c>
      <c r="P243">
        <f>SmtRes!AG552</f>
        <v>0</v>
      </c>
      <c r="Q243">
        <f>SmtRes!DC552</f>
        <v>0</v>
      </c>
      <c r="R243">
        <f>ROUND(ROUND(Q243*Source!I1057, 6)*1, 2)</f>
        <v>0</v>
      </c>
      <c r="S243">
        <f>SmtRes!AC552</f>
        <v>0</v>
      </c>
      <c r="T243">
        <f>ROUND(ROUND(Q243*Source!I1057, 6)*SmtRes!AK552, 2)</f>
        <v>0</v>
      </c>
      <c r="U243">
        <f>SmtRes!X552</f>
        <v>-94250534</v>
      </c>
      <c r="V243">
        <v>-1341645062</v>
      </c>
      <c r="W243">
        <v>-1341645062</v>
      </c>
    </row>
    <row r="244" spans="1:23" x14ac:dyDescent="0.2">
      <c r="A244">
        <f>Source!A1057</f>
        <v>17</v>
      </c>
      <c r="C244">
        <v>3</v>
      </c>
      <c r="D244">
        <v>0</v>
      </c>
      <c r="E244">
        <f>SmtRes!AV551</f>
        <v>0</v>
      </c>
      <c r="F244" t="str">
        <f>SmtRes!I551</f>
        <v>1.7-5-229</v>
      </c>
      <c r="G244" t="str">
        <f>SmtRes!K551</f>
        <v>Анкер-болт оцинкованный с пластиковой втулкой, для крепления искусственных дорожных неровностей, размеры 10х135 мм</v>
      </c>
      <c r="H244" t="str">
        <f>SmtRes!O551</f>
        <v>шт.</v>
      </c>
      <c r="I244">
        <f>SmtRes!Y551*Source!I1057</f>
        <v>0</v>
      </c>
      <c r="J244">
        <f>SmtRes!AO551</f>
        <v>1</v>
      </c>
      <c r="K244">
        <f>SmtRes!AE551</f>
        <v>11.58</v>
      </c>
      <c r="L244">
        <f>SmtRes!DB551</f>
        <v>264.2</v>
      </c>
      <c r="M244">
        <f>ROUND(ROUND(L244*Source!I1057, 6)*1, 2)</f>
        <v>0</v>
      </c>
      <c r="N244">
        <f>SmtRes!AA551</f>
        <v>11.58</v>
      </c>
      <c r="O244">
        <f>ROUND(ROUND(L244*Source!I1057, 6)*SmtRes!DA551, 2)</f>
        <v>0</v>
      </c>
      <c r="P244">
        <f>SmtRes!AG551</f>
        <v>0</v>
      </c>
      <c r="Q244">
        <f>SmtRes!DC551</f>
        <v>0</v>
      </c>
      <c r="R244">
        <f>ROUND(ROUND(Q244*Source!I1057, 6)*1, 2)</f>
        <v>0</v>
      </c>
      <c r="S244">
        <f>SmtRes!AC551</f>
        <v>0</v>
      </c>
      <c r="T244">
        <f>ROUND(ROUND(Q244*Source!I1057, 6)*SmtRes!AK551, 2)</f>
        <v>0</v>
      </c>
      <c r="U244">
        <f>SmtRes!X551</f>
        <v>-1963666126</v>
      </c>
      <c r="V244">
        <v>1728779386</v>
      </c>
      <c r="W244">
        <v>1728779386</v>
      </c>
    </row>
    <row r="245" spans="1:23" x14ac:dyDescent="0.2">
      <c r="A245">
        <f>Source!A1057</f>
        <v>17</v>
      </c>
      <c r="C245">
        <v>3</v>
      </c>
      <c r="D245">
        <v>0</v>
      </c>
      <c r="E245">
        <f>SmtRes!AV550</f>
        <v>0</v>
      </c>
      <c r="F245" t="str">
        <f>SmtRes!I550</f>
        <v>1.7-3-73</v>
      </c>
      <c r="G245" t="str">
        <f>SmtRes!K550</f>
        <v>Бур с наконечником из твердого сплава, с хвостовиком SDS-max, диаметр 16 мм, длина 340 мм</v>
      </c>
      <c r="H245" t="str">
        <f>SmtRes!O550</f>
        <v>шт.</v>
      </c>
      <c r="I245">
        <f>SmtRes!Y550*Source!I1057</f>
        <v>0</v>
      </c>
      <c r="J245">
        <f>SmtRes!AO550</f>
        <v>1</v>
      </c>
      <c r="K245">
        <f>SmtRes!AE550</f>
        <v>373.37</v>
      </c>
      <c r="L245">
        <f>SmtRes!DB550</f>
        <v>567.9</v>
      </c>
      <c r="M245">
        <f>ROUND(ROUND(L245*Source!I1057, 6)*1, 2)</f>
        <v>0</v>
      </c>
      <c r="N245">
        <f>SmtRes!AA550</f>
        <v>373.37</v>
      </c>
      <c r="O245">
        <f>ROUND(ROUND(L245*Source!I1057, 6)*SmtRes!DA550, 2)</f>
        <v>0</v>
      </c>
      <c r="P245">
        <f>SmtRes!AG550</f>
        <v>0</v>
      </c>
      <c r="Q245">
        <f>SmtRes!DC550</f>
        <v>0</v>
      </c>
      <c r="R245">
        <f>ROUND(ROUND(Q245*Source!I1057, 6)*1, 2)</f>
        <v>0</v>
      </c>
      <c r="S245">
        <f>SmtRes!AC550</f>
        <v>0</v>
      </c>
      <c r="T245">
        <f>ROUND(ROUND(Q245*Source!I1057, 6)*SmtRes!AK550, 2)</f>
        <v>0</v>
      </c>
      <c r="U245">
        <f>SmtRes!X550</f>
        <v>-1551247525</v>
      </c>
      <c r="V245">
        <v>-2025506423</v>
      </c>
      <c r="W245">
        <v>-2025506423</v>
      </c>
    </row>
    <row r="246" spans="1:23" x14ac:dyDescent="0.2">
      <c r="A246">
        <f>Source!A1057</f>
        <v>17</v>
      </c>
      <c r="C246">
        <v>3</v>
      </c>
      <c r="D246">
        <v>0</v>
      </c>
      <c r="E246">
        <f>SmtRes!AV549</f>
        <v>0</v>
      </c>
      <c r="F246" t="str">
        <f>SmtRes!I549</f>
        <v>1.1-1-2876</v>
      </c>
      <c r="G246" t="str">
        <f>SmtRes!K549</f>
        <v>Клей полиуретановый двухкомпонентный</v>
      </c>
      <c r="H246" t="str">
        <f>SmtRes!O549</f>
        <v>кг</v>
      </c>
      <c r="I246">
        <f>SmtRes!Y549*Source!I1057</f>
        <v>0</v>
      </c>
      <c r="J246">
        <f>SmtRes!AO549</f>
        <v>1</v>
      </c>
      <c r="K246">
        <f>SmtRes!AE549</f>
        <v>221.64</v>
      </c>
      <c r="L246">
        <f>SmtRes!DB549</f>
        <v>192.1</v>
      </c>
      <c r="M246">
        <f>ROUND(ROUND(L246*Source!I1057, 6)*1, 2)</f>
        <v>0</v>
      </c>
      <c r="N246">
        <f>SmtRes!AA549</f>
        <v>221.64</v>
      </c>
      <c r="O246">
        <f>ROUND(ROUND(L246*Source!I1057, 6)*SmtRes!DA549, 2)</f>
        <v>0</v>
      </c>
      <c r="P246">
        <f>SmtRes!AG549</f>
        <v>0</v>
      </c>
      <c r="Q246">
        <f>SmtRes!DC549</f>
        <v>0</v>
      </c>
      <c r="R246">
        <f>ROUND(ROUND(Q246*Source!I1057, 6)*1, 2)</f>
        <v>0</v>
      </c>
      <c r="S246">
        <f>SmtRes!AC549</f>
        <v>0</v>
      </c>
      <c r="T246">
        <f>ROUND(ROUND(Q246*Source!I1057, 6)*SmtRes!AK549, 2)</f>
        <v>0</v>
      </c>
      <c r="U246">
        <f>SmtRes!X549</f>
        <v>1077528645</v>
      </c>
      <c r="V246">
        <v>320848201</v>
      </c>
      <c r="W246">
        <v>320848201</v>
      </c>
    </row>
    <row r="247" spans="1:23" x14ac:dyDescent="0.2">
      <c r="A247">
        <f>Source!A1058</f>
        <v>18</v>
      </c>
      <c r="C247">
        <v>3</v>
      </c>
      <c r="D247">
        <f>Source!BI1058</f>
        <v>1</v>
      </c>
      <c r="E247">
        <f>Source!FS1058</f>
        <v>0</v>
      </c>
      <c r="F247" t="str">
        <f>Source!F1058</f>
        <v>1.1-1-2874</v>
      </c>
      <c r="G247" t="str">
        <f>Source!G1058</f>
        <v>Искусственная дорожная неровность из резины, средний элемент, размеры 900х500 мм</v>
      </c>
      <c r="H247" t="str">
        <f>Source!H1058</f>
        <v>шт.</v>
      </c>
      <c r="I247">
        <f>Source!I1058</f>
        <v>0</v>
      </c>
      <c r="J247">
        <v>1</v>
      </c>
      <c r="K247">
        <f>Source!AC1058</f>
        <v>1157.69</v>
      </c>
      <c r="M247">
        <f>ROUND(K247*I247, 2)</f>
        <v>0</v>
      </c>
      <c r="N247">
        <f>Source!AC1058*IF(Source!BC1058&lt;&gt; 0, Source!BC1058, 1)</f>
        <v>1528.1508000000001</v>
      </c>
      <c r="O247">
        <f>ROUND(N247*I247, 2)</f>
        <v>0</v>
      </c>
      <c r="P247">
        <f>Source!AE1058</f>
        <v>0</v>
      </c>
      <c r="R247">
        <f>ROUND(P247*I247, 2)</f>
        <v>0</v>
      </c>
      <c r="S247">
        <f>Source!AE1058*IF(Source!BS1058&lt;&gt; 0, Source!BS1058, 1)</f>
        <v>0</v>
      </c>
      <c r="T247">
        <f>ROUND(S247*I247, 2)</f>
        <v>0</v>
      </c>
      <c r="U247">
        <f>Source!GF1058</f>
        <v>727499281</v>
      </c>
      <c r="V247">
        <v>-2103444116</v>
      </c>
      <c r="W247">
        <v>-1733298309</v>
      </c>
    </row>
    <row r="248" spans="1:23" x14ac:dyDescent="0.2">
      <c r="A248">
        <f>Source!A1059</f>
        <v>17</v>
      </c>
      <c r="C248">
        <v>3</v>
      </c>
      <c r="D248">
        <v>0</v>
      </c>
      <c r="E248">
        <f>SmtRes!AV560</f>
        <v>0</v>
      </c>
      <c r="F248" t="str">
        <f>SmtRes!I560</f>
        <v>1.7-5-229</v>
      </c>
      <c r="G248" t="str">
        <f>SmtRes!K560</f>
        <v>Анкер-болт оцинкованный с пластиковой втулкой, для крепления искусственных дорожных неровностей, размеры 10х135 мм</v>
      </c>
      <c r="H248" t="str">
        <f>SmtRes!O560</f>
        <v>шт.</v>
      </c>
      <c r="I248">
        <f>SmtRes!Y560*Source!I1059</f>
        <v>0</v>
      </c>
      <c r="J248">
        <f>SmtRes!AO560</f>
        <v>1</v>
      </c>
      <c r="K248">
        <f>SmtRes!AE560</f>
        <v>11.58</v>
      </c>
      <c r="L248">
        <f>SmtRes!DB560</f>
        <v>284.77999999999997</v>
      </c>
      <c r="M248">
        <f>ROUND(ROUND(L248*Source!I1059, 6)*1, 2)</f>
        <v>0</v>
      </c>
      <c r="N248">
        <f>SmtRes!AA560</f>
        <v>11.58</v>
      </c>
      <c r="O248">
        <f>ROUND(ROUND(L248*Source!I1059, 6)*SmtRes!DA560, 2)</f>
        <v>0</v>
      </c>
      <c r="P248">
        <f>SmtRes!AG560</f>
        <v>0</v>
      </c>
      <c r="Q248">
        <f>SmtRes!DC560</f>
        <v>0</v>
      </c>
      <c r="R248">
        <f>ROUND(ROUND(Q248*Source!I1059, 6)*1, 2)</f>
        <v>0</v>
      </c>
      <c r="S248">
        <f>SmtRes!AC560</f>
        <v>0</v>
      </c>
      <c r="T248">
        <f>ROUND(ROUND(Q248*Source!I1059, 6)*SmtRes!AK560, 2)</f>
        <v>0</v>
      </c>
      <c r="U248">
        <f>SmtRes!X560</f>
        <v>-1963666126</v>
      </c>
      <c r="V248">
        <v>1728779386</v>
      </c>
      <c r="W248">
        <v>1728779386</v>
      </c>
    </row>
    <row r="249" spans="1:23" x14ac:dyDescent="0.2">
      <c r="A249">
        <f>Source!A1059</f>
        <v>17</v>
      </c>
      <c r="C249">
        <v>3</v>
      </c>
      <c r="D249">
        <v>0</v>
      </c>
      <c r="E249">
        <f>SmtRes!AV559</f>
        <v>0</v>
      </c>
      <c r="F249" t="str">
        <f>SmtRes!I559</f>
        <v>1.7-3-73</v>
      </c>
      <c r="G249" t="str">
        <f>SmtRes!K559</f>
        <v>Бур с наконечником из твердого сплава, с хвостовиком SDS-max, диаметр 16 мм, длина 340 мм</v>
      </c>
      <c r="H249" t="str">
        <f>SmtRes!O559</f>
        <v>шт.</v>
      </c>
      <c r="I249">
        <f>SmtRes!Y559*Source!I1059</f>
        <v>0</v>
      </c>
      <c r="J249">
        <f>SmtRes!AO559</f>
        <v>1</v>
      </c>
      <c r="K249">
        <f>SmtRes!AE559</f>
        <v>373.37</v>
      </c>
      <c r="L249">
        <f>SmtRes!DB559</f>
        <v>612.14</v>
      </c>
      <c r="M249">
        <f>ROUND(ROUND(L249*Source!I1059, 6)*1, 2)</f>
        <v>0</v>
      </c>
      <c r="N249">
        <f>SmtRes!AA559</f>
        <v>373.37</v>
      </c>
      <c r="O249">
        <f>ROUND(ROUND(L249*Source!I1059, 6)*SmtRes!DA559, 2)</f>
        <v>0</v>
      </c>
      <c r="P249">
        <f>SmtRes!AG559</f>
        <v>0</v>
      </c>
      <c r="Q249">
        <f>SmtRes!DC559</f>
        <v>0</v>
      </c>
      <c r="R249">
        <f>ROUND(ROUND(Q249*Source!I1059, 6)*1, 2)</f>
        <v>0</v>
      </c>
      <c r="S249">
        <f>SmtRes!AC559</f>
        <v>0</v>
      </c>
      <c r="T249">
        <f>ROUND(ROUND(Q249*Source!I1059, 6)*SmtRes!AK559, 2)</f>
        <v>0</v>
      </c>
      <c r="U249">
        <f>SmtRes!X559</f>
        <v>-1551247525</v>
      </c>
      <c r="V249">
        <v>-2025506423</v>
      </c>
      <c r="W249">
        <v>-2025506423</v>
      </c>
    </row>
    <row r="250" spans="1:23" x14ac:dyDescent="0.2">
      <c r="A250">
        <f>Source!A1059</f>
        <v>17</v>
      </c>
      <c r="C250">
        <v>3</v>
      </c>
      <c r="D250">
        <v>0</v>
      </c>
      <c r="E250">
        <f>SmtRes!AV558</f>
        <v>0</v>
      </c>
      <c r="F250" t="str">
        <f>SmtRes!I558</f>
        <v>1.1-1-2876</v>
      </c>
      <c r="G250" t="str">
        <f>SmtRes!K558</f>
        <v>Клей полиуретановый двухкомпонентный</v>
      </c>
      <c r="H250" t="str">
        <f>SmtRes!O558</f>
        <v>кг</v>
      </c>
      <c r="I250">
        <f>SmtRes!Y558*Source!I1059</f>
        <v>0</v>
      </c>
      <c r="J250">
        <f>SmtRes!AO558</f>
        <v>1</v>
      </c>
      <c r="K250">
        <f>SmtRes!AE558</f>
        <v>221.64</v>
      </c>
      <c r="L250">
        <f>SmtRes!DB558</f>
        <v>256.13</v>
      </c>
      <c r="M250">
        <f>ROUND(ROUND(L250*Source!I1059, 6)*1, 2)</f>
        <v>0</v>
      </c>
      <c r="N250">
        <f>SmtRes!AA558</f>
        <v>221.64</v>
      </c>
      <c r="O250">
        <f>ROUND(ROUND(L250*Source!I1059, 6)*SmtRes!DA558, 2)</f>
        <v>0</v>
      </c>
      <c r="P250">
        <f>SmtRes!AG558</f>
        <v>0</v>
      </c>
      <c r="Q250">
        <f>SmtRes!DC558</f>
        <v>0</v>
      </c>
      <c r="R250">
        <f>ROUND(ROUND(Q250*Source!I1059, 6)*1, 2)</f>
        <v>0</v>
      </c>
      <c r="S250">
        <f>SmtRes!AC558</f>
        <v>0</v>
      </c>
      <c r="T250">
        <f>ROUND(ROUND(Q250*Source!I1059, 6)*SmtRes!AK558, 2)</f>
        <v>0</v>
      </c>
      <c r="U250">
        <f>SmtRes!X558</f>
        <v>1077528645</v>
      </c>
      <c r="V250">
        <v>320848201</v>
      </c>
      <c r="W250">
        <v>320848201</v>
      </c>
    </row>
    <row r="251" spans="1:23" x14ac:dyDescent="0.2">
      <c r="A251">
        <f>Source!A1060</f>
        <v>18</v>
      </c>
      <c r="C251">
        <v>3</v>
      </c>
      <c r="D251">
        <f>Source!BI1060</f>
        <v>1</v>
      </c>
      <c r="E251">
        <f>Source!FS1060</f>
        <v>0</v>
      </c>
      <c r="F251" t="str">
        <f>Source!F1060</f>
        <v>1.1-1-2875</v>
      </c>
      <c r="G251" t="str">
        <f>Source!G1060</f>
        <v>Искусственная дорожная неровность из резины, концевой элемент, размеры 900х250 мм</v>
      </c>
      <c r="H251" t="str">
        <f>Source!H1060</f>
        <v>шт.</v>
      </c>
      <c r="I251">
        <f>Source!I1060</f>
        <v>0</v>
      </c>
      <c r="J251">
        <v>1</v>
      </c>
      <c r="K251">
        <f>Source!AC1060</f>
        <v>950.7</v>
      </c>
      <c r="M251">
        <f>ROUND(K251*I251, 2)</f>
        <v>0</v>
      </c>
      <c r="N251">
        <f>Source!AC1060*IF(Source!BC1060&lt;&gt; 0, Source!BC1060, 1)</f>
        <v>713.02500000000009</v>
      </c>
      <c r="O251">
        <f>ROUND(N251*I251, 2)</f>
        <v>0</v>
      </c>
      <c r="P251">
        <f>Source!AE1060</f>
        <v>0</v>
      </c>
      <c r="R251">
        <f>ROUND(P251*I251, 2)</f>
        <v>0</v>
      </c>
      <c r="S251">
        <f>Source!AE1060*IF(Source!BS1060&lt;&gt; 0, Source!BS1060, 1)</f>
        <v>0</v>
      </c>
      <c r="T251">
        <f>ROUND(S251*I251, 2)</f>
        <v>0</v>
      </c>
      <c r="U251">
        <f>Source!GF1060</f>
        <v>-1569363204</v>
      </c>
      <c r="V251">
        <v>-1033724497</v>
      </c>
      <c r="W251">
        <v>-730179058</v>
      </c>
    </row>
    <row r="252" spans="1:23" x14ac:dyDescent="0.2">
      <c r="A252">
        <f>Source!A1091</f>
        <v>4</v>
      </c>
      <c r="B252">
        <v>1091</v>
      </c>
      <c r="G252" t="str">
        <f>Source!G1091</f>
        <v>п.43   Установка антипарковочных столбиков - 28шт.</v>
      </c>
    </row>
    <row r="253" spans="1:23" x14ac:dyDescent="0.2">
      <c r="A253">
        <f>Source!A1095</f>
        <v>17</v>
      </c>
      <c r="C253">
        <v>3</v>
      </c>
      <c r="D253">
        <v>0</v>
      </c>
      <c r="E253">
        <f>SmtRes!AV568</f>
        <v>0</v>
      </c>
      <c r="F253" t="str">
        <f>SmtRes!I568</f>
        <v>1.1-1-45</v>
      </c>
      <c r="G253" t="str">
        <f>SmtRes!K568</f>
        <v>Битумы нефтяные, дорожные вязкие, марка БНД</v>
      </c>
      <c r="H253" t="str">
        <f>SmtRes!O568</f>
        <v>т</v>
      </c>
      <c r="I253">
        <f>SmtRes!Y568*Source!I1095</f>
        <v>0</v>
      </c>
      <c r="J253">
        <f>SmtRes!AO568</f>
        <v>1</v>
      </c>
      <c r="K253">
        <f>SmtRes!AE568</f>
        <v>3386.07</v>
      </c>
      <c r="L253">
        <f>SmtRes!DB568</f>
        <v>558.70000000000005</v>
      </c>
      <c r="M253">
        <f>ROUND(ROUND(L253*Source!I1095, 6)*1, 2)</f>
        <v>0</v>
      </c>
      <c r="N253">
        <f>SmtRes!AA568</f>
        <v>3386.07</v>
      </c>
      <c r="O253">
        <f>ROUND(ROUND(L253*Source!I1095, 6)*SmtRes!DA568, 2)</f>
        <v>0</v>
      </c>
      <c r="P253">
        <f>SmtRes!AG568</f>
        <v>0</v>
      </c>
      <c r="Q253">
        <f>SmtRes!DC568</f>
        <v>0</v>
      </c>
      <c r="R253">
        <f>ROUND(ROUND(Q253*Source!I1095, 6)*1, 2)</f>
        <v>0</v>
      </c>
      <c r="S253">
        <f>SmtRes!AC568</f>
        <v>0</v>
      </c>
      <c r="T253">
        <f>ROUND(ROUND(Q253*Source!I1095, 6)*SmtRes!AK568, 2)</f>
        <v>0</v>
      </c>
      <c r="U253">
        <f>SmtRes!X568</f>
        <v>1324671590</v>
      </c>
      <c r="V253">
        <v>599831343</v>
      </c>
      <c r="W253">
        <v>599831343</v>
      </c>
    </row>
    <row r="254" spans="1:23" x14ac:dyDescent="0.2">
      <c r="A254">
        <f>Source!A1095</f>
        <v>17</v>
      </c>
      <c r="C254">
        <v>3</v>
      </c>
      <c r="D254">
        <v>0</v>
      </c>
      <c r="E254">
        <f>SmtRes!AV567</f>
        <v>0</v>
      </c>
      <c r="F254" t="str">
        <f>SmtRes!I567</f>
        <v>1.1-1-2613</v>
      </c>
      <c r="G254" t="str">
        <f>SmtRes!K567</f>
        <v>Пропан-бутан, сжиженный газ</v>
      </c>
      <c r="H254" t="str">
        <f>SmtRes!O567</f>
        <v>кг</v>
      </c>
      <c r="I254">
        <f>SmtRes!Y567*Source!I1095</f>
        <v>0</v>
      </c>
      <c r="J254">
        <f>SmtRes!AO567</f>
        <v>1</v>
      </c>
      <c r="K254">
        <f>SmtRes!AE567</f>
        <v>6.27</v>
      </c>
      <c r="L254">
        <f>SmtRes!DB567</f>
        <v>14.55</v>
      </c>
      <c r="M254">
        <f>ROUND(ROUND(L254*Source!I1095, 6)*1, 2)</f>
        <v>0</v>
      </c>
      <c r="N254">
        <f>SmtRes!AA567</f>
        <v>6.27</v>
      </c>
      <c r="O254">
        <f>ROUND(ROUND(L254*Source!I1095, 6)*SmtRes!DA567, 2)</f>
        <v>0</v>
      </c>
      <c r="P254">
        <f>SmtRes!AG567</f>
        <v>0</v>
      </c>
      <c r="Q254">
        <f>SmtRes!DC567</f>
        <v>0</v>
      </c>
      <c r="R254">
        <f>ROUND(ROUND(Q254*Source!I1095, 6)*1, 2)</f>
        <v>0</v>
      </c>
      <c r="S254">
        <f>SmtRes!AC567</f>
        <v>0</v>
      </c>
      <c r="T254">
        <f>ROUND(ROUND(Q254*Source!I1095, 6)*SmtRes!AK567, 2)</f>
        <v>0</v>
      </c>
      <c r="U254">
        <f>SmtRes!X567</f>
        <v>805620593</v>
      </c>
      <c r="V254">
        <v>-896393413</v>
      </c>
      <c r="W254">
        <v>-896393413</v>
      </c>
    </row>
    <row r="255" spans="1:23" x14ac:dyDescent="0.2">
      <c r="A255">
        <f>Source!A1096</f>
        <v>18</v>
      </c>
      <c r="C255">
        <v>3</v>
      </c>
      <c r="D255">
        <f>Source!BI1096</f>
        <v>1</v>
      </c>
      <c r="E255">
        <f>Source!FS1096</f>
        <v>0</v>
      </c>
      <c r="F255" t="str">
        <f>Source!F1096</f>
        <v>цена поставщика</v>
      </c>
      <c r="G255" t="str">
        <f>Source!G1096</f>
        <v>Столбик парковочный бетонируемый (Тип 1)</v>
      </c>
      <c r="H255" t="str">
        <f>Source!H1096</f>
        <v>шт.</v>
      </c>
      <c r="I255">
        <f>Source!I1096</f>
        <v>0</v>
      </c>
      <c r="J255">
        <v>1</v>
      </c>
      <c r="K255">
        <f>Source!AC1096</f>
        <v>141.16999999999999</v>
      </c>
      <c r="M255">
        <f>ROUND(K255*I255, 2)</f>
        <v>0</v>
      </c>
      <c r="N255">
        <f>Source!AC1096*IF(Source!BC1096&lt;&gt; 0, Source!BC1096, 1)</f>
        <v>797.6105</v>
      </c>
      <c r="O255">
        <f>ROUND(N255*I255, 2)</f>
        <v>0</v>
      </c>
      <c r="P255">
        <f>Source!AE1096</f>
        <v>0</v>
      </c>
      <c r="R255">
        <f>ROUND(P255*I255, 2)</f>
        <v>0</v>
      </c>
      <c r="S255">
        <f>Source!AE1096*IF(Source!BS1096&lt;&gt; 0, Source!BS1096, 1)</f>
        <v>0</v>
      </c>
      <c r="T255">
        <f>ROUND(S255*I255, 2)</f>
        <v>0</v>
      </c>
      <c r="U255">
        <f>Source!GF1096</f>
        <v>-1887043570</v>
      </c>
      <c r="V255">
        <v>-672501203</v>
      </c>
      <c r="W255">
        <v>-1095323029</v>
      </c>
    </row>
    <row r="256" spans="1:23" x14ac:dyDescent="0.2">
      <c r="A256">
        <f>Source!A1127</f>
        <v>4</v>
      </c>
      <c r="B256">
        <v>1127</v>
      </c>
      <c r="G256" t="str">
        <f>Source!G1127</f>
        <v>п.25,5   Устройство покрытия на площадке воркаут (1 см: 1 см - каучук) - 375 м2</v>
      </c>
    </row>
    <row r="257" spans="1:23" x14ac:dyDescent="0.2">
      <c r="A257">
        <f>Source!A1131</f>
        <v>17</v>
      </c>
      <c r="C257">
        <v>3</v>
      </c>
      <c r="D257">
        <v>0</v>
      </c>
      <c r="E257">
        <f>SmtRes!AV580</f>
        <v>0</v>
      </c>
      <c r="F257" t="str">
        <f>SmtRes!I580</f>
        <v>9999990006</v>
      </c>
      <c r="G257" t="str">
        <f>SmtRes!K580</f>
        <v>Стоимость прочих материалов (ЭСН)</v>
      </c>
      <c r="H257" t="str">
        <f>SmtRes!O580</f>
        <v>руб.</v>
      </c>
      <c r="I257">
        <f>SmtRes!Y580*Source!I1131</f>
        <v>0</v>
      </c>
      <c r="J257">
        <f>SmtRes!AO580</f>
        <v>1</v>
      </c>
      <c r="K257">
        <f>SmtRes!AE580</f>
        <v>1</v>
      </c>
      <c r="L257">
        <f>SmtRes!DB580</f>
        <v>0.01</v>
      </c>
      <c r="M257">
        <f>ROUND(ROUND(L257*Source!I1131, 6)*1, 2)</f>
        <v>0</v>
      </c>
      <c r="N257">
        <f>SmtRes!AA580</f>
        <v>1</v>
      </c>
      <c r="O257">
        <f>ROUND(ROUND(L257*Source!I1131, 6)*SmtRes!DA580, 2)</f>
        <v>0</v>
      </c>
      <c r="P257">
        <f>SmtRes!AG580</f>
        <v>0</v>
      </c>
      <c r="Q257">
        <f>SmtRes!DC580</f>
        <v>0</v>
      </c>
      <c r="R257">
        <f>ROUND(ROUND(Q257*Source!I1131, 6)*1, 2)</f>
        <v>0</v>
      </c>
      <c r="S257">
        <f>SmtRes!AC580</f>
        <v>0</v>
      </c>
      <c r="T257">
        <f>ROUND(ROUND(Q257*Source!I1131, 6)*SmtRes!AK580, 2)</f>
        <v>0</v>
      </c>
      <c r="U257">
        <f>SmtRes!X580</f>
        <v>-94250534</v>
      </c>
      <c r="V257">
        <v>-1341645062</v>
      </c>
      <c r="W257">
        <v>-1341645062</v>
      </c>
    </row>
    <row r="258" spans="1:23" x14ac:dyDescent="0.2">
      <c r="A258">
        <f>Source!A1131</f>
        <v>17</v>
      </c>
      <c r="C258">
        <v>3</v>
      </c>
      <c r="D258">
        <v>0</v>
      </c>
      <c r="E258">
        <f>SmtRes!AV579</f>
        <v>0</v>
      </c>
      <c r="F258" t="str">
        <f>SmtRes!I579</f>
        <v>1.1-1-825</v>
      </c>
      <c r="G258" t="str">
        <f>SmtRes!K579</f>
        <v>Пленка полиэтиленовая, толщина 0,12 - 0,15 мм</v>
      </c>
      <c r="H258" t="str">
        <f>SmtRes!O579</f>
        <v>м2</v>
      </c>
      <c r="I258">
        <f>SmtRes!Y579*Source!I1131</f>
        <v>0</v>
      </c>
      <c r="J258">
        <f>SmtRes!AO579</f>
        <v>1</v>
      </c>
      <c r="K258">
        <f>SmtRes!AE579</f>
        <v>3.66</v>
      </c>
      <c r="L258">
        <f>SmtRes!DB579</f>
        <v>20.5</v>
      </c>
      <c r="M258">
        <f>ROUND(ROUND(L258*Source!I1131, 6)*1, 2)</f>
        <v>0</v>
      </c>
      <c r="N258">
        <f>SmtRes!AA579</f>
        <v>3.66</v>
      </c>
      <c r="O258">
        <f>ROUND(ROUND(L258*Source!I1131, 6)*SmtRes!DA579, 2)</f>
        <v>0</v>
      </c>
      <c r="P258">
        <f>SmtRes!AG579</f>
        <v>0</v>
      </c>
      <c r="Q258">
        <f>SmtRes!DC579</f>
        <v>0</v>
      </c>
      <c r="R258">
        <f>ROUND(ROUND(Q258*Source!I1131, 6)*1, 2)</f>
        <v>0</v>
      </c>
      <c r="S258">
        <f>SmtRes!AC579</f>
        <v>0</v>
      </c>
      <c r="T258">
        <f>ROUND(ROUND(Q258*Source!I1131, 6)*SmtRes!AK579, 2)</f>
        <v>0</v>
      </c>
      <c r="U258">
        <f>SmtRes!X579</f>
        <v>-1298941158</v>
      </c>
      <c r="V258">
        <v>195041248</v>
      </c>
      <c r="W258">
        <v>195041248</v>
      </c>
    </row>
    <row r="259" spans="1:23" x14ac:dyDescent="0.2">
      <c r="A259">
        <f>Source!A1131</f>
        <v>17</v>
      </c>
      <c r="C259">
        <v>3</v>
      </c>
      <c r="D259">
        <v>0</v>
      </c>
      <c r="E259">
        <f>SmtRes!AV577</f>
        <v>0</v>
      </c>
      <c r="F259" t="str">
        <f>SmtRes!I577</f>
        <v>1.1-1-3461</v>
      </c>
      <c r="G259" t="str">
        <f>SmtRes!K577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59" t="str">
        <f>SmtRes!O577</f>
        <v>кг</v>
      </c>
      <c r="I259">
        <f>SmtRes!Y577*Source!I1131</f>
        <v>0</v>
      </c>
      <c r="J259">
        <f>SmtRes!AO577</f>
        <v>1</v>
      </c>
      <c r="K259">
        <f>SmtRes!AE577</f>
        <v>69.17</v>
      </c>
      <c r="L259">
        <f>SmtRes!DB577</f>
        <v>16704.560000000001</v>
      </c>
      <c r="M259">
        <f>ROUND(ROUND(L259*Source!I1131, 6)*1, 2)</f>
        <v>0</v>
      </c>
      <c r="N259">
        <f>SmtRes!AA577</f>
        <v>69.17</v>
      </c>
      <c r="O259">
        <f>ROUND(ROUND(L259*Source!I1131, 6)*SmtRes!DA577, 2)</f>
        <v>0</v>
      </c>
      <c r="P259">
        <f>SmtRes!AG577</f>
        <v>0</v>
      </c>
      <c r="Q259">
        <f>SmtRes!DC577</f>
        <v>0</v>
      </c>
      <c r="R259">
        <f>ROUND(ROUND(Q259*Source!I1131, 6)*1, 2)</f>
        <v>0</v>
      </c>
      <c r="S259">
        <f>SmtRes!AC577</f>
        <v>0</v>
      </c>
      <c r="T259">
        <f>ROUND(ROUND(Q259*Source!I1131, 6)*SmtRes!AK577, 2)</f>
        <v>0</v>
      </c>
      <c r="U259">
        <f>SmtRes!X577</f>
        <v>1820829807</v>
      </c>
      <c r="V259">
        <v>-1089356534</v>
      </c>
      <c r="W259">
        <v>-1089356534</v>
      </c>
    </row>
    <row r="260" spans="1:23" x14ac:dyDescent="0.2">
      <c r="A260">
        <f>Source!A1131</f>
        <v>17</v>
      </c>
      <c r="C260">
        <v>3</v>
      </c>
      <c r="D260">
        <v>0</v>
      </c>
      <c r="E260">
        <f>SmtRes!AV576</f>
        <v>0</v>
      </c>
      <c r="F260" t="str">
        <f>SmtRes!I576</f>
        <v>1.1-1-1032</v>
      </c>
      <c r="G260" t="str">
        <f>SmtRes!K576</f>
        <v>Скипидар живичный</v>
      </c>
      <c r="H260" t="str">
        <f>SmtRes!O576</f>
        <v>т</v>
      </c>
      <c r="I260">
        <f>SmtRes!Y576*Source!I1131</f>
        <v>0</v>
      </c>
      <c r="J260">
        <f>SmtRes!AO576</f>
        <v>1</v>
      </c>
      <c r="K260">
        <f>SmtRes!AE576</f>
        <v>6240.56</v>
      </c>
      <c r="L260">
        <f>SmtRes!DB576</f>
        <v>19.66</v>
      </c>
      <c r="M260">
        <f>ROUND(ROUND(L260*Source!I1131, 6)*1, 2)</f>
        <v>0</v>
      </c>
      <c r="N260">
        <f>SmtRes!AA576</f>
        <v>6240.56</v>
      </c>
      <c r="O260">
        <f>ROUND(ROUND(L260*Source!I1131, 6)*SmtRes!DA576, 2)</f>
        <v>0</v>
      </c>
      <c r="P260">
        <f>SmtRes!AG576</f>
        <v>0</v>
      </c>
      <c r="Q260">
        <f>SmtRes!DC576</f>
        <v>0</v>
      </c>
      <c r="R260">
        <f>ROUND(ROUND(Q260*Source!I1131, 6)*1, 2)</f>
        <v>0</v>
      </c>
      <c r="S260">
        <f>SmtRes!AC576</f>
        <v>0</v>
      </c>
      <c r="T260">
        <f>ROUND(ROUND(Q260*Source!I1131, 6)*SmtRes!AK576, 2)</f>
        <v>0</v>
      </c>
      <c r="U260">
        <f>SmtRes!X576</f>
        <v>1594740613</v>
      </c>
      <c r="V260">
        <v>-2119181341</v>
      </c>
      <c r="W260">
        <v>-2119181341</v>
      </c>
    </row>
    <row r="261" spans="1:23" x14ac:dyDescent="0.2">
      <c r="A261">
        <f>Source!A1132</f>
        <v>18</v>
      </c>
      <c r="C261">
        <v>3</v>
      </c>
      <c r="D261">
        <f>Source!BI1132</f>
        <v>1</v>
      </c>
      <c r="E261">
        <f>Source!FS1132</f>
        <v>0</v>
      </c>
      <c r="F261" t="str">
        <f>Source!F1132</f>
        <v>1.1-1-3462</v>
      </c>
      <c r="G261" t="str">
        <f>Source!G1132</f>
        <v>Крошка резиновая гранулированная, фракция 2-3 мм</v>
      </c>
      <c r="H261" t="str">
        <f>Source!H1132</f>
        <v>кг</v>
      </c>
      <c r="I261">
        <f>Source!I1132</f>
        <v>0</v>
      </c>
      <c r="J261">
        <v>1</v>
      </c>
      <c r="K261">
        <f>Source!AC1132</f>
        <v>7.22</v>
      </c>
      <c r="M261">
        <f>ROUND(K261*I261, 2)</f>
        <v>0</v>
      </c>
      <c r="N261">
        <f>Source!AC1132*IF(Source!BC1132&lt;&gt; 0, Source!BC1132, 1)</f>
        <v>17.544599999999999</v>
      </c>
      <c r="O261">
        <f>ROUND(N261*I261, 2)</f>
        <v>0</v>
      </c>
      <c r="P261">
        <f>Source!AE1132</f>
        <v>0</v>
      </c>
      <c r="R261">
        <f>ROUND(P261*I261, 2)</f>
        <v>0</v>
      </c>
      <c r="S261">
        <f>Source!AE1132*IF(Source!BS1132&lt;&gt; 0, Source!BS1132, 1)</f>
        <v>0</v>
      </c>
      <c r="T261">
        <f>ROUND(S261*I261, 2)</f>
        <v>0</v>
      </c>
      <c r="U261">
        <f>Source!GF1132</f>
        <v>2090190104</v>
      </c>
      <c r="V261">
        <v>-1918669294</v>
      </c>
      <c r="W261">
        <v>1266083808</v>
      </c>
    </row>
    <row r="262" spans="1:23" x14ac:dyDescent="0.2">
      <c r="A262">
        <f>Source!A1133</f>
        <v>17</v>
      </c>
      <c r="C262">
        <v>3</v>
      </c>
      <c r="D262">
        <v>0</v>
      </c>
      <c r="E262">
        <f>SmtRes!AV586</f>
        <v>0</v>
      </c>
      <c r="F262" t="str">
        <f>SmtRes!I586</f>
        <v>1.1-1-3461</v>
      </c>
      <c r="G262" t="str">
        <f>SmtRes!K586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62" t="str">
        <f>SmtRes!O586</f>
        <v>кг</v>
      </c>
      <c r="I262">
        <f>SmtRes!Y586*Source!I1133</f>
        <v>0</v>
      </c>
      <c r="J262">
        <f>SmtRes!AO586</f>
        <v>1</v>
      </c>
      <c r="K262">
        <f>SmtRes!AE586</f>
        <v>69.17</v>
      </c>
      <c r="L262">
        <f>SmtRes!DB586</f>
        <v>14525.7</v>
      </c>
      <c r="M262">
        <f>ROUND(ROUND(L262*Source!I1133, 6)*1, 2)</f>
        <v>0</v>
      </c>
      <c r="N262">
        <f>SmtRes!AA586</f>
        <v>69.17</v>
      </c>
      <c r="O262">
        <f>ROUND(ROUND(L262*Source!I1133, 6)*SmtRes!DA586, 2)</f>
        <v>0</v>
      </c>
      <c r="P262">
        <f>SmtRes!AG586</f>
        <v>0</v>
      </c>
      <c r="Q262">
        <f>SmtRes!DC586</f>
        <v>0</v>
      </c>
      <c r="R262">
        <f>ROUND(ROUND(Q262*Source!I1133, 6)*1, 2)</f>
        <v>0</v>
      </c>
      <c r="S262">
        <f>SmtRes!AC586</f>
        <v>0</v>
      </c>
      <c r="T262">
        <f>ROUND(ROUND(Q262*Source!I1133, 6)*SmtRes!AK586, 2)</f>
        <v>0</v>
      </c>
      <c r="U262">
        <f>SmtRes!X586</f>
        <v>1820829807</v>
      </c>
      <c r="V262">
        <v>-1089356534</v>
      </c>
      <c r="W262">
        <v>-1089356534</v>
      </c>
    </row>
    <row r="263" spans="1:23" x14ac:dyDescent="0.2">
      <c r="A263">
        <f>Source!A1134</f>
        <v>18</v>
      </c>
      <c r="C263">
        <v>3</v>
      </c>
      <c r="D263">
        <f>Source!BI1134</f>
        <v>1</v>
      </c>
      <c r="E263">
        <f>Source!FS1134</f>
        <v>0</v>
      </c>
      <c r="F263" t="str">
        <f>Source!F1134</f>
        <v>1.1-1-3462</v>
      </c>
      <c r="G263" t="str">
        <f>Source!G1134</f>
        <v>Крошка резиновая гранулированная, фракция 2-3 мм</v>
      </c>
      <c r="H263" t="str">
        <f>Source!H1134</f>
        <v>кг</v>
      </c>
      <c r="I263">
        <f>Source!I1134</f>
        <v>0</v>
      </c>
      <c r="J263">
        <v>1</v>
      </c>
      <c r="K263">
        <f>Source!AC1134</f>
        <v>7.22</v>
      </c>
      <c r="M263">
        <f>ROUND(K263*I263, 2)</f>
        <v>0</v>
      </c>
      <c r="N263">
        <f>Source!AC1134*IF(Source!BC1134&lt;&gt; 0, Source!BC1134, 1)</f>
        <v>17.544599999999999</v>
      </c>
      <c r="O263">
        <f>ROUND(N263*I263, 2)</f>
        <v>0</v>
      </c>
      <c r="P263">
        <f>Source!AE1134</f>
        <v>0</v>
      </c>
      <c r="R263">
        <f>ROUND(P263*I263, 2)</f>
        <v>0</v>
      </c>
      <c r="S263">
        <f>Source!AE1134*IF(Source!BS1134&lt;&gt; 0, Source!BS1134, 1)</f>
        <v>0</v>
      </c>
      <c r="T263">
        <f>ROUND(S263*I263, 2)</f>
        <v>0</v>
      </c>
      <c r="U263">
        <f>Source!GF1134</f>
        <v>2090190104</v>
      </c>
      <c r="V263">
        <v>-1918669294</v>
      </c>
      <c r="W263">
        <v>1266083808</v>
      </c>
    </row>
    <row r="264" spans="1:23" x14ac:dyDescent="0.2">
      <c r="A264">
        <f>Source!A1135</f>
        <v>17</v>
      </c>
      <c r="C264">
        <v>3</v>
      </c>
      <c r="D264">
        <v>0</v>
      </c>
      <c r="E264">
        <f>SmtRes!AV598</f>
        <v>0</v>
      </c>
      <c r="F264" t="str">
        <f>SmtRes!I598</f>
        <v>9999990006</v>
      </c>
      <c r="G264" t="str">
        <f>SmtRes!K598</f>
        <v>Стоимость прочих материалов (ЭСН)</v>
      </c>
      <c r="H264" t="str">
        <f>SmtRes!O598</f>
        <v>руб.</v>
      </c>
      <c r="I264">
        <f>SmtRes!Y598*Source!I1135</f>
        <v>3.7499999999999999E-2</v>
      </c>
      <c r="J264">
        <f>SmtRes!AO598</f>
        <v>1</v>
      </c>
      <c r="K264">
        <f>SmtRes!AE598</f>
        <v>1</v>
      </c>
      <c r="L264">
        <f>SmtRes!DB598</f>
        <v>0.01</v>
      </c>
      <c r="M264">
        <f>ROUND(ROUND(L264*Source!I1135, 6)*1, 2)</f>
        <v>0.04</v>
      </c>
      <c r="N264">
        <f>SmtRes!AA598</f>
        <v>1</v>
      </c>
      <c r="O264">
        <f>ROUND(ROUND(L264*Source!I1135, 6)*SmtRes!DA598, 2)</f>
        <v>0.04</v>
      </c>
      <c r="P264">
        <f>SmtRes!AG598</f>
        <v>0</v>
      </c>
      <c r="Q264">
        <f>SmtRes!DC598</f>
        <v>0</v>
      </c>
      <c r="R264">
        <f>ROUND(ROUND(Q264*Source!I1135, 6)*1, 2)</f>
        <v>0</v>
      </c>
      <c r="S264">
        <f>SmtRes!AC598</f>
        <v>0</v>
      </c>
      <c r="T264">
        <f>ROUND(ROUND(Q264*Source!I1135, 6)*SmtRes!AK598, 2)</f>
        <v>0</v>
      </c>
      <c r="U264">
        <f>SmtRes!X598</f>
        <v>-94250534</v>
      </c>
      <c r="V264">
        <v>-1341645062</v>
      </c>
      <c r="W264">
        <v>-1341645062</v>
      </c>
    </row>
    <row r="265" spans="1:23" x14ac:dyDescent="0.2">
      <c r="A265">
        <f>Source!A1135</f>
        <v>17</v>
      </c>
      <c r="C265">
        <v>3</v>
      </c>
      <c r="D265">
        <v>0</v>
      </c>
      <c r="E265">
        <f>SmtRes!AV597</f>
        <v>0</v>
      </c>
      <c r="F265" t="str">
        <f>SmtRes!I597</f>
        <v>1.1-1-825</v>
      </c>
      <c r="G265" t="str">
        <f>SmtRes!K597</f>
        <v>Пленка полиэтиленовая, толщина 0,12 - 0,15 мм</v>
      </c>
      <c r="H265" t="str">
        <f>SmtRes!O597</f>
        <v>м2</v>
      </c>
      <c r="I265">
        <f>SmtRes!Y597*Source!I1135</f>
        <v>21</v>
      </c>
      <c r="J265">
        <f>SmtRes!AO597</f>
        <v>1</v>
      </c>
      <c r="K265">
        <f>SmtRes!AE597</f>
        <v>3.66</v>
      </c>
      <c r="L265">
        <f>SmtRes!DB597</f>
        <v>20.5</v>
      </c>
      <c r="M265">
        <f>ROUND(ROUND(L265*Source!I1135, 6)*1, 2)</f>
        <v>76.88</v>
      </c>
      <c r="N265">
        <f>SmtRes!AA597</f>
        <v>3.66</v>
      </c>
      <c r="O265">
        <f>ROUND(ROUND(L265*Source!I1135, 6)*SmtRes!DA597, 2)</f>
        <v>76.88</v>
      </c>
      <c r="P265">
        <f>SmtRes!AG597</f>
        <v>0</v>
      </c>
      <c r="Q265">
        <f>SmtRes!DC597</f>
        <v>0</v>
      </c>
      <c r="R265">
        <f>ROUND(ROUND(Q265*Source!I1135, 6)*1, 2)</f>
        <v>0</v>
      </c>
      <c r="S265">
        <f>SmtRes!AC597</f>
        <v>0</v>
      </c>
      <c r="T265">
        <f>ROUND(ROUND(Q265*Source!I1135, 6)*SmtRes!AK597, 2)</f>
        <v>0</v>
      </c>
      <c r="U265">
        <f>SmtRes!X597</f>
        <v>-1298941158</v>
      </c>
      <c r="V265">
        <v>195041248</v>
      </c>
      <c r="W265">
        <v>195041248</v>
      </c>
    </row>
    <row r="266" spans="1:23" x14ac:dyDescent="0.2">
      <c r="A266">
        <f>Source!A1135</f>
        <v>17</v>
      </c>
      <c r="C266">
        <v>3</v>
      </c>
      <c r="D266">
        <v>0</v>
      </c>
      <c r="E266">
        <f>SmtRes!AV595</f>
        <v>0</v>
      </c>
      <c r="F266" t="str">
        <f>SmtRes!I595</f>
        <v>1.1-1-3461</v>
      </c>
      <c r="G266" t="str">
        <f>SmtRes!K595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66" t="str">
        <f>SmtRes!O595</f>
        <v>кг</v>
      </c>
      <c r="I266">
        <f>SmtRes!Y595*Source!I1135</f>
        <v>905.625</v>
      </c>
      <c r="J266">
        <f>SmtRes!AO595</f>
        <v>1</v>
      </c>
      <c r="K266">
        <f>SmtRes!AE595</f>
        <v>69.17</v>
      </c>
      <c r="L266">
        <f>SmtRes!DB595</f>
        <v>16704.560000000001</v>
      </c>
      <c r="M266">
        <f>ROUND(ROUND(L266*Source!I1135, 6)*1, 2)</f>
        <v>62642.1</v>
      </c>
      <c r="N266">
        <f>SmtRes!AA595</f>
        <v>69.17</v>
      </c>
      <c r="O266">
        <f>ROUND(ROUND(L266*Source!I1135, 6)*SmtRes!DA595, 2)</f>
        <v>62642.1</v>
      </c>
      <c r="P266">
        <f>SmtRes!AG595</f>
        <v>0</v>
      </c>
      <c r="Q266">
        <f>SmtRes!DC595</f>
        <v>0</v>
      </c>
      <c r="R266">
        <f>ROUND(ROUND(Q266*Source!I1135, 6)*1, 2)</f>
        <v>0</v>
      </c>
      <c r="S266">
        <f>SmtRes!AC595</f>
        <v>0</v>
      </c>
      <c r="T266">
        <f>ROUND(ROUND(Q266*Source!I1135, 6)*SmtRes!AK595, 2)</f>
        <v>0</v>
      </c>
      <c r="U266">
        <f>SmtRes!X595</f>
        <v>1820829807</v>
      </c>
      <c r="V266">
        <v>-1089356534</v>
      </c>
      <c r="W266">
        <v>-1089356534</v>
      </c>
    </row>
    <row r="267" spans="1:23" x14ac:dyDescent="0.2">
      <c r="A267">
        <f>Source!A1135</f>
        <v>17</v>
      </c>
      <c r="C267">
        <v>3</v>
      </c>
      <c r="D267">
        <v>0</v>
      </c>
      <c r="E267">
        <f>SmtRes!AV594</f>
        <v>0</v>
      </c>
      <c r="F267" t="str">
        <f>SmtRes!I594</f>
        <v>1.1-1-1032</v>
      </c>
      <c r="G267" t="str">
        <f>SmtRes!K594</f>
        <v>Скипидар живичный</v>
      </c>
      <c r="H267" t="str">
        <f>SmtRes!O594</f>
        <v>т</v>
      </c>
      <c r="I267">
        <f>SmtRes!Y594*Source!I1135</f>
        <v>1.18125E-2</v>
      </c>
      <c r="J267">
        <f>SmtRes!AO594</f>
        <v>1</v>
      </c>
      <c r="K267">
        <f>SmtRes!AE594</f>
        <v>6240.56</v>
      </c>
      <c r="L267">
        <f>SmtRes!DB594</f>
        <v>19.66</v>
      </c>
      <c r="M267">
        <f>ROUND(ROUND(L267*Source!I1135, 6)*1, 2)</f>
        <v>73.73</v>
      </c>
      <c r="N267">
        <f>SmtRes!AA594</f>
        <v>6240.56</v>
      </c>
      <c r="O267">
        <f>ROUND(ROUND(L267*Source!I1135, 6)*SmtRes!DA594, 2)</f>
        <v>73.73</v>
      </c>
      <c r="P267">
        <f>SmtRes!AG594</f>
        <v>0</v>
      </c>
      <c r="Q267">
        <f>SmtRes!DC594</f>
        <v>0</v>
      </c>
      <c r="R267">
        <f>ROUND(ROUND(Q267*Source!I1135, 6)*1, 2)</f>
        <v>0</v>
      </c>
      <c r="S267">
        <f>SmtRes!AC594</f>
        <v>0</v>
      </c>
      <c r="T267">
        <f>ROUND(ROUND(Q267*Source!I1135, 6)*SmtRes!AK594, 2)</f>
        <v>0</v>
      </c>
      <c r="U267">
        <f>SmtRes!X594</f>
        <v>1594740613</v>
      </c>
      <c r="V267">
        <v>-2119181341</v>
      </c>
      <c r="W267">
        <v>-2119181341</v>
      </c>
    </row>
    <row r="268" spans="1:23" x14ac:dyDescent="0.2">
      <c r="A268">
        <f>Source!A1136</f>
        <v>18</v>
      </c>
      <c r="C268">
        <v>3</v>
      </c>
      <c r="D268">
        <f>Source!BI1136</f>
        <v>1</v>
      </c>
      <c r="E268">
        <f>Source!FS1136</f>
        <v>0</v>
      </c>
      <c r="F268" t="str">
        <f>Source!F1136</f>
        <v>1.1-1-3493</v>
      </c>
      <c r="G268" t="str">
        <f>Source!G1136</f>
        <v>Крошка каучуковая гранулированная, окрашенная в массе, фракция 2-3 мм</v>
      </c>
      <c r="H268" t="str">
        <f>Source!H1136</f>
        <v>кг</v>
      </c>
      <c r="I268">
        <f>Source!I1136</f>
        <v>2756.25</v>
      </c>
      <c r="J268">
        <v>1</v>
      </c>
      <c r="K268">
        <f>Source!AC1136</f>
        <v>17.18</v>
      </c>
      <c r="M268">
        <f>ROUND(K268*I268, 2)</f>
        <v>47352.38</v>
      </c>
      <c r="N268">
        <f>Source!AC1136*IF(Source!BC1136&lt;&gt; 0, Source!BC1136, 1)</f>
        <v>85.556400000000011</v>
      </c>
      <c r="O268">
        <f>ROUND(N268*I268, 2)</f>
        <v>235814.83</v>
      </c>
      <c r="P268">
        <f>Source!AE1136</f>
        <v>0</v>
      </c>
      <c r="R268">
        <f>ROUND(P268*I268, 2)</f>
        <v>0</v>
      </c>
      <c r="S268">
        <f>Source!AE1136*IF(Source!BS1136&lt;&gt; 0, Source!BS1136, 1)</f>
        <v>0</v>
      </c>
      <c r="T268">
        <f>ROUND(S268*I268, 2)</f>
        <v>0</v>
      </c>
      <c r="U268">
        <f>Source!GF1136</f>
        <v>-1987235172</v>
      </c>
      <c r="V268">
        <v>-1227480816</v>
      </c>
      <c r="W268">
        <v>-1339022534</v>
      </c>
    </row>
    <row r="269" spans="1:23" x14ac:dyDescent="0.2">
      <c r="A269">
        <f>Source!A1167</f>
        <v>4</v>
      </c>
      <c r="B269">
        <v>1167</v>
      </c>
      <c r="G269" t="str">
        <f>Source!G1167</f>
        <v>п.47   Устройство покрытия на детской площадке для детей от 5 лет 4 см (3 см - резина, 1 см - EPDM) - 227,7</v>
      </c>
    </row>
    <row r="270" spans="1:23" x14ac:dyDescent="0.2">
      <c r="A270">
        <f>Source!A1171</f>
        <v>17</v>
      </c>
      <c r="C270">
        <v>3</v>
      </c>
      <c r="D270">
        <v>0</v>
      </c>
      <c r="E270">
        <f>SmtRes!AV609</f>
        <v>0</v>
      </c>
      <c r="F270" t="str">
        <f>SmtRes!I609</f>
        <v>9999990006</v>
      </c>
      <c r="G270" t="str">
        <f>SmtRes!K609</f>
        <v>Стоимость прочих материалов (ЭСН)</v>
      </c>
      <c r="H270" t="str">
        <f>SmtRes!O609</f>
        <v>руб.</v>
      </c>
      <c r="I270">
        <f>SmtRes!Y609*Source!I1171</f>
        <v>0</v>
      </c>
      <c r="J270">
        <f>SmtRes!AO609</f>
        <v>1</v>
      </c>
      <c r="K270">
        <f>SmtRes!AE609</f>
        <v>1</v>
      </c>
      <c r="L270">
        <f>SmtRes!DB609</f>
        <v>0.01</v>
      </c>
      <c r="M270">
        <f>ROUND(ROUND(L270*Source!I1171, 6)*1, 2)</f>
        <v>0</v>
      </c>
      <c r="N270">
        <f>SmtRes!AA609</f>
        <v>1</v>
      </c>
      <c r="O270">
        <f>ROUND(ROUND(L270*Source!I1171, 6)*SmtRes!DA609, 2)</f>
        <v>0</v>
      </c>
      <c r="P270">
        <f>SmtRes!AG609</f>
        <v>0</v>
      </c>
      <c r="Q270">
        <f>SmtRes!DC609</f>
        <v>0</v>
      </c>
      <c r="R270">
        <f>ROUND(ROUND(Q270*Source!I1171, 6)*1, 2)</f>
        <v>0</v>
      </c>
      <c r="S270">
        <f>SmtRes!AC609</f>
        <v>0</v>
      </c>
      <c r="T270">
        <f>ROUND(ROUND(Q270*Source!I1171, 6)*SmtRes!AK609, 2)</f>
        <v>0</v>
      </c>
      <c r="U270">
        <f>SmtRes!X609</f>
        <v>-94250534</v>
      </c>
      <c r="V270">
        <v>-1341645062</v>
      </c>
      <c r="W270">
        <v>-1341645062</v>
      </c>
    </row>
    <row r="271" spans="1:23" x14ac:dyDescent="0.2">
      <c r="A271">
        <f>Source!A1171</f>
        <v>17</v>
      </c>
      <c r="C271">
        <v>3</v>
      </c>
      <c r="D271">
        <v>0</v>
      </c>
      <c r="E271">
        <f>SmtRes!AV608</f>
        <v>0</v>
      </c>
      <c r="F271" t="str">
        <f>SmtRes!I608</f>
        <v>1.1-1-825</v>
      </c>
      <c r="G271" t="str">
        <f>SmtRes!K608</f>
        <v>Пленка полиэтиленовая, толщина 0,12 - 0,15 мм</v>
      </c>
      <c r="H271" t="str">
        <f>SmtRes!O608</f>
        <v>м2</v>
      </c>
      <c r="I271">
        <f>SmtRes!Y608*Source!I1171</f>
        <v>0</v>
      </c>
      <c r="J271">
        <f>SmtRes!AO608</f>
        <v>1</v>
      </c>
      <c r="K271">
        <f>SmtRes!AE608</f>
        <v>3.66</v>
      </c>
      <c r="L271">
        <f>SmtRes!DB608</f>
        <v>20.5</v>
      </c>
      <c r="M271">
        <f>ROUND(ROUND(L271*Source!I1171, 6)*1, 2)</f>
        <v>0</v>
      </c>
      <c r="N271">
        <f>SmtRes!AA608</f>
        <v>3.66</v>
      </c>
      <c r="O271">
        <f>ROUND(ROUND(L271*Source!I1171, 6)*SmtRes!DA608, 2)</f>
        <v>0</v>
      </c>
      <c r="P271">
        <f>SmtRes!AG608</f>
        <v>0</v>
      </c>
      <c r="Q271">
        <f>SmtRes!DC608</f>
        <v>0</v>
      </c>
      <c r="R271">
        <f>ROUND(ROUND(Q271*Source!I1171, 6)*1, 2)</f>
        <v>0</v>
      </c>
      <c r="S271">
        <f>SmtRes!AC608</f>
        <v>0</v>
      </c>
      <c r="T271">
        <f>ROUND(ROUND(Q271*Source!I1171, 6)*SmtRes!AK608, 2)</f>
        <v>0</v>
      </c>
      <c r="U271">
        <f>SmtRes!X608</f>
        <v>-1298941158</v>
      </c>
      <c r="V271">
        <v>195041248</v>
      </c>
      <c r="W271">
        <v>195041248</v>
      </c>
    </row>
    <row r="272" spans="1:23" x14ac:dyDescent="0.2">
      <c r="A272">
        <f>Source!A1171</f>
        <v>17</v>
      </c>
      <c r="C272">
        <v>3</v>
      </c>
      <c r="D272">
        <v>0</v>
      </c>
      <c r="E272">
        <f>SmtRes!AV606</f>
        <v>0</v>
      </c>
      <c r="F272" t="str">
        <f>SmtRes!I606</f>
        <v>1.1-1-3461</v>
      </c>
      <c r="G272" t="str">
        <f>SmtRes!K606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72" t="str">
        <f>SmtRes!O606</f>
        <v>кг</v>
      </c>
      <c r="I272">
        <f>SmtRes!Y606*Source!I1171</f>
        <v>0</v>
      </c>
      <c r="J272">
        <f>SmtRes!AO606</f>
        <v>1</v>
      </c>
      <c r="K272">
        <f>SmtRes!AE606</f>
        <v>69.17</v>
      </c>
      <c r="L272">
        <f>SmtRes!DB606</f>
        <v>16704.560000000001</v>
      </c>
      <c r="M272">
        <f>ROUND(ROUND(L272*Source!I1171, 6)*1, 2)</f>
        <v>0</v>
      </c>
      <c r="N272">
        <f>SmtRes!AA606</f>
        <v>69.17</v>
      </c>
      <c r="O272">
        <f>ROUND(ROUND(L272*Source!I1171, 6)*SmtRes!DA606, 2)</f>
        <v>0</v>
      </c>
      <c r="P272">
        <f>SmtRes!AG606</f>
        <v>0</v>
      </c>
      <c r="Q272">
        <f>SmtRes!DC606</f>
        <v>0</v>
      </c>
      <c r="R272">
        <f>ROUND(ROUND(Q272*Source!I1171, 6)*1, 2)</f>
        <v>0</v>
      </c>
      <c r="S272">
        <f>SmtRes!AC606</f>
        <v>0</v>
      </c>
      <c r="T272">
        <f>ROUND(ROUND(Q272*Source!I1171, 6)*SmtRes!AK606, 2)</f>
        <v>0</v>
      </c>
      <c r="U272">
        <f>SmtRes!X606</f>
        <v>1820829807</v>
      </c>
      <c r="V272">
        <v>-1089356534</v>
      </c>
      <c r="W272">
        <v>-1089356534</v>
      </c>
    </row>
    <row r="273" spans="1:23" x14ac:dyDescent="0.2">
      <c r="A273">
        <f>Source!A1171</f>
        <v>17</v>
      </c>
      <c r="C273">
        <v>3</v>
      </c>
      <c r="D273">
        <v>0</v>
      </c>
      <c r="E273">
        <f>SmtRes!AV605</f>
        <v>0</v>
      </c>
      <c r="F273" t="str">
        <f>SmtRes!I605</f>
        <v>1.1-1-1032</v>
      </c>
      <c r="G273" t="str">
        <f>SmtRes!K605</f>
        <v>Скипидар живичный</v>
      </c>
      <c r="H273" t="str">
        <f>SmtRes!O605</f>
        <v>т</v>
      </c>
      <c r="I273">
        <f>SmtRes!Y605*Source!I1171</f>
        <v>0</v>
      </c>
      <c r="J273">
        <f>SmtRes!AO605</f>
        <v>1</v>
      </c>
      <c r="K273">
        <f>SmtRes!AE605</f>
        <v>6240.56</v>
      </c>
      <c r="L273">
        <f>SmtRes!DB605</f>
        <v>19.66</v>
      </c>
      <c r="M273">
        <f>ROUND(ROUND(L273*Source!I1171, 6)*1, 2)</f>
        <v>0</v>
      </c>
      <c r="N273">
        <f>SmtRes!AA605</f>
        <v>6240.56</v>
      </c>
      <c r="O273">
        <f>ROUND(ROUND(L273*Source!I1171, 6)*SmtRes!DA605, 2)</f>
        <v>0</v>
      </c>
      <c r="P273">
        <f>SmtRes!AG605</f>
        <v>0</v>
      </c>
      <c r="Q273">
        <f>SmtRes!DC605</f>
        <v>0</v>
      </c>
      <c r="R273">
        <f>ROUND(ROUND(Q273*Source!I1171, 6)*1, 2)</f>
        <v>0</v>
      </c>
      <c r="S273">
        <f>SmtRes!AC605</f>
        <v>0</v>
      </c>
      <c r="T273">
        <f>ROUND(ROUND(Q273*Source!I1171, 6)*SmtRes!AK605, 2)</f>
        <v>0</v>
      </c>
      <c r="U273">
        <f>SmtRes!X605</f>
        <v>1594740613</v>
      </c>
      <c r="V273">
        <v>-2119181341</v>
      </c>
      <c r="W273">
        <v>-2119181341</v>
      </c>
    </row>
    <row r="274" spans="1:23" x14ac:dyDescent="0.2">
      <c r="A274">
        <f>Source!A1172</f>
        <v>18</v>
      </c>
      <c r="C274">
        <v>3</v>
      </c>
      <c r="D274">
        <f>Source!BI1172</f>
        <v>1</v>
      </c>
      <c r="E274">
        <f>Source!FS1172</f>
        <v>0</v>
      </c>
      <c r="F274" t="str">
        <f>Source!F1172</f>
        <v>1.1-1-3462</v>
      </c>
      <c r="G274" t="str">
        <f>Source!G1172</f>
        <v>Крошка резиновая гранулированная, фракция 2-3 мм</v>
      </c>
      <c r="H274" t="str">
        <f>Source!H1172</f>
        <v>кг</v>
      </c>
      <c r="I274">
        <f>Source!I1172</f>
        <v>0</v>
      </c>
      <c r="J274">
        <v>1</v>
      </c>
      <c r="K274">
        <f>Source!AC1172</f>
        <v>7.22</v>
      </c>
      <c r="M274">
        <f>ROUND(K274*I274, 2)</f>
        <v>0</v>
      </c>
      <c r="N274">
        <f>Source!AC1172*IF(Source!BC1172&lt;&gt; 0, Source!BC1172, 1)</f>
        <v>17.544599999999999</v>
      </c>
      <c r="O274">
        <f>ROUND(N274*I274, 2)</f>
        <v>0</v>
      </c>
      <c r="P274">
        <f>Source!AE1172</f>
        <v>0</v>
      </c>
      <c r="R274">
        <f>ROUND(P274*I274, 2)</f>
        <v>0</v>
      </c>
      <c r="S274">
        <f>Source!AE1172*IF(Source!BS1172&lt;&gt; 0, Source!BS1172, 1)</f>
        <v>0</v>
      </c>
      <c r="T274">
        <f>ROUND(S274*I274, 2)</f>
        <v>0</v>
      </c>
      <c r="U274">
        <f>Source!GF1172</f>
        <v>2090190104</v>
      </c>
      <c r="V274">
        <v>-1918669294</v>
      </c>
      <c r="W274">
        <v>1266083808</v>
      </c>
    </row>
    <row r="275" spans="1:23" x14ac:dyDescent="0.2">
      <c r="A275">
        <f>Source!A1173</f>
        <v>17</v>
      </c>
      <c r="C275">
        <v>3</v>
      </c>
      <c r="D275">
        <v>0</v>
      </c>
      <c r="E275">
        <f>SmtRes!AV615</f>
        <v>0</v>
      </c>
      <c r="F275" t="str">
        <f>SmtRes!I615</f>
        <v>1.1-1-3461</v>
      </c>
      <c r="G275" t="str">
        <f>SmtRes!K615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75" t="str">
        <f>SmtRes!O615</f>
        <v>кг</v>
      </c>
      <c r="I275">
        <f>SmtRes!Y615*Source!I1173</f>
        <v>0</v>
      </c>
      <c r="J275">
        <f>SmtRes!AO615</f>
        <v>1</v>
      </c>
      <c r="K275">
        <f>SmtRes!AE615</f>
        <v>69.17</v>
      </c>
      <c r="L275">
        <f>SmtRes!DB615</f>
        <v>29051.4</v>
      </c>
      <c r="M275">
        <f>ROUND(ROUND(L275*Source!I1173, 6)*1, 2)</f>
        <v>0</v>
      </c>
      <c r="N275">
        <f>SmtRes!AA615</f>
        <v>69.17</v>
      </c>
      <c r="O275">
        <f>ROUND(ROUND(L275*Source!I1173, 6)*SmtRes!DA615, 2)</f>
        <v>0</v>
      </c>
      <c r="P275">
        <f>SmtRes!AG615</f>
        <v>0</v>
      </c>
      <c r="Q275">
        <f>SmtRes!DC615</f>
        <v>0</v>
      </c>
      <c r="R275">
        <f>ROUND(ROUND(Q275*Source!I1173, 6)*1, 2)</f>
        <v>0</v>
      </c>
      <c r="S275">
        <f>SmtRes!AC615</f>
        <v>0</v>
      </c>
      <c r="T275">
        <f>ROUND(ROUND(Q275*Source!I1173, 6)*SmtRes!AK615, 2)</f>
        <v>0</v>
      </c>
      <c r="U275">
        <f>SmtRes!X615</f>
        <v>1820829807</v>
      </c>
      <c r="V275">
        <v>-1089356534</v>
      </c>
      <c r="W275">
        <v>-1089356534</v>
      </c>
    </row>
    <row r="276" spans="1:23" x14ac:dyDescent="0.2">
      <c r="A276">
        <f>Source!A1174</f>
        <v>18</v>
      </c>
      <c r="C276">
        <v>3</v>
      </c>
      <c r="D276">
        <f>Source!BI1174</f>
        <v>1</v>
      </c>
      <c r="E276">
        <f>Source!FS1174</f>
        <v>0</v>
      </c>
      <c r="F276" t="str">
        <f>Source!F1174</f>
        <v>1.1-1-3462</v>
      </c>
      <c r="G276" t="str">
        <f>Source!G1174</f>
        <v>Крошка резиновая гранулированная, фракция 2-3 мм</v>
      </c>
      <c r="H276" t="str">
        <f>Source!H1174</f>
        <v>кг</v>
      </c>
      <c r="I276">
        <f>Source!I1174</f>
        <v>0</v>
      </c>
      <c r="J276">
        <v>1</v>
      </c>
      <c r="K276">
        <f>Source!AC1174</f>
        <v>7.22</v>
      </c>
      <c r="M276">
        <f>ROUND(K276*I276, 2)</f>
        <v>0</v>
      </c>
      <c r="N276">
        <f>Source!AC1174*IF(Source!BC1174&lt;&gt; 0, Source!BC1174, 1)</f>
        <v>17.544599999999999</v>
      </c>
      <c r="O276">
        <f>ROUND(N276*I276, 2)</f>
        <v>0</v>
      </c>
      <c r="P276">
        <f>Source!AE1174</f>
        <v>0</v>
      </c>
      <c r="R276">
        <f>ROUND(P276*I276, 2)</f>
        <v>0</v>
      </c>
      <c r="S276">
        <f>Source!AE1174*IF(Source!BS1174&lt;&gt; 0, Source!BS1174, 1)</f>
        <v>0</v>
      </c>
      <c r="T276">
        <f>ROUND(S276*I276, 2)</f>
        <v>0</v>
      </c>
      <c r="U276">
        <f>Source!GF1174</f>
        <v>2090190104</v>
      </c>
      <c r="V276">
        <v>-1918669294</v>
      </c>
      <c r="W276">
        <v>1266083808</v>
      </c>
    </row>
    <row r="277" spans="1:23" x14ac:dyDescent="0.2">
      <c r="A277">
        <f>Source!A1175</f>
        <v>17</v>
      </c>
      <c r="C277">
        <v>3</v>
      </c>
      <c r="D277">
        <v>0</v>
      </c>
      <c r="E277">
        <f>SmtRes!AV627</f>
        <v>0</v>
      </c>
      <c r="F277" t="str">
        <f>SmtRes!I627</f>
        <v>9999990006</v>
      </c>
      <c r="G277" t="str">
        <f>SmtRes!K627</f>
        <v>Стоимость прочих материалов (ЭСН)</v>
      </c>
      <c r="H277" t="str">
        <f>SmtRes!O627</f>
        <v>руб.</v>
      </c>
      <c r="I277">
        <f>SmtRes!Y627*Source!I1175</f>
        <v>0</v>
      </c>
      <c r="J277">
        <f>SmtRes!AO627</f>
        <v>1</v>
      </c>
      <c r="K277">
        <f>SmtRes!AE627</f>
        <v>1</v>
      </c>
      <c r="L277">
        <f>SmtRes!DB627</f>
        <v>0.01</v>
      </c>
      <c r="M277">
        <f>ROUND(ROUND(L277*Source!I1175, 6)*1, 2)</f>
        <v>0</v>
      </c>
      <c r="N277">
        <f>SmtRes!AA627</f>
        <v>1</v>
      </c>
      <c r="O277">
        <f>ROUND(ROUND(L277*Source!I1175, 6)*SmtRes!DA627, 2)</f>
        <v>0</v>
      </c>
      <c r="P277">
        <f>SmtRes!AG627</f>
        <v>0</v>
      </c>
      <c r="Q277">
        <f>SmtRes!DC627</f>
        <v>0</v>
      </c>
      <c r="R277">
        <f>ROUND(ROUND(Q277*Source!I1175, 6)*1, 2)</f>
        <v>0</v>
      </c>
      <c r="S277">
        <f>SmtRes!AC627</f>
        <v>0</v>
      </c>
      <c r="T277">
        <f>ROUND(ROUND(Q277*Source!I1175, 6)*SmtRes!AK627, 2)</f>
        <v>0</v>
      </c>
      <c r="U277">
        <f>SmtRes!X627</f>
        <v>-94250534</v>
      </c>
      <c r="V277">
        <v>-1341645062</v>
      </c>
      <c r="W277">
        <v>-1341645062</v>
      </c>
    </row>
    <row r="278" spans="1:23" x14ac:dyDescent="0.2">
      <c r="A278">
        <f>Source!A1175</f>
        <v>17</v>
      </c>
      <c r="C278">
        <v>3</v>
      </c>
      <c r="D278">
        <v>0</v>
      </c>
      <c r="E278">
        <f>SmtRes!AV626</f>
        <v>0</v>
      </c>
      <c r="F278" t="str">
        <f>SmtRes!I626</f>
        <v>1.1-1-825</v>
      </c>
      <c r="G278" t="str">
        <f>SmtRes!K626</f>
        <v>Пленка полиэтиленовая, толщина 0,12 - 0,15 мм</v>
      </c>
      <c r="H278" t="str">
        <f>SmtRes!O626</f>
        <v>м2</v>
      </c>
      <c r="I278">
        <f>SmtRes!Y626*Source!I1175</f>
        <v>0</v>
      </c>
      <c r="J278">
        <f>SmtRes!AO626</f>
        <v>1</v>
      </c>
      <c r="K278">
        <f>SmtRes!AE626</f>
        <v>3.66</v>
      </c>
      <c r="L278">
        <f>SmtRes!DB626</f>
        <v>20.5</v>
      </c>
      <c r="M278">
        <f>ROUND(ROUND(L278*Source!I1175, 6)*1, 2)</f>
        <v>0</v>
      </c>
      <c r="N278">
        <f>SmtRes!AA626</f>
        <v>3.66</v>
      </c>
      <c r="O278">
        <f>ROUND(ROUND(L278*Source!I1175, 6)*SmtRes!DA626, 2)</f>
        <v>0</v>
      </c>
      <c r="P278">
        <f>SmtRes!AG626</f>
        <v>0</v>
      </c>
      <c r="Q278">
        <f>SmtRes!DC626</f>
        <v>0</v>
      </c>
      <c r="R278">
        <f>ROUND(ROUND(Q278*Source!I1175, 6)*1, 2)</f>
        <v>0</v>
      </c>
      <c r="S278">
        <f>SmtRes!AC626</f>
        <v>0</v>
      </c>
      <c r="T278">
        <f>ROUND(ROUND(Q278*Source!I1175, 6)*SmtRes!AK626, 2)</f>
        <v>0</v>
      </c>
      <c r="U278">
        <f>SmtRes!X626</f>
        <v>-1298941158</v>
      </c>
      <c r="V278">
        <v>195041248</v>
      </c>
      <c r="W278">
        <v>195041248</v>
      </c>
    </row>
    <row r="279" spans="1:23" x14ac:dyDescent="0.2">
      <c r="A279">
        <f>Source!A1175</f>
        <v>17</v>
      </c>
      <c r="C279">
        <v>3</v>
      </c>
      <c r="D279">
        <v>0</v>
      </c>
      <c r="E279">
        <f>SmtRes!AV624</f>
        <v>0</v>
      </c>
      <c r="F279" t="str">
        <f>SmtRes!I624</f>
        <v>1.1-1-3461</v>
      </c>
      <c r="G279" t="str">
        <f>SmtRes!K624</f>
        <v>Средство связующее универсальное полиуретановое на основе резиновой и каучуковой крошки для устройства высокопрочных эластичных покрытий</v>
      </c>
      <c r="H279" t="str">
        <f>SmtRes!O624</f>
        <v>кг</v>
      </c>
      <c r="I279">
        <f>SmtRes!Y624*Source!I1175</f>
        <v>0</v>
      </c>
      <c r="J279">
        <f>SmtRes!AO624</f>
        <v>1</v>
      </c>
      <c r="K279">
        <f>SmtRes!AE624</f>
        <v>69.17</v>
      </c>
      <c r="L279">
        <f>SmtRes!DB624</f>
        <v>16704.560000000001</v>
      </c>
      <c r="M279">
        <f>ROUND(ROUND(L279*Source!I1175, 6)*1, 2)</f>
        <v>0</v>
      </c>
      <c r="N279">
        <f>SmtRes!AA624</f>
        <v>69.17</v>
      </c>
      <c r="O279">
        <f>ROUND(ROUND(L279*Source!I1175, 6)*SmtRes!DA624, 2)</f>
        <v>0</v>
      </c>
      <c r="P279">
        <f>SmtRes!AG624</f>
        <v>0</v>
      </c>
      <c r="Q279">
        <f>SmtRes!DC624</f>
        <v>0</v>
      </c>
      <c r="R279">
        <f>ROUND(ROUND(Q279*Source!I1175, 6)*1, 2)</f>
        <v>0</v>
      </c>
      <c r="S279">
        <f>SmtRes!AC624</f>
        <v>0</v>
      </c>
      <c r="T279">
        <f>ROUND(ROUND(Q279*Source!I1175, 6)*SmtRes!AK624, 2)</f>
        <v>0</v>
      </c>
      <c r="U279">
        <f>SmtRes!X624</f>
        <v>1820829807</v>
      </c>
      <c r="V279">
        <v>-1089356534</v>
      </c>
      <c r="W279">
        <v>-1089356534</v>
      </c>
    </row>
    <row r="280" spans="1:23" x14ac:dyDescent="0.2">
      <c r="A280">
        <f>Source!A1175</f>
        <v>17</v>
      </c>
      <c r="C280">
        <v>3</v>
      </c>
      <c r="D280">
        <v>0</v>
      </c>
      <c r="E280">
        <f>SmtRes!AV623</f>
        <v>0</v>
      </c>
      <c r="F280" t="str">
        <f>SmtRes!I623</f>
        <v>1.1-1-1032</v>
      </c>
      <c r="G280" t="str">
        <f>SmtRes!K623</f>
        <v>Скипидар живичный</v>
      </c>
      <c r="H280" t="str">
        <f>SmtRes!O623</f>
        <v>т</v>
      </c>
      <c r="I280">
        <f>SmtRes!Y623*Source!I1175</f>
        <v>0</v>
      </c>
      <c r="J280">
        <f>SmtRes!AO623</f>
        <v>1</v>
      </c>
      <c r="K280">
        <f>SmtRes!AE623</f>
        <v>6240.56</v>
      </c>
      <c r="L280">
        <f>SmtRes!DB623</f>
        <v>19.66</v>
      </c>
      <c r="M280">
        <f>ROUND(ROUND(L280*Source!I1175, 6)*1, 2)</f>
        <v>0</v>
      </c>
      <c r="N280">
        <f>SmtRes!AA623</f>
        <v>6240.56</v>
      </c>
      <c r="O280">
        <f>ROUND(ROUND(L280*Source!I1175, 6)*SmtRes!DA623, 2)</f>
        <v>0</v>
      </c>
      <c r="P280">
        <f>SmtRes!AG623</f>
        <v>0</v>
      </c>
      <c r="Q280">
        <f>SmtRes!DC623</f>
        <v>0</v>
      </c>
      <c r="R280">
        <f>ROUND(ROUND(Q280*Source!I1175, 6)*1, 2)</f>
        <v>0</v>
      </c>
      <c r="S280">
        <f>SmtRes!AC623</f>
        <v>0</v>
      </c>
      <c r="T280">
        <f>ROUND(ROUND(Q280*Source!I1175, 6)*SmtRes!AK623, 2)</f>
        <v>0</v>
      </c>
      <c r="U280">
        <f>SmtRes!X623</f>
        <v>1594740613</v>
      </c>
      <c r="V280">
        <v>-2119181341</v>
      </c>
      <c r="W280">
        <v>-2119181341</v>
      </c>
    </row>
    <row r="281" spans="1:23" x14ac:dyDescent="0.2">
      <c r="A281">
        <f>Source!A1176</f>
        <v>18</v>
      </c>
      <c r="C281">
        <v>3</v>
      </c>
      <c r="D281">
        <f>Source!BI1176</f>
        <v>1</v>
      </c>
      <c r="E281">
        <f>Source!FS1176</f>
        <v>0</v>
      </c>
      <c r="F281" t="str">
        <f>Source!F1176</f>
        <v>1.1-1-3493</v>
      </c>
      <c r="G281" t="str">
        <f>Source!G1176</f>
        <v>Крошка каучуковая гранулированная, окрашенная в массе, фракция 2-3 мм</v>
      </c>
      <c r="H281" t="str">
        <f>Source!H1176</f>
        <v>кг</v>
      </c>
      <c r="I281">
        <f>Source!I1176</f>
        <v>0</v>
      </c>
      <c r="J281">
        <v>1</v>
      </c>
      <c r="K281">
        <f>Source!AC1176</f>
        <v>17.18</v>
      </c>
      <c r="M281">
        <f>ROUND(K281*I281, 2)</f>
        <v>0</v>
      </c>
      <c r="N281">
        <f>Source!AC1176*IF(Source!BC1176&lt;&gt; 0, Source!BC1176, 1)</f>
        <v>85.556400000000011</v>
      </c>
      <c r="O281">
        <f>ROUND(N281*I281, 2)</f>
        <v>0</v>
      </c>
      <c r="P281">
        <f>Source!AE1176</f>
        <v>0</v>
      </c>
      <c r="R281">
        <f>ROUND(P281*I281, 2)</f>
        <v>0</v>
      </c>
      <c r="S281">
        <f>Source!AE1176*IF(Source!BS1176&lt;&gt; 0, Source!BS1176, 1)</f>
        <v>0</v>
      </c>
      <c r="T281">
        <f>ROUND(S281*I281, 2)</f>
        <v>0</v>
      </c>
      <c r="U281">
        <f>Source!GF1176</f>
        <v>-1987235172</v>
      </c>
      <c r="V281">
        <v>-1227480816</v>
      </c>
      <c r="W281">
        <v>-1339022534</v>
      </c>
    </row>
    <row r="282" spans="1:23" x14ac:dyDescent="0.2">
      <c r="A282">
        <f>Source!A1207</f>
        <v>4</v>
      </c>
      <c r="B282">
        <v>1207</v>
      </c>
      <c r="G282" t="str">
        <f>Source!G1207</f>
        <v>п.50   Демонтаж подпорной стенки (1 м3) - 165м3</v>
      </c>
    </row>
    <row r="283" spans="1:23" x14ac:dyDescent="0.2">
      <c r="A283">
        <f>Source!A1245</f>
        <v>4</v>
      </c>
      <c r="B283">
        <v>1245</v>
      </c>
      <c r="G283" t="str">
        <f>Source!G1245</f>
        <v>п.54   Облицовка подпорной стенки мраморной штукатуркой - 100м2</v>
      </c>
    </row>
    <row r="284" spans="1:23" x14ac:dyDescent="0.2">
      <c r="A284">
        <f>Source!A1249</f>
        <v>17</v>
      </c>
      <c r="C284">
        <v>3</v>
      </c>
      <c r="D284">
        <v>0</v>
      </c>
      <c r="E284">
        <f>SmtRes!AV640</f>
        <v>0</v>
      </c>
      <c r="F284" t="str">
        <f>SmtRes!I640</f>
        <v>9999990006</v>
      </c>
      <c r="G284" t="str">
        <f>SmtRes!K640</f>
        <v>Стоимость прочих материалов (ЭСН)</v>
      </c>
      <c r="H284" t="str">
        <f>SmtRes!O640</f>
        <v>руб.</v>
      </c>
      <c r="I284">
        <f>SmtRes!Y640*Source!I1249</f>
        <v>0</v>
      </c>
      <c r="J284">
        <f>SmtRes!AO640</f>
        <v>1</v>
      </c>
      <c r="K284">
        <f>SmtRes!AE640</f>
        <v>1</v>
      </c>
      <c r="L284">
        <f>SmtRes!DB640</f>
        <v>1.41</v>
      </c>
      <c r="M284">
        <f>ROUND(ROUND(L284*Source!I1249, 6)*1, 2)</f>
        <v>0</v>
      </c>
      <c r="N284">
        <f>SmtRes!AA640</f>
        <v>1</v>
      </c>
      <c r="O284">
        <f>ROUND(ROUND(L284*Source!I1249, 6)*SmtRes!DA640, 2)</f>
        <v>0</v>
      </c>
      <c r="P284">
        <f>SmtRes!AG640</f>
        <v>0</v>
      </c>
      <c r="Q284">
        <f>SmtRes!DC640</f>
        <v>0</v>
      </c>
      <c r="R284">
        <f>ROUND(ROUND(Q284*Source!I1249, 6)*1, 2)</f>
        <v>0</v>
      </c>
      <c r="S284">
        <f>SmtRes!AC640</f>
        <v>0</v>
      </c>
      <c r="T284">
        <f>ROUND(ROUND(Q284*Source!I1249, 6)*SmtRes!AK640, 2)</f>
        <v>0</v>
      </c>
      <c r="U284">
        <f>SmtRes!X640</f>
        <v>-94250534</v>
      </c>
      <c r="V284">
        <v>-1341645062</v>
      </c>
      <c r="W284">
        <v>-1341645062</v>
      </c>
    </row>
    <row r="285" spans="1:23" x14ac:dyDescent="0.2">
      <c r="A285">
        <f>Source!A1250</f>
        <v>18</v>
      </c>
      <c r="C285">
        <v>3</v>
      </c>
      <c r="D285">
        <f>Source!BI1250</f>
        <v>1</v>
      </c>
      <c r="E285">
        <f>Source!FS1250</f>
        <v>0</v>
      </c>
      <c r="F285" t="str">
        <f>Source!F1250</f>
        <v>1.1-1-118</v>
      </c>
      <c r="G285" t="str">
        <f>Source!G1250</f>
        <v>Вода</v>
      </c>
      <c r="H285" t="str">
        <f>Source!H1250</f>
        <v>м3</v>
      </c>
      <c r="I285">
        <f>Source!I1250</f>
        <v>0</v>
      </c>
      <c r="J285">
        <v>1</v>
      </c>
      <c r="K285">
        <f>Source!AC1250</f>
        <v>7.07</v>
      </c>
      <c r="M285">
        <f>ROUND(K285*I285, 2)</f>
        <v>0</v>
      </c>
      <c r="N285">
        <f>Source!AC1250*IF(Source!BC1250&lt;&gt; 0, Source!BC1250, 1)</f>
        <v>35.279300000000006</v>
      </c>
      <c r="O285">
        <f>ROUND(N285*I285, 2)</f>
        <v>0</v>
      </c>
      <c r="P285">
        <f>Source!AE1250</f>
        <v>0</v>
      </c>
      <c r="R285">
        <f>ROUND(P285*I285, 2)</f>
        <v>0</v>
      </c>
      <c r="S285">
        <f>Source!AE1250*IF(Source!BS1250&lt;&gt; 0, Source!BS1250, 1)</f>
        <v>0</v>
      </c>
      <c r="T285">
        <f>ROUND(S285*I285, 2)</f>
        <v>0</v>
      </c>
      <c r="U285">
        <f>Source!GF1250</f>
        <v>-862991314</v>
      </c>
      <c r="V285">
        <v>209219300</v>
      </c>
      <c r="W285">
        <v>639826957</v>
      </c>
    </row>
    <row r="286" spans="1:23" x14ac:dyDescent="0.2">
      <c r="A286">
        <f>Source!A1251</f>
        <v>18</v>
      </c>
      <c r="C286">
        <v>3</v>
      </c>
      <c r="D286">
        <f>Source!BI1251</f>
        <v>1</v>
      </c>
      <c r="E286">
        <f>Source!FS1251</f>
        <v>0</v>
      </c>
      <c r="F286" t="str">
        <f>Source!F1251</f>
        <v>1.3-2-153</v>
      </c>
      <c r="G286" t="str">
        <f>Source!G1251</f>
        <v>Смесь сухая крупнозернистая, цементная, штукатурная, ручного нанесения, для создания паропроницаемой, атмосферостойкой, моющейся декоративной штукатурки с шероховатой структурой</v>
      </c>
      <c r="H286" t="str">
        <f>Source!H1251</f>
        <v>т</v>
      </c>
      <c r="I286">
        <f>Source!I1251</f>
        <v>0</v>
      </c>
      <c r="J286">
        <v>1</v>
      </c>
      <c r="K286">
        <f>Source!AC1251</f>
        <v>18737.86</v>
      </c>
      <c r="M286">
        <f>ROUND(K286*I286, 2)</f>
        <v>0</v>
      </c>
      <c r="N286">
        <f>Source!AC1251*IF(Source!BC1251&lt;&gt; 0, Source!BC1251, 1)</f>
        <v>33540.769400000005</v>
      </c>
      <c r="O286">
        <f>ROUND(N286*I286, 2)</f>
        <v>0</v>
      </c>
      <c r="P286">
        <f>Source!AE1251</f>
        <v>0</v>
      </c>
      <c r="R286">
        <f>ROUND(P286*I286, 2)</f>
        <v>0</v>
      </c>
      <c r="S286">
        <f>Source!AE1251*IF(Source!BS1251&lt;&gt; 0, Source!BS1251, 1)</f>
        <v>0</v>
      </c>
      <c r="T286">
        <f>ROUND(S286*I286, 2)</f>
        <v>0</v>
      </c>
      <c r="U286">
        <f>Source!GF1251</f>
        <v>1606119865</v>
      </c>
      <c r="V286">
        <v>611291608</v>
      </c>
      <c r="W286">
        <v>-465242969</v>
      </c>
    </row>
    <row r="287" spans="1:23" x14ac:dyDescent="0.2">
      <c r="A287">
        <f>Source!A1252</f>
        <v>18</v>
      </c>
      <c r="C287">
        <v>3</v>
      </c>
      <c r="D287">
        <f>Source!BI1252</f>
        <v>1</v>
      </c>
      <c r="E287">
        <f>Source!FS1252</f>
        <v>0</v>
      </c>
      <c r="F287" t="str">
        <f>Source!F1252</f>
        <v>1.3-2-13</v>
      </c>
      <c r="G287" t="str">
        <f>Source!G1252</f>
        <v>Растворы цементно-известковые, марка 75</v>
      </c>
      <c r="H287" t="str">
        <f>Source!H1252</f>
        <v>м3</v>
      </c>
      <c r="I287">
        <f>Source!I1252</f>
        <v>0</v>
      </c>
      <c r="J287">
        <v>1</v>
      </c>
      <c r="K287">
        <f>Source!AC1252</f>
        <v>481.69</v>
      </c>
      <c r="M287">
        <f>ROUND(K287*I287, 2)</f>
        <v>0</v>
      </c>
      <c r="N287">
        <f>Source!AC1252*IF(Source!BC1252&lt;&gt; 0, Source!BC1252, 1)</f>
        <v>3222.5061000000001</v>
      </c>
      <c r="O287">
        <f>ROUND(N287*I287, 2)</f>
        <v>0</v>
      </c>
      <c r="P287">
        <f>Source!AE1252</f>
        <v>0</v>
      </c>
      <c r="R287">
        <f>ROUND(P287*I287, 2)</f>
        <v>0</v>
      </c>
      <c r="S287">
        <f>Source!AE1252*IF(Source!BS1252&lt;&gt; 0, Source!BS1252, 1)</f>
        <v>0</v>
      </c>
      <c r="T287">
        <f>ROUND(S287*I287, 2)</f>
        <v>0</v>
      </c>
      <c r="U287">
        <f>Source!GF1252</f>
        <v>202608499</v>
      </c>
      <c r="V287">
        <v>426063702</v>
      </c>
      <c r="W287">
        <v>1528165081</v>
      </c>
    </row>
    <row r="288" spans="1:23" x14ac:dyDescent="0.2">
      <c r="A288">
        <f>Source!A1283</f>
        <v>4</v>
      </c>
      <c r="B288">
        <v>1283</v>
      </c>
      <c r="G288" t="str">
        <f>Source!G1283</f>
        <v>п.55   Ремонт смотровых колодцев - 107шт.</v>
      </c>
    </row>
    <row r="289" spans="1:23" x14ac:dyDescent="0.2">
      <c r="A289">
        <f>Source!A1287</f>
        <v>17</v>
      </c>
      <c r="C289">
        <v>3</v>
      </c>
      <c r="D289">
        <v>0</v>
      </c>
      <c r="E289">
        <f>SmtRes!AV647</f>
        <v>0</v>
      </c>
      <c r="F289" t="str">
        <f>SmtRes!I647</f>
        <v>1.1-1-766</v>
      </c>
      <c r="G289" t="str">
        <f>SmtRes!K647</f>
        <v>Песок для строительных работ, рядовой</v>
      </c>
      <c r="H289" t="str">
        <f>SmtRes!O647</f>
        <v>м3</v>
      </c>
      <c r="I289">
        <f>SmtRes!Y647*Source!I1287</f>
        <v>0</v>
      </c>
      <c r="J289">
        <f>SmtRes!AO647</f>
        <v>1</v>
      </c>
      <c r="K289">
        <f>SmtRes!AE647</f>
        <v>104.99</v>
      </c>
      <c r="L289">
        <f>SmtRes!DB647</f>
        <v>31.5</v>
      </c>
      <c r="M289">
        <f>ROUND(ROUND(L289*Source!I1287, 6)*1, 2)</f>
        <v>0</v>
      </c>
      <c r="N289">
        <f>SmtRes!AA647</f>
        <v>104.99</v>
      </c>
      <c r="O289">
        <f>ROUND(ROUND(L289*Source!I1287, 6)*SmtRes!DA647, 2)</f>
        <v>0</v>
      </c>
      <c r="P289">
        <f>SmtRes!AG647</f>
        <v>0</v>
      </c>
      <c r="Q289">
        <f>SmtRes!DC647</f>
        <v>0</v>
      </c>
      <c r="R289">
        <f>ROUND(ROUND(Q289*Source!I1287, 6)*1, 2)</f>
        <v>0</v>
      </c>
      <c r="S289">
        <f>SmtRes!AC647</f>
        <v>0</v>
      </c>
      <c r="T289">
        <f>ROUND(ROUND(Q289*Source!I1287, 6)*SmtRes!AK647, 2)</f>
        <v>0</v>
      </c>
      <c r="U289">
        <f>SmtRes!X647</f>
        <v>2069056849</v>
      </c>
      <c r="V289">
        <v>464578271</v>
      </c>
      <c r="W289">
        <v>464578271</v>
      </c>
    </row>
    <row r="290" spans="1:23" x14ac:dyDescent="0.2">
      <c r="A290">
        <f>Source!A1287</f>
        <v>17</v>
      </c>
      <c r="C290">
        <v>3</v>
      </c>
      <c r="D290">
        <v>0</v>
      </c>
      <c r="E290">
        <f>SmtRes!AV646</f>
        <v>0</v>
      </c>
      <c r="F290" t="str">
        <f>SmtRes!I646</f>
        <v>1.1-1-1512</v>
      </c>
      <c r="G290" t="str">
        <f>SmtRes!K646</f>
        <v>Щебень гравийный, фракция 5-20 мм</v>
      </c>
      <c r="H290" t="str">
        <f>SmtRes!O646</f>
        <v>м3</v>
      </c>
      <c r="I290">
        <f>SmtRes!Y646*Source!I1287</f>
        <v>0</v>
      </c>
      <c r="J290">
        <f>SmtRes!AO646</f>
        <v>1</v>
      </c>
      <c r="K290">
        <f>SmtRes!AE646</f>
        <v>202.34</v>
      </c>
      <c r="L290">
        <f>SmtRes!DB646</f>
        <v>32.369999999999997</v>
      </c>
      <c r="M290">
        <f>ROUND(ROUND(L290*Source!I1287, 6)*1, 2)</f>
        <v>0</v>
      </c>
      <c r="N290">
        <f>SmtRes!AA646</f>
        <v>202.34</v>
      </c>
      <c r="O290">
        <f>ROUND(ROUND(L290*Source!I1287, 6)*SmtRes!DA646, 2)</f>
        <v>0</v>
      </c>
      <c r="P290">
        <f>SmtRes!AG646</f>
        <v>0</v>
      </c>
      <c r="Q290">
        <f>SmtRes!DC646</f>
        <v>0</v>
      </c>
      <c r="R290">
        <f>ROUND(ROUND(Q290*Source!I1287, 6)*1, 2)</f>
        <v>0</v>
      </c>
      <c r="S290">
        <f>SmtRes!AC646</f>
        <v>0</v>
      </c>
      <c r="T290">
        <f>ROUND(ROUND(Q290*Source!I1287, 6)*SmtRes!AK646, 2)</f>
        <v>0</v>
      </c>
      <c r="U290">
        <f>SmtRes!X646</f>
        <v>1925070904</v>
      </c>
      <c r="V290">
        <v>1157998078</v>
      </c>
      <c r="W290">
        <v>1157998078</v>
      </c>
    </row>
    <row r="291" spans="1:23" x14ac:dyDescent="0.2">
      <c r="A291">
        <f>Source!A1287</f>
        <v>17</v>
      </c>
      <c r="C291">
        <v>3</v>
      </c>
      <c r="D291">
        <v>0</v>
      </c>
      <c r="E291">
        <f>SmtRes!AV645</f>
        <v>0</v>
      </c>
      <c r="F291" t="str">
        <f>SmtRes!I645</f>
        <v>1.1-1-1330</v>
      </c>
      <c r="G291" t="str">
        <f>SmtRes!K645</f>
        <v>Цемент общестроительный, портландцемент общего назначения, марка 500</v>
      </c>
      <c r="H291" t="str">
        <f>SmtRes!O645</f>
        <v>т</v>
      </c>
      <c r="I291">
        <f>SmtRes!Y645*Source!I1287</f>
        <v>0</v>
      </c>
      <c r="J291">
        <f>SmtRes!AO645</f>
        <v>1</v>
      </c>
      <c r="K291">
        <f>SmtRes!AE645</f>
        <v>351.13</v>
      </c>
      <c r="L291">
        <f>SmtRes!DB645</f>
        <v>42.14</v>
      </c>
      <c r="M291">
        <f>ROUND(ROUND(L291*Source!I1287, 6)*1, 2)</f>
        <v>0</v>
      </c>
      <c r="N291">
        <f>SmtRes!AA645</f>
        <v>351.13</v>
      </c>
      <c r="O291">
        <f>ROUND(ROUND(L291*Source!I1287, 6)*SmtRes!DA645, 2)</f>
        <v>0</v>
      </c>
      <c r="P291">
        <f>SmtRes!AG645</f>
        <v>0</v>
      </c>
      <c r="Q291">
        <f>SmtRes!DC645</f>
        <v>0</v>
      </c>
      <c r="R291">
        <f>ROUND(ROUND(Q291*Source!I1287, 6)*1, 2)</f>
        <v>0</v>
      </c>
      <c r="S291">
        <f>SmtRes!AC645</f>
        <v>0</v>
      </c>
      <c r="T291">
        <f>ROUND(ROUND(Q291*Source!I1287, 6)*SmtRes!AK645, 2)</f>
        <v>0</v>
      </c>
      <c r="U291">
        <f>SmtRes!X645</f>
        <v>-2084868377</v>
      </c>
      <c r="V291">
        <v>683204781</v>
      </c>
      <c r="W291">
        <v>683204781</v>
      </c>
    </row>
    <row r="292" spans="1:23" x14ac:dyDescent="0.2">
      <c r="A292">
        <f>Source!A1288</f>
        <v>18</v>
      </c>
      <c r="C292">
        <v>3</v>
      </c>
      <c r="D292">
        <f>Source!BI1288</f>
        <v>1</v>
      </c>
      <c r="E292">
        <f>Source!FS1288</f>
        <v>0</v>
      </c>
      <c r="F292" t="str">
        <f>Source!F1288</f>
        <v>1.5-3-20</v>
      </c>
      <c r="G292" t="str">
        <f>Source!G1288</f>
        <v>Кольца горловин колодцев, марка К-7-1,5</v>
      </c>
      <c r="H292" t="str">
        <f>Source!H1288</f>
        <v>м3</v>
      </c>
      <c r="I292">
        <f>Source!I1288</f>
        <v>0</v>
      </c>
      <c r="J292">
        <v>1</v>
      </c>
      <c r="K292">
        <f>Source!AC1288</f>
        <v>1831.31</v>
      </c>
      <c r="M292">
        <f>ROUND(K292*I292, 2)</f>
        <v>0</v>
      </c>
      <c r="N292">
        <f>Source!AC1288*IF(Source!BC1288&lt;&gt; 0, Source!BC1288, 1)</f>
        <v>11299.182699999999</v>
      </c>
      <c r="O292">
        <f>ROUND(N292*I292, 2)</f>
        <v>0</v>
      </c>
      <c r="P292">
        <f>Source!AE1288</f>
        <v>0</v>
      </c>
      <c r="R292">
        <f>ROUND(P292*I292, 2)</f>
        <v>0</v>
      </c>
      <c r="S292">
        <f>Source!AE1288*IF(Source!BS1288&lt;&gt; 0, Source!BS1288, 1)</f>
        <v>0</v>
      </c>
      <c r="T292">
        <f>ROUND(S292*I292, 2)</f>
        <v>0</v>
      </c>
      <c r="U292">
        <f>Source!GF1288</f>
        <v>1460380658</v>
      </c>
      <c r="V292">
        <v>-223491283</v>
      </c>
      <c r="W292">
        <v>-767167732</v>
      </c>
    </row>
    <row r="293" spans="1:23" x14ac:dyDescent="0.2">
      <c r="A293">
        <f>Source!A1319</f>
        <v>4</v>
      </c>
      <c r="B293">
        <v>1319</v>
      </c>
      <c r="G293" t="str">
        <f>Source!G1319</f>
        <v>п.56   Бетонный лоток с чугунной решеткой - 120м/п</v>
      </c>
    </row>
    <row r="294" spans="1:23" x14ac:dyDescent="0.2">
      <c r="A294">
        <f>Source!A1324</f>
        <v>18</v>
      </c>
      <c r="C294">
        <v>3</v>
      </c>
      <c r="D294">
        <f>Source!BI1324</f>
        <v>1</v>
      </c>
      <c r="E294">
        <f>Source!FS1324</f>
        <v>0</v>
      </c>
      <c r="F294" t="str">
        <f>Source!F1324</f>
        <v>1.3-1-38</v>
      </c>
      <c r="G294" t="str">
        <f>Source!G1324</f>
        <v>Смеси бетонные, БСГ, тяжелого бетона на гранитном щебне, класс прочности В15 (М200); П3, фракция 5-20, F50-100, W0-2</v>
      </c>
      <c r="H294" t="str">
        <f>Source!H1324</f>
        <v>м3</v>
      </c>
      <c r="I294">
        <f>Source!I1324</f>
        <v>0</v>
      </c>
      <c r="J294">
        <v>1</v>
      </c>
      <c r="K294">
        <f>Source!AC1324</f>
        <v>704.89</v>
      </c>
      <c r="M294">
        <f>ROUND(K294*I294, 2)</f>
        <v>0</v>
      </c>
      <c r="N294">
        <f>Source!AC1324*IF(Source!BC1324&lt;&gt; 0, Source!BC1324, 1)</f>
        <v>4208.1932999999999</v>
      </c>
      <c r="O294">
        <f>ROUND(N294*I294, 2)</f>
        <v>0</v>
      </c>
      <c r="P294">
        <f>Source!AE1324</f>
        <v>0</v>
      </c>
      <c r="R294">
        <f>ROUND(P294*I294, 2)</f>
        <v>0</v>
      </c>
      <c r="S294">
        <f>Source!AE1324*IF(Source!BS1324&lt;&gt; 0, Source!BS1324, 1)</f>
        <v>0</v>
      </c>
      <c r="T294">
        <f>ROUND(S294*I294, 2)</f>
        <v>0</v>
      </c>
      <c r="U294">
        <f>Source!GF1324</f>
        <v>-758282629</v>
      </c>
      <c r="V294">
        <v>786719351</v>
      </c>
      <c r="W294">
        <v>2032538655</v>
      </c>
    </row>
    <row r="295" spans="1:23" x14ac:dyDescent="0.2">
      <c r="A295">
        <f>Source!A1325</f>
        <v>18</v>
      </c>
      <c r="C295">
        <v>3</v>
      </c>
      <c r="D295">
        <f>Source!BI1325</f>
        <v>1</v>
      </c>
      <c r="E295">
        <f>Source!FS1325</f>
        <v>0</v>
      </c>
      <c r="F295" t="str">
        <f>Source!F1325</f>
        <v>1.5-3-500</v>
      </c>
      <c r="G295" t="str">
        <f>Source!G1325</f>
        <v>Лотки бетонные с решеткой щелевой чугунной ВЧ, водоотводные для тротуаров, марка ЛВ-11.19.23Б</v>
      </c>
      <c r="H295" t="str">
        <f>Source!H1325</f>
        <v>КОМПЛЕКТ</v>
      </c>
      <c r="I295">
        <f>Source!I1325</f>
        <v>0</v>
      </c>
      <c r="J295">
        <v>1</v>
      </c>
      <c r="K295">
        <f>Source!AC1325</f>
        <v>724.34</v>
      </c>
      <c r="M295">
        <f>ROUND(K295*I295, 2)</f>
        <v>0</v>
      </c>
      <c r="N295">
        <f>Source!AC1325*IF(Source!BC1325&lt;&gt; 0, Source!BC1325, 1)</f>
        <v>5200.7611999999999</v>
      </c>
      <c r="O295">
        <f>ROUND(N295*I295, 2)</f>
        <v>0</v>
      </c>
      <c r="P295">
        <f>Source!AE1325</f>
        <v>0</v>
      </c>
      <c r="R295">
        <f>ROUND(P295*I295, 2)</f>
        <v>0</v>
      </c>
      <c r="S295">
        <f>Source!AE1325*IF(Source!BS1325&lt;&gt; 0, Source!BS1325, 1)</f>
        <v>0</v>
      </c>
      <c r="T295">
        <f>ROUND(S295*I295, 2)</f>
        <v>0</v>
      </c>
      <c r="U295">
        <f>Source!GF1325</f>
        <v>-223378458</v>
      </c>
      <c r="V295">
        <v>847450089</v>
      </c>
      <c r="W295">
        <v>-627092862</v>
      </c>
    </row>
    <row r="296" spans="1:23" x14ac:dyDescent="0.2">
      <c r="A296">
        <f>Source!A1356</f>
        <v>4</v>
      </c>
      <c r="B296">
        <v>1356</v>
      </c>
      <c r="G296" t="str">
        <f>Source!G1356</f>
        <v>п.58   Гидроизоляция рулонная 2 сл - 191м2</v>
      </c>
    </row>
    <row r="297" spans="1:23" x14ac:dyDescent="0.2">
      <c r="A297">
        <f>Source!A1360</f>
        <v>17</v>
      </c>
      <c r="C297">
        <v>3</v>
      </c>
      <c r="D297">
        <v>0</v>
      </c>
      <c r="E297">
        <f>SmtRes!AV659</f>
        <v>0</v>
      </c>
      <c r="F297" t="str">
        <f>SmtRes!I659</f>
        <v>9999990006</v>
      </c>
      <c r="G297" t="str">
        <f>SmtRes!K659</f>
        <v>Стоимость прочих материалов (ЭСН)</v>
      </c>
      <c r="H297" t="str">
        <f>SmtRes!O659</f>
        <v>руб.</v>
      </c>
      <c r="I297">
        <f>SmtRes!Y659*Source!I1360</f>
        <v>0</v>
      </c>
      <c r="J297">
        <f>SmtRes!AO659</f>
        <v>1</v>
      </c>
      <c r="K297">
        <f>SmtRes!AE659</f>
        <v>1</v>
      </c>
      <c r="L297">
        <f>SmtRes!DB659</f>
        <v>85.77</v>
      </c>
      <c r="M297">
        <f>ROUND(ROUND(L297*Source!I1360, 6)*1, 2)</f>
        <v>0</v>
      </c>
      <c r="N297">
        <f>SmtRes!AA659</f>
        <v>1</v>
      </c>
      <c r="O297">
        <f>ROUND(ROUND(L297*Source!I1360, 6)*SmtRes!DA659, 2)</f>
        <v>0</v>
      </c>
      <c r="P297">
        <f>SmtRes!AG659</f>
        <v>0</v>
      </c>
      <c r="Q297">
        <f>SmtRes!DC659</f>
        <v>0</v>
      </c>
      <c r="R297">
        <f>ROUND(ROUND(Q297*Source!I1360, 6)*1, 2)</f>
        <v>0</v>
      </c>
      <c r="S297">
        <f>SmtRes!AC659</f>
        <v>0</v>
      </c>
      <c r="T297">
        <f>ROUND(ROUND(Q297*Source!I1360, 6)*SmtRes!AK659, 2)</f>
        <v>0</v>
      </c>
      <c r="U297">
        <f>SmtRes!X659</f>
        <v>-94250534</v>
      </c>
      <c r="V297">
        <v>-1341645062</v>
      </c>
      <c r="W297">
        <v>-1341645062</v>
      </c>
    </row>
    <row r="298" spans="1:23" x14ac:dyDescent="0.2">
      <c r="A298">
        <f>Source!A1361</f>
        <v>18</v>
      </c>
      <c r="C298">
        <v>3</v>
      </c>
      <c r="D298">
        <f>Source!BI1361</f>
        <v>1</v>
      </c>
      <c r="E298">
        <f>Source!FS1361</f>
        <v>0</v>
      </c>
      <c r="F298" t="str">
        <f>Source!F1361</f>
        <v>1.3-2-4</v>
      </c>
      <c r="G298" t="str">
        <f>Source!G1361</f>
        <v>Растворы цементные, марка 75</v>
      </c>
      <c r="H298" t="str">
        <f>Source!H1361</f>
        <v>м3</v>
      </c>
      <c r="I298">
        <f>Source!I1361</f>
        <v>0</v>
      </c>
      <c r="J298">
        <v>1</v>
      </c>
      <c r="K298">
        <f>Source!AC1361</f>
        <v>396.06</v>
      </c>
      <c r="M298">
        <f>ROUND(K298*I298, 2)</f>
        <v>0</v>
      </c>
      <c r="N298">
        <f>Source!AC1361*IF(Source!BC1361&lt;&gt; 0, Source!BC1361, 1)</f>
        <v>3223.9284000000002</v>
      </c>
      <c r="O298">
        <f>ROUND(N298*I298, 2)</f>
        <v>0</v>
      </c>
      <c r="P298">
        <f>Source!AE1361</f>
        <v>0</v>
      </c>
      <c r="R298">
        <f>ROUND(P298*I298, 2)</f>
        <v>0</v>
      </c>
      <c r="S298">
        <f>Source!AE1361*IF(Source!BS1361&lt;&gt; 0, Source!BS1361, 1)</f>
        <v>0</v>
      </c>
      <c r="T298">
        <f>ROUND(S298*I298, 2)</f>
        <v>0</v>
      </c>
      <c r="U298">
        <f>Source!GF1361</f>
        <v>-1026059779</v>
      </c>
      <c r="V298">
        <v>862202976</v>
      </c>
      <c r="W298">
        <v>1936344960</v>
      </c>
    </row>
    <row r="299" spans="1:23" x14ac:dyDescent="0.2">
      <c r="A299">
        <f>Source!A1362</f>
        <v>18</v>
      </c>
      <c r="C299">
        <v>3</v>
      </c>
      <c r="D299">
        <f>Source!BI1362</f>
        <v>1</v>
      </c>
      <c r="E299">
        <f>Source!FS1362</f>
        <v>0</v>
      </c>
      <c r="F299" t="str">
        <f>Source!F1362</f>
        <v>1.1-1-293</v>
      </c>
      <c r="G299" t="str">
        <f>Source!G1362</f>
        <v>Материал рулонный резино-битумный гидроизоляционный, Изол, без полимерных добавок</v>
      </c>
      <c r="H299" t="str">
        <f>Source!H1362</f>
        <v>м2</v>
      </c>
      <c r="I299">
        <f>Source!I1362</f>
        <v>0</v>
      </c>
      <c r="J299">
        <v>1</v>
      </c>
      <c r="K299">
        <f>Source!AC1362</f>
        <v>15.14</v>
      </c>
      <c r="M299">
        <f>ROUND(K299*I299, 2)</f>
        <v>0</v>
      </c>
      <c r="N299">
        <f>Source!AC1362*IF(Source!BC1362&lt;&gt; 0, Source!BC1362, 1)</f>
        <v>106.8884</v>
      </c>
      <c r="O299">
        <f>ROUND(N299*I299, 2)</f>
        <v>0</v>
      </c>
      <c r="P299">
        <f>Source!AE1362</f>
        <v>0</v>
      </c>
      <c r="R299">
        <f>ROUND(P299*I299, 2)</f>
        <v>0</v>
      </c>
      <c r="S299">
        <f>Source!AE1362*IF(Source!BS1362&lt;&gt; 0, Source!BS1362, 1)</f>
        <v>0</v>
      </c>
      <c r="T299">
        <f>ROUND(S299*I299, 2)</f>
        <v>0</v>
      </c>
      <c r="U299">
        <f>Source!GF1362</f>
        <v>-1085762825</v>
      </c>
      <c r="V299">
        <v>996169973</v>
      </c>
      <c r="W299">
        <v>1293861025</v>
      </c>
    </row>
    <row r="300" spans="1:23" x14ac:dyDescent="0.2">
      <c r="A300">
        <f>Source!A1363</f>
        <v>18</v>
      </c>
      <c r="C300">
        <v>3</v>
      </c>
      <c r="D300">
        <f>Source!BI1363</f>
        <v>1</v>
      </c>
      <c r="E300">
        <f>Source!FS1363</f>
        <v>0</v>
      </c>
      <c r="F300" t="str">
        <f>Source!F1363</f>
        <v>1.1-1-613</v>
      </c>
      <c r="G300" t="str">
        <f>Source!G1363</f>
        <v>Мастика битумно-масляная клеящая, гидроизоляционная, герметизирующая, морозостойкая, горячего применения, диапазон температур применения от -25 до +40°С, для изоляции кабелей, защиты конструкций от блуждающих токов, заливки соединительных, осветительных и концевых муфт, защиты от коррозии подземных металлических коммуникаций</v>
      </c>
      <c r="H300" t="str">
        <f>Source!H1363</f>
        <v>т</v>
      </c>
      <c r="I300">
        <f>Source!I1363</f>
        <v>0</v>
      </c>
      <c r="J300">
        <v>1</v>
      </c>
      <c r="K300">
        <f>Source!AC1363</f>
        <v>11626.84</v>
      </c>
      <c r="M300">
        <f>ROUND(K300*I300, 2)</f>
        <v>0</v>
      </c>
      <c r="N300">
        <f>Source!AC1363*IF(Source!BC1363&lt;&gt; 0, Source!BC1363, 1)</f>
        <v>23602.485199999999</v>
      </c>
      <c r="O300">
        <f>ROUND(N300*I300, 2)</f>
        <v>0</v>
      </c>
      <c r="P300">
        <f>Source!AE1363</f>
        <v>0</v>
      </c>
      <c r="R300">
        <f>ROUND(P300*I300, 2)</f>
        <v>0</v>
      </c>
      <c r="S300">
        <f>Source!AE1363*IF(Source!BS1363&lt;&gt; 0, Source!BS1363, 1)</f>
        <v>0</v>
      </c>
      <c r="T300">
        <f>ROUND(S300*I300, 2)</f>
        <v>0</v>
      </c>
      <c r="U300">
        <f>Source!GF1363</f>
        <v>-109214414</v>
      </c>
      <c r="V300">
        <v>-1793344670</v>
      </c>
      <c r="W300">
        <v>-1438322283</v>
      </c>
    </row>
    <row r="301" spans="1:23" x14ac:dyDescent="0.2">
      <c r="A301">
        <f>Source!A1394</f>
        <v>4</v>
      </c>
      <c r="B301">
        <v>1394</v>
      </c>
      <c r="G301" t="str">
        <f>Source!G1394</f>
        <v>п.60   Установка поручней - 20м/п</v>
      </c>
    </row>
    <row r="302" spans="1:23" x14ac:dyDescent="0.2">
      <c r="A302">
        <f>Source!A1398</f>
        <v>17</v>
      </c>
      <c r="C302">
        <v>3</v>
      </c>
      <c r="D302">
        <v>0</v>
      </c>
      <c r="E302">
        <f>SmtRes!AV668</f>
        <v>0</v>
      </c>
      <c r="F302" t="str">
        <f>SmtRes!I668</f>
        <v>1.12-7-65</v>
      </c>
      <c r="G302" t="str">
        <f>SmtRes!K668</f>
        <v>Трубы бесшовные холоднодеформированные из коррозионностойкой стали, ГОСТ 9941-81, наружный диаметр 25 мм, толщина стенки 3,5 мм</v>
      </c>
      <c r="H302" t="str">
        <f>SmtRes!O668</f>
        <v>м</v>
      </c>
      <c r="I302">
        <f>SmtRes!Y668*Source!I1398</f>
        <v>0</v>
      </c>
      <c r="J302">
        <f>SmtRes!AO668</f>
        <v>1</v>
      </c>
      <c r="K302">
        <f>SmtRes!AE668</f>
        <v>182.55</v>
      </c>
      <c r="L302">
        <f>SmtRes!DB668</f>
        <v>5.29</v>
      </c>
      <c r="M302">
        <f>ROUND(ROUND(L302*Source!I1398, 6)*1, 2)</f>
        <v>0</v>
      </c>
      <c r="N302">
        <f>SmtRes!AA668</f>
        <v>182.55</v>
      </c>
      <c r="O302">
        <f>ROUND(ROUND(L302*Source!I1398, 6)*SmtRes!DA668, 2)</f>
        <v>0</v>
      </c>
      <c r="P302">
        <f>SmtRes!AG668</f>
        <v>0</v>
      </c>
      <c r="Q302">
        <f>SmtRes!DC668</f>
        <v>0</v>
      </c>
      <c r="R302">
        <f>ROUND(ROUND(Q302*Source!I1398, 6)*1, 2)</f>
        <v>0</v>
      </c>
      <c r="S302">
        <f>SmtRes!AC668</f>
        <v>0</v>
      </c>
      <c r="T302">
        <f>ROUND(ROUND(Q302*Source!I1398, 6)*SmtRes!AK668, 2)</f>
        <v>0</v>
      </c>
      <c r="U302">
        <f>SmtRes!X668</f>
        <v>-1216834619</v>
      </c>
      <c r="V302">
        <v>-308017487</v>
      </c>
      <c r="W302">
        <v>-308017487</v>
      </c>
    </row>
    <row r="303" spans="1:23" x14ac:dyDescent="0.2">
      <c r="A303">
        <f>Source!A1398</f>
        <v>17</v>
      </c>
      <c r="C303">
        <v>3</v>
      </c>
      <c r="D303">
        <v>0</v>
      </c>
      <c r="E303">
        <f>SmtRes!AV667</f>
        <v>0</v>
      </c>
      <c r="F303" t="str">
        <f>SmtRes!I667</f>
        <v>1.1-1-766</v>
      </c>
      <c r="G303" t="str">
        <f>SmtRes!K667</f>
        <v>Песок для строительных работ, рядовой</v>
      </c>
      <c r="H303" t="str">
        <f>SmtRes!O667</f>
        <v>м3</v>
      </c>
      <c r="I303">
        <f>SmtRes!Y667*Source!I1398</f>
        <v>0</v>
      </c>
      <c r="J303">
        <f>SmtRes!AO667</f>
        <v>1</v>
      </c>
      <c r="K303">
        <f>SmtRes!AE667</f>
        <v>104.99</v>
      </c>
      <c r="L303">
        <f>SmtRes!DB667</f>
        <v>0.01</v>
      </c>
      <c r="M303">
        <f>ROUND(ROUND(L303*Source!I1398, 6)*1, 2)</f>
        <v>0</v>
      </c>
      <c r="N303">
        <f>SmtRes!AA667</f>
        <v>104.99</v>
      </c>
      <c r="O303">
        <f>ROUND(ROUND(L303*Source!I1398, 6)*SmtRes!DA667, 2)</f>
        <v>0</v>
      </c>
      <c r="P303">
        <f>SmtRes!AG667</f>
        <v>0</v>
      </c>
      <c r="Q303">
        <f>SmtRes!DC667</f>
        <v>0</v>
      </c>
      <c r="R303">
        <f>ROUND(ROUND(Q303*Source!I1398, 6)*1, 2)</f>
        <v>0</v>
      </c>
      <c r="S303">
        <f>SmtRes!AC667</f>
        <v>0</v>
      </c>
      <c r="T303">
        <f>ROUND(ROUND(Q303*Source!I1398, 6)*SmtRes!AK667, 2)</f>
        <v>0</v>
      </c>
      <c r="U303">
        <f>SmtRes!X667</f>
        <v>2069056849</v>
      </c>
      <c r="V303">
        <v>464578271</v>
      </c>
      <c r="W303">
        <v>464578271</v>
      </c>
    </row>
    <row r="304" spans="1:23" x14ac:dyDescent="0.2">
      <c r="A304">
        <f>Source!A1398</f>
        <v>17</v>
      </c>
      <c r="C304">
        <v>3</v>
      </c>
      <c r="D304">
        <v>0</v>
      </c>
      <c r="E304">
        <f>SmtRes!AV666</f>
        <v>0</v>
      </c>
      <c r="F304" t="str">
        <f>SmtRes!I666</f>
        <v>1.1-1-3823</v>
      </c>
      <c r="G304" t="str">
        <f>SmtRes!K666</f>
        <v>Электроды, марка КТИ-9А, диаметр 3-4 мм</v>
      </c>
      <c r="H304" t="str">
        <f>SmtRes!O666</f>
        <v>т</v>
      </c>
      <c r="I304">
        <f>SmtRes!Y666*Source!I1398</f>
        <v>0</v>
      </c>
      <c r="J304">
        <f>SmtRes!AO666</f>
        <v>1</v>
      </c>
      <c r="K304">
        <f>SmtRes!AE666</f>
        <v>137363.19</v>
      </c>
      <c r="L304">
        <f>SmtRes!DB666</f>
        <v>2.75</v>
      </c>
      <c r="M304">
        <f>ROUND(ROUND(L304*Source!I1398, 6)*1, 2)</f>
        <v>0</v>
      </c>
      <c r="N304">
        <f>SmtRes!AA666</f>
        <v>137363.19</v>
      </c>
      <c r="O304">
        <f>ROUND(ROUND(L304*Source!I1398, 6)*SmtRes!DA666, 2)</f>
        <v>0</v>
      </c>
      <c r="P304">
        <f>SmtRes!AG666</f>
        <v>0</v>
      </c>
      <c r="Q304">
        <f>SmtRes!DC666</f>
        <v>0</v>
      </c>
      <c r="R304">
        <f>ROUND(ROUND(Q304*Source!I1398, 6)*1, 2)</f>
        <v>0</v>
      </c>
      <c r="S304">
        <f>SmtRes!AC666</f>
        <v>0</v>
      </c>
      <c r="T304">
        <f>ROUND(ROUND(Q304*Source!I1398, 6)*SmtRes!AK666, 2)</f>
        <v>0</v>
      </c>
      <c r="U304">
        <f>SmtRes!X666</f>
        <v>2578837</v>
      </c>
      <c r="V304">
        <v>-662016193</v>
      </c>
      <c r="W304">
        <v>-662016193</v>
      </c>
    </row>
    <row r="305" spans="1:23" x14ac:dyDescent="0.2">
      <c r="A305">
        <f>Source!A1398</f>
        <v>17</v>
      </c>
      <c r="C305">
        <v>3</v>
      </c>
      <c r="D305">
        <v>0</v>
      </c>
      <c r="E305">
        <f>SmtRes!AV665</f>
        <v>0</v>
      </c>
      <c r="F305" t="str">
        <f>SmtRes!I665</f>
        <v>1.1-1-1338</v>
      </c>
      <c r="G305" t="str">
        <f>SmtRes!K665</f>
        <v>Цемент гипсоглиноземистый расширяющийся</v>
      </c>
      <c r="H305" t="str">
        <f>SmtRes!O665</f>
        <v>т</v>
      </c>
      <c r="I305">
        <f>SmtRes!Y665*Source!I1398</f>
        <v>0</v>
      </c>
      <c r="J305">
        <f>SmtRes!AO665</f>
        <v>1</v>
      </c>
      <c r="K305">
        <f>SmtRes!AE665</f>
        <v>483.86</v>
      </c>
      <c r="L305">
        <f>SmtRes!DB665</f>
        <v>0.01</v>
      </c>
      <c r="M305">
        <f>ROUND(ROUND(L305*Source!I1398, 6)*1, 2)</f>
        <v>0</v>
      </c>
      <c r="N305">
        <f>SmtRes!AA665</f>
        <v>483.86</v>
      </c>
      <c r="O305">
        <f>ROUND(ROUND(L305*Source!I1398, 6)*SmtRes!DA665, 2)</f>
        <v>0</v>
      </c>
      <c r="P305">
        <f>SmtRes!AG665</f>
        <v>0</v>
      </c>
      <c r="Q305">
        <f>SmtRes!DC665</f>
        <v>0</v>
      </c>
      <c r="R305">
        <f>ROUND(ROUND(Q305*Source!I1398, 6)*1, 2)</f>
        <v>0</v>
      </c>
      <c r="S305">
        <f>SmtRes!AC665</f>
        <v>0</v>
      </c>
      <c r="T305">
        <f>ROUND(ROUND(Q305*Source!I1398, 6)*SmtRes!AK665, 2)</f>
        <v>0</v>
      </c>
      <c r="U305">
        <f>SmtRes!X665</f>
        <v>2051816571</v>
      </c>
      <c r="V305">
        <v>-89177514</v>
      </c>
      <c r="W305">
        <v>-89177514</v>
      </c>
    </row>
    <row r="306" spans="1:23" x14ac:dyDescent="0.2">
      <c r="A306">
        <f>Source!A1398</f>
        <v>17</v>
      </c>
      <c r="C306">
        <v>3</v>
      </c>
      <c r="D306">
        <v>0</v>
      </c>
      <c r="E306">
        <f>SmtRes!AV664</f>
        <v>0</v>
      </c>
      <c r="F306" t="str">
        <f>SmtRes!I664</f>
        <v>1.1-1-118</v>
      </c>
      <c r="G306" t="str">
        <f>SmtRes!K664</f>
        <v>Вода</v>
      </c>
      <c r="H306" t="str">
        <f>SmtRes!O664</f>
        <v>м3</v>
      </c>
      <c r="I306">
        <f>SmtRes!Y664*Source!I1398</f>
        <v>0</v>
      </c>
      <c r="J306">
        <f>SmtRes!AO664</f>
        <v>1</v>
      </c>
      <c r="K306">
        <f>SmtRes!AE664</f>
        <v>7.07</v>
      </c>
      <c r="L306">
        <f>SmtRes!DB664</f>
        <v>0</v>
      </c>
      <c r="M306">
        <f>ROUND(ROUND(L306*Source!I1398, 6)*1, 2)</f>
        <v>0</v>
      </c>
      <c r="N306">
        <f>SmtRes!AA664</f>
        <v>7.07</v>
      </c>
      <c r="O306">
        <f>ROUND(ROUND(L306*Source!I1398, 6)*SmtRes!DA664, 2)</f>
        <v>0</v>
      </c>
      <c r="P306">
        <f>SmtRes!AG664</f>
        <v>0</v>
      </c>
      <c r="Q306">
        <f>SmtRes!DC664</f>
        <v>0</v>
      </c>
      <c r="R306">
        <f>ROUND(ROUND(Q306*Source!I1398, 6)*1, 2)</f>
        <v>0</v>
      </c>
      <c r="S306">
        <f>SmtRes!AC664</f>
        <v>0</v>
      </c>
      <c r="T306">
        <f>ROUND(ROUND(Q306*Source!I1398, 6)*SmtRes!AK664, 2)</f>
        <v>0</v>
      </c>
      <c r="U306">
        <f>SmtRes!X664</f>
        <v>-862991314</v>
      </c>
      <c r="V306">
        <v>209219300</v>
      </c>
      <c r="W306">
        <v>209219300</v>
      </c>
    </row>
    <row r="307" spans="1:23" x14ac:dyDescent="0.2">
      <c r="A307">
        <f>Source!A1398</f>
        <v>17</v>
      </c>
      <c r="C307">
        <v>3</v>
      </c>
      <c r="D307">
        <v>0</v>
      </c>
      <c r="E307">
        <f>SmtRes!AV663</f>
        <v>0</v>
      </c>
      <c r="F307" t="str">
        <f>SmtRes!I663</f>
        <v>1.1-1-1104</v>
      </c>
      <c r="G307" t="str">
        <f>SmtRes!K663</f>
        <v>Прокат листовой, толщина более 4 мм, из стали углеродистой обыкновенного качества, спокойной</v>
      </c>
      <c r="H307" t="str">
        <f>SmtRes!O663</f>
        <v>т</v>
      </c>
      <c r="I307">
        <f>SmtRes!Y663*Source!I1398</f>
        <v>0</v>
      </c>
      <c r="J307">
        <f>SmtRes!AO663</f>
        <v>1</v>
      </c>
      <c r="K307">
        <f>SmtRes!AE663</f>
        <v>7075.07</v>
      </c>
      <c r="L307">
        <f>SmtRes!DB663</f>
        <v>0.21</v>
      </c>
      <c r="M307">
        <f>ROUND(ROUND(L307*Source!I1398, 6)*1, 2)</f>
        <v>0</v>
      </c>
      <c r="N307">
        <f>SmtRes!AA663</f>
        <v>7075.07</v>
      </c>
      <c r="O307">
        <f>ROUND(ROUND(L307*Source!I1398, 6)*SmtRes!DA663, 2)</f>
        <v>0</v>
      </c>
      <c r="P307">
        <f>SmtRes!AG663</f>
        <v>0</v>
      </c>
      <c r="Q307">
        <f>SmtRes!DC663</f>
        <v>0</v>
      </c>
      <c r="R307">
        <f>ROUND(ROUND(Q307*Source!I1398, 6)*1, 2)</f>
        <v>0</v>
      </c>
      <c r="S307">
        <f>SmtRes!AC663</f>
        <v>0</v>
      </c>
      <c r="T307">
        <f>ROUND(ROUND(Q307*Source!I1398, 6)*SmtRes!AK663, 2)</f>
        <v>0</v>
      </c>
      <c r="U307">
        <f>SmtRes!X663</f>
        <v>-2027629846</v>
      </c>
      <c r="V307">
        <v>-1232992669</v>
      </c>
      <c r="W307">
        <v>-1232992669</v>
      </c>
    </row>
    <row r="308" spans="1:23" x14ac:dyDescent="0.2">
      <c r="A308">
        <f>Source!A1399</f>
        <v>18</v>
      </c>
      <c r="C308">
        <v>3</v>
      </c>
      <c r="D308">
        <f>Source!BI1399</f>
        <v>1</v>
      </c>
      <c r="E308">
        <f>Source!FS1399</f>
        <v>0</v>
      </c>
      <c r="F308" t="str">
        <f>Source!F1399</f>
        <v>1.12-7-65</v>
      </c>
      <c r="G308" t="str">
        <f>Source!G1399</f>
        <v>Трубы бесшовные холоднодеформированные из коррозионностойкой стали, ГОСТ 9941-81, наружный диаметр 25 мм, толщина стенки 3,5 мм</v>
      </c>
      <c r="H308" t="str">
        <f>Source!H1399</f>
        <v>м</v>
      </c>
      <c r="I308">
        <f>Source!I1399</f>
        <v>0</v>
      </c>
      <c r="J308">
        <v>1</v>
      </c>
      <c r="K308">
        <f>Source!AC1399</f>
        <v>182.55</v>
      </c>
      <c r="M308">
        <f>ROUND(K308*I308, 2)</f>
        <v>0</v>
      </c>
      <c r="N308">
        <f>Source!AC1399*IF(Source!BC1399&lt;&gt; 0, Source!BC1399, 1)</f>
        <v>629.79750000000013</v>
      </c>
      <c r="O308">
        <f>ROUND(N308*I308, 2)</f>
        <v>0</v>
      </c>
      <c r="P308">
        <f>Source!AE1399</f>
        <v>0</v>
      </c>
      <c r="R308">
        <f>ROUND(P308*I308, 2)</f>
        <v>0</v>
      </c>
      <c r="S308">
        <f>Source!AE1399*IF(Source!BS1399&lt;&gt; 0, Source!BS1399, 1)</f>
        <v>0</v>
      </c>
      <c r="T308">
        <f>ROUND(S308*I308, 2)</f>
        <v>0</v>
      </c>
      <c r="U308">
        <f>Source!GF1399</f>
        <v>-1216834619</v>
      </c>
      <c r="V308">
        <v>-308017487</v>
      </c>
      <c r="W308">
        <v>-189712645</v>
      </c>
    </row>
    <row r="309" spans="1:23" x14ac:dyDescent="0.2">
      <c r="A309">
        <f>Source!A1400</f>
        <v>18</v>
      </c>
      <c r="C309">
        <v>3</v>
      </c>
      <c r="D309">
        <f>Source!BI1400</f>
        <v>1</v>
      </c>
      <c r="E309">
        <f>Source!FS1400</f>
        <v>0</v>
      </c>
      <c r="F309" t="str">
        <f>Source!F1400</f>
        <v>1.7-8-23</v>
      </c>
      <c r="G309" t="str">
        <f>Source!G1400</f>
        <v>Кронштейны из нержавеющей стали диаметр 14 мм в стену под поручень</v>
      </c>
      <c r="H309" t="str">
        <f>Source!H1400</f>
        <v>шт.</v>
      </c>
      <c r="I309">
        <f>Source!I1400</f>
        <v>0</v>
      </c>
      <c r="J309">
        <v>1</v>
      </c>
      <c r="K309">
        <f>Source!AC1400</f>
        <v>89.02</v>
      </c>
      <c r="M309">
        <f>ROUND(K309*I309, 2)</f>
        <v>0</v>
      </c>
      <c r="N309">
        <f>Source!AC1400*IF(Source!BC1400&lt;&gt; 0, Source!BC1400, 1)</f>
        <v>257.26780000000002</v>
      </c>
      <c r="O309">
        <f>ROUND(N309*I309, 2)</f>
        <v>0</v>
      </c>
      <c r="P309">
        <f>Source!AE1400</f>
        <v>0</v>
      </c>
      <c r="R309">
        <f>ROUND(P309*I309, 2)</f>
        <v>0</v>
      </c>
      <c r="S309">
        <f>Source!AE1400*IF(Source!BS1400&lt;&gt; 0, Source!BS1400, 1)</f>
        <v>0</v>
      </c>
      <c r="T309">
        <f>ROUND(S309*I309, 2)</f>
        <v>0</v>
      </c>
      <c r="U309">
        <f>Source!GF1400</f>
        <v>-1699762823</v>
      </c>
      <c r="V309">
        <v>216099787</v>
      </c>
      <c r="W309">
        <v>826130386</v>
      </c>
    </row>
    <row r="310" spans="1:23" x14ac:dyDescent="0.2">
      <c r="A310">
        <f>Source!A1431</f>
        <v>4</v>
      </c>
      <c r="B310">
        <v>1431</v>
      </c>
      <c r="G310" t="str">
        <f>Source!G1431</f>
        <v>п.61   Демонтажные работы</v>
      </c>
    </row>
    <row r="311" spans="1:23" x14ac:dyDescent="0.2">
      <c r="A311">
        <f>Source!A1466</f>
        <v>4</v>
      </c>
      <c r="B311">
        <v>1466</v>
      </c>
      <c r="G311" t="str">
        <f>Source!G1466</f>
        <v>п.62   Демонтаж лестниченых маршей</v>
      </c>
    </row>
    <row r="312" spans="1:23" x14ac:dyDescent="0.2">
      <c r="A312">
        <v>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331"/>
  <sheetViews>
    <sheetView workbookViewId="0">
      <selection activeCell="K19" sqref="K19"/>
    </sheetView>
  </sheetViews>
  <sheetFormatPr defaultRowHeight="12.75" x14ac:dyDescent="0.2"/>
  <cols>
    <col min="1" max="1" width="15.5703125" style="10" customWidth="1"/>
    <col min="2" max="2" width="45.5703125" style="10" customWidth="1"/>
    <col min="3" max="6" width="12.7109375" style="46" customWidth="1"/>
    <col min="7" max="14" width="9.140625" style="10"/>
    <col min="15" max="15" width="103.7109375" style="10" hidden="1" customWidth="1"/>
    <col min="16" max="18" width="0" style="10" hidden="1" customWidth="1"/>
    <col min="19" max="16384" width="9.140625" style="10"/>
  </cols>
  <sheetData>
    <row r="2" spans="1:17" ht="20.25" customHeight="1" x14ac:dyDescent="0.2">
      <c r="A2" s="90" t="s">
        <v>1394</v>
      </c>
      <c r="B2" s="91"/>
      <c r="C2" s="91"/>
      <c r="D2" s="91"/>
      <c r="E2" s="91"/>
      <c r="F2" s="91"/>
    </row>
    <row r="3" spans="1:17" ht="69" customHeight="1" x14ac:dyDescent="0.2">
      <c r="A3" s="90" t="str">
        <f>Source!G20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B3" s="91"/>
      <c r="C3" s="91"/>
      <c r="D3" s="91"/>
      <c r="E3" s="91"/>
      <c r="F3" s="91"/>
    </row>
    <row r="4" spans="1:17" x14ac:dyDescent="0.2">
      <c r="A4" s="97" t="s">
        <v>1395</v>
      </c>
      <c r="B4" s="97" t="s">
        <v>1396</v>
      </c>
      <c r="C4" s="97" t="s">
        <v>1356</v>
      </c>
      <c r="D4" s="97" t="s">
        <v>1397</v>
      </c>
      <c r="E4" s="100" t="s">
        <v>1398</v>
      </c>
      <c r="F4" s="101"/>
    </row>
    <row r="5" spans="1:17" x14ac:dyDescent="0.2">
      <c r="A5" s="98"/>
      <c r="B5" s="98"/>
      <c r="C5" s="98"/>
      <c r="D5" s="98"/>
      <c r="E5" s="102"/>
      <c r="F5" s="103"/>
    </row>
    <row r="6" spans="1:17" x14ac:dyDescent="0.2">
      <c r="A6" s="99"/>
      <c r="B6" s="99"/>
      <c r="C6" s="99"/>
      <c r="D6" s="99"/>
      <c r="E6" s="22" t="s">
        <v>1399</v>
      </c>
      <c r="F6" s="22" t="s">
        <v>1400</v>
      </c>
    </row>
    <row r="7" spans="1:17" x14ac:dyDescent="0.2">
      <c r="A7" s="22">
        <v>1</v>
      </c>
      <c r="B7" s="22">
        <v>2</v>
      </c>
      <c r="C7" s="22">
        <v>3</v>
      </c>
      <c r="D7" s="22">
        <v>4</v>
      </c>
      <c r="E7" s="22">
        <v>5</v>
      </c>
      <c r="F7" s="22">
        <v>6</v>
      </c>
    </row>
    <row r="8" spans="1:17" x14ac:dyDescent="0.2">
      <c r="A8" s="90" t="str">
        <f>CONCATENATE("Раздел: ",IF(Source!G26&lt;&gt;"Новый раздел", Source!G26, ""))</f>
        <v>Раздел: п.1.1   Ремонт АБП на проезжей части (тип АБП - мелкозернистый) - 18531,5м2</v>
      </c>
      <c r="B8" s="91"/>
      <c r="C8" s="91"/>
      <c r="D8" s="91"/>
      <c r="E8" s="91"/>
      <c r="F8" s="91"/>
      <c r="O8" s="65" t="s">
        <v>1401</v>
      </c>
    </row>
    <row r="9" spans="1:17" x14ac:dyDescent="0.2">
      <c r="A9" s="95" t="s">
        <v>1402</v>
      </c>
      <c r="B9" s="96"/>
      <c r="C9" s="96"/>
      <c r="D9" s="96"/>
      <c r="E9" s="96"/>
      <c r="F9" s="96"/>
    </row>
    <row r="10" spans="1:17" x14ac:dyDescent="0.2">
      <c r="A10" s="66" t="s">
        <v>565</v>
      </c>
      <c r="B10" s="59" t="s">
        <v>566</v>
      </c>
      <c r="C10" s="63" t="s">
        <v>44</v>
      </c>
      <c r="D10" s="63">
        <f>ROUND(SUMIF(RV_DATA!W8:'RV_DATA'!W15, 209219300, RV_DATA!I8:'RV_DATA'!I15), 6)</f>
        <v>0</v>
      </c>
      <c r="E10" s="67">
        <f>ROUND(RV_DATA!N9, 6)</f>
        <v>7.07</v>
      </c>
      <c r="F10" s="67">
        <f>ROUND(SUMIF(RV_DATA!W8:'RV_DATA'!W15, 209219300, RV_DATA!O8:'RV_DATA'!O15), 6)</f>
        <v>0</v>
      </c>
      <c r="Q10" s="10">
        <v>3</v>
      </c>
    </row>
    <row r="11" spans="1:17" ht="25.5" x14ac:dyDescent="0.2">
      <c r="A11" s="66" t="s">
        <v>42</v>
      </c>
      <c r="B11" s="59" t="s">
        <v>43</v>
      </c>
      <c r="C11" s="63" t="s">
        <v>44</v>
      </c>
      <c r="D11" s="63">
        <f>ROUND(SUMIF(RV_DATA!W8:'RV_DATA'!W15, 1062174775, RV_DATA!I8:'RV_DATA'!I15), 6)</f>
        <v>0</v>
      </c>
      <c r="E11" s="67">
        <f>ROUND(RV_DATA!N12, 6)</f>
        <v>1834.2546</v>
      </c>
      <c r="F11" s="67">
        <f>ROUND(SUMIF(RV_DATA!W8:'RV_DATA'!W15, 1062174775, RV_DATA!O8:'RV_DATA'!O15), 6)</f>
        <v>0</v>
      </c>
      <c r="Q11" s="10">
        <v>3</v>
      </c>
    </row>
    <row r="12" spans="1:17" ht="25.5" x14ac:dyDescent="0.2">
      <c r="A12" s="66" t="s">
        <v>950</v>
      </c>
      <c r="B12" s="59" t="s">
        <v>952</v>
      </c>
      <c r="C12" s="63" t="s">
        <v>44</v>
      </c>
      <c r="D12" s="63">
        <f>ROUND(SUMIF(RV_DATA!W8:'RV_DATA'!W15, -1003746317, RV_DATA!I8:'RV_DATA'!I15), 6)</f>
        <v>0</v>
      </c>
      <c r="E12" s="67">
        <f>ROUND(RV_DATA!N10, 6)</f>
        <v>165.8</v>
      </c>
      <c r="F12" s="67">
        <f>ROUND(SUMIF(RV_DATA!W8:'RV_DATA'!W15, -1003746317, RV_DATA!O8:'RV_DATA'!O15), 6)</f>
        <v>0</v>
      </c>
      <c r="Q12" s="10">
        <v>3</v>
      </c>
    </row>
    <row r="13" spans="1:17" ht="25.5" x14ac:dyDescent="0.2">
      <c r="A13" s="66" t="s">
        <v>920</v>
      </c>
      <c r="B13" s="59" t="s">
        <v>922</v>
      </c>
      <c r="C13" s="63" t="s">
        <v>344</v>
      </c>
      <c r="D13" s="63">
        <f>ROUND(SUMIF(RV_DATA!W8:'RV_DATA'!W15, -2067714816, RV_DATA!I8:'RV_DATA'!I15), 6)</f>
        <v>0</v>
      </c>
      <c r="E13" s="67">
        <f>ROUND(RV_DATA!N8, 6)</f>
        <v>54.93</v>
      </c>
      <c r="F13" s="67">
        <f>ROUND(SUMIF(RV_DATA!W8:'RV_DATA'!W15, -2067714816, RV_DATA!O8:'RV_DATA'!O15), 6)</f>
        <v>0</v>
      </c>
      <c r="Q13" s="10">
        <v>3</v>
      </c>
    </row>
    <row r="14" spans="1:17" x14ac:dyDescent="0.2">
      <c r="A14" s="66" t="s">
        <v>968</v>
      </c>
      <c r="B14" s="59" t="s">
        <v>970</v>
      </c>
      <c r="C14" s="63" t="s">
        <v>57</v>
      </c>
      <c r="D14" s="63">
        <f>ROUND(SUMIF(RV_DATA!W8:'RV_DATA'!W15, -1685791731, RV_DATA!I8:'RV_DATA'!I15), 6)</f>
        <v>0</v>
      </c>
      <c r="E14" s="67">
        <f>ROUND(RV_DATA!N13, 6)</f>
        <v>1445.87</v>
      </c>
      <c r="F14" s="67">
        <f>ROUND(SUMIF(RV_DATA!W8:'RV_DATA'!W15, -1685791731, RV_DATA!O8:'RV_DATA'!O15), 6)</f>
        <v>0</v>
      </c>
      <c r="Q14" s="10">
        <v>3</v>
      </c>
    </row>
    <row r="15" spans="1:17" ht="25.5" x14ac:dyDescent="0.2">
      <c r="A15" s="66" t="s">
        <v>55</v>
      </c>
      <c r="B15" s="59" t="s">
        <v>56</v>
      </c>
      <c r="C15" s="63" t="s">
        <v>57</v>
      </c>
      <c r="D15" s="63">
        <f>ROUND(SUMIF(RV_DATA!W8:'RV_DATA'!W15, -1906368070, RV_DATA!I8:'RV_DATA'!I15), 6)</f>
        <v>0</v>
      </c>
      <c r="E15" s="67">
        <f>ROUND(RV_DATA!N14, 6)</f>
        <v>2623.1376</v>
      </c>
      <c r="F15" s="67">
        <f>ROUND(SUMIF(RV_DATA!W8:'RV_DATA'!W15, -1906368070, RV_DATA!O8:'RV_DATA'!O15), 6)</f>
        <v>0</v>
      </c>
      <c r="Q15" s="10">
        <v>3</v>
      </c>
    </row>
    <row r="16" spans="1:17" x14ac:dyDescent="0.2">
      <c r="A16" s="92" t="s">
        <v>1403</v>
      </c>
      <c r="B16" s="92"/>
      <c r="C16" s="92"/>
      <c r="D16" s="92"/>
      <c r="E16" s="93">
        <f>SUMIF(Q10:Q15, 3, F10:F15)</f>
        <v>0</v>
      </c>
      <c r="F16" s="94"/>
    </row>
    <row r="17" spans="1:17" x14ac:dyDescent="0.2">
      <c r="A17" s="90" t="str">
        <f>CONCATENATE("Раздел: ",IF(Source!G69&lt;&gt;"Новый раздел", Source!G69, ""))</f>
        <v>Раздел: п.3   Ремонт АБП тротуаров (тип АБП - песчаный) - 2100м2</v>
      </c>
      <c r="B17" s="91"/>
      <c r="C17" s="91"/>
      <c r="D17" s="91"/>
      <c r="E17" s="91"/>
      <c r="F17" s="91"/>
    </row>
    <row r="18" spans="1:17" x14ac:dyDescent="0.2">
      <c r="A18" s="95" t="s">
        <v>1402</v>
      </c>
      <c r="B18" s="96"/>
      <c r="C18" s="96"/>
      <c r="D18" s="96"/>
      <c r="E18" s="96"/>
      <c r="F18" s="96"/>
    </row>
    <row r="19" spans="1:17" x14ac:dyDescent="0.2">
      <c r="A19" s="66" t="s">
        <v>565</v>
      </c>
      <c r="B19" s="59" t="s">
        <v>566</v>
      </c>
      <c r="C19" s="63" t="s">
        <v>44</v>
      </c>
      <c r="D19" s="63">
        <f>ROUND(SUMIF(RV_DATA!W17:'RV_DATA'!W20, -1664650379, RV_DATA!I17:'RV_DATA'!I20), 6)</f>
        <v>0</v>
      </c>
      <c r="E19" s="67">
        <f>ROUND(RV_DATA!N17, 6)</f>
        <v>7.08</v>
      </c>
      <c r="F19" s="67">
        <f>ROUND(SUMIF(RV_DATA!W17:'RV_DATA'!W20, -1664650379, RV_DATA!O17:'RV_DATA'!O20), 6)</f>
        <v>0</v>
      </c>
      <c r="Q19" s="10">
        <v>3</v>
      </c>
    </row>
    <row r="20" spans="1:17" ht="25.5" x14ac:dyDescent="0.2">
      <c r="A20" s="66" t="s">
        <v>42</v>
      </c>
      <c r="B20" s="59" t="s">
        <v>43</v>
      </c>
      <c r="C20" s="63" t="s">
        <v>44</v>
      </c>
      <c r="D20" s="63">
        <f>ROUND(SUMIF(RV_DATA!W17:'RV_DATA'!W20, 1062174775, RV_DATA!I17:'RV_DATA'!I20), 6)</f>
        <v>0</v>
      </c>
      <c r="E20" s="67">
        <f>ROUND(RV_DATA!N18, 6)</f>
        <v>1834.2546</v>
      </c>
      <c r="F20" s="67">
        <f>ROUND(SUMIF(RV_DATA!W17:'RV_DATA'!W20, 1062174775, RV_DATA!O17:'RV_DATA'!O20), 6)</f>
        <v>0</v>
      </c>
      <c r="Q20" s="10">
        <v>3</v>
      </c>
    </row>
    <row r="21" spans="1:17" ht="25.5" x14ac:dyDescent="0.2">
      <c r="A21" s="66" t="s">
        <v>976</v>
      </c>
      <c r="B21" s="59" t="s">
        <v>978</v>
      </c>
      <c r="C21" s="63" t="s">
        <v>57</v>
      </c>
      <c r="D21" s="63">
        <f>ROUND(SUMIF(RV_DATA!W17:'RV_DATA'!W20, 977557618, RV_DATA!I17:'RV_DATA'!I20), 6)</f>
        <v>0</v>
      </c>
      <c r="E21" s="67">
        <f>ROUND(RV_DATA!N19, 6)</f>
        <v>3501.78</v>
      </c>
      <c r="F21" s="67">
        <f>ROUND(SUMIF(RV_DATA!W17:'RV_DATA'!W20, 977557618, RV_DATA!O17:'RV_DATA'!O20), 6)</f>
        <v>0</v>
      </c>
      <c r="Q21" s="10">
        <v>3</v>
      </c>
    </row>
    <row r="22" spans="1:17" ht="25.5" x14ac:dyDescent="0.2">
      <c r="A22" s="66" t="s">
        <v>146</v>
      </c>
      <c r="B22" s="59" t="s">
        <v>147</v>
      </c>
      <c r="C22" s="63" t="s">
        <v>57</v>
      </c>
      <c r="D22" s="63">
        <f>ROUND(SUMIF(RV_DATA!W17:'RV_DATA'!W20, 1596233619, RV_DATA!I17:'RV_DATA'!I20), 6)</f>
        <v>0</v>
      </c>
      <c r="E22" s="67">
        <f>ROUND(RV_DATA!N20, 6)</f>
        <v>2619.9904000000001</v>
      </c>
      <c r="F22" s="67">
        <f>ROUND(SUMIF(RV_DATA!W17:'RV_DATA'!W20, 1596233619, RV_DATA!O17:'RV_DATA'!O20), 6)</f>
        <v>0</v>
      </c>
      <c r="Q22" s="10">
        <v>3</v>
      </c>
    </row>
    <row r="23" spans="1:17" x14ac:dyDescent="0.2">
      <c r="A23" s="92" t="s">
        <v>1403</v>
      </c>
      <c r="B23" s="92"/>
      <c r="C23" s="92"/>
      <c r="D23" s="92"/>
      <c r="E23" s="93">
        <f>SUMIF(Q19:Q22, 3, F19:F22)</f>
        <v>0</v>
      </c>
      <c r="F23" s="94"/>
    </row>
    <row r="24" spans="1:17" x14ac:dyDescent="0.2">
      <c r="A24" s="90" t="str">
        <f>CONCATENATE("Раздел: ",IF(Source!G110&lt;&gt;"Новый раздел", Source!G110, ""))</f>
        <v>Раздел: п.4   Устройство нового АБП тротуаров (тип АБП - песчаный) - 2122,5м2</v>
      </c>
      <c r="B24" s="91"/>
      <c r="C24" s="91"/>
      <c r="D24" s="91"/>
      <c r="E24" s="91"/>
      <c r="F24" s="91"/>
      <c r="O24" s="65" t="s">
        <v>1404</v>
      </c>
    </row>
    <row r="25" spans="1:17" x14ac:dyDescent="0.2">
      <c r="A25" s="95" t="s">
        <v>1402</v>
      </c>
      <c r="B25" s="96"/>
      <c r="C25" s="96"/>
      <c r="D25" s="96"/>
      <c r="E25" s="96"/>
      <c r="F25" s="96"/>
    </row>
    <row r="26" spans="1:17" x14ac:dyDescent="0.2">
      <c r="A26" s="66" t="s">
        <v>565</v>
      </c>
      <c r="B26" s="59" t="s">
        <v>566</v>
      </c>
      <c r="C26" s="63" t="s">
        <v>44</v>
      </c>
      <c r="D26" s="63">
        <f>ROUND(SUMIF(RV_DATA!W22:'RV_DATA'!W30, -1664650379, RV_DATA!I22:'RV_DATA'!I30), 6)</f>
        <v>0</v>
      </c>
      <c r="E26" s="67">
        <f>ROUND(RV_DATA!N22, 6)</f>
        <v>7.08</v>
      </c>
      <c r="F26" s="67">
        <f>ROUND(SUMIF(RV_DATA!W22:'RV_DATA'!W30, -1664650379, RV_DATA!O22:'RV_DATA'!O30), 6)</f>
        <v>0</v>
      </c>
      <c r="Q26" s="10">
        <v>3</v>
      </c>
    </row>
    <row r="27" spans="1:17" x14ac:dyDescent="0.2">
      <c r="A27" s="66" t="s">
        <v>565</v>
      </c>
      <c r="B27" s="59" t="s">
        <v>566</v>
      </c>
      <c r="C27" s="63" t="s">
        <v>44</v>
      </c>
      <c r="D27" s="63">
        <f>ROUND(SUMIF(RV_DATA!W22:'RV_DATA'!W30, 209219300, RV_DATA!I22:'RV_DATA'!I30), 6)</f>
        <v>0</v>
      </c>
      <c r="E27" s="67">
        <f>ROUND(RV_DATA!N24, 6)</f>
        <v>7.07</v>
      </c>
      <c r="F27" s="67">
        <f>ROUND(SUMIF(RV_DATA!W22:'RV_DATA'!W30, 209219300, RV_DATA!O22:'RV_DATA'!O30), 6)</f>
        <v>0</v>
      </c>
      <c r="Q27" s="10">
        <v>3</v>
      </c>
    </row>
    <row r="28" spans="1:17" ht="25.5" x14ac:dyDescent="0.2">
      <c r="A28" s="66" t="s">
        <v>42</v>
      </c>
      <c r="B28" s="59" t="s">
        <v>43</v>
      </c>
      <c r="C28" s="63" t="s">
        <v>44</v>
      </c>
      <c r="D28" s="63">
        <f>ROUND(SUMIF(RV_DATA!W22:'RV_DATA'!W30, 1682878819, RV_DATA!I22:'RV_DATA'!I30), 6)</f>
        <v>0</v>
      </c>
      <c r="E28" s="67">
        <f>ROUND(RV_DATA!N25, 6)</f>
        <v>1868.9286</v>
      </c>
      <c r="F28" s="67">
        <f>ROUND(SUMIF(RV_DATA!W22:'RV_DATA'!W30, 1682878819, RV_DATA!O22:'RV_DATA'!O30), 6)</f>
        <v>0</v>
      </c>
      <c r="Q28" s="10">
        <v>3</v>
      </c>
    </row>
    <row r="29" spans="1:17" ht="25.5" x14ac:dyDescent="0.2">
      <c r="A29" s="66" t="s">
        <v>976</v>
      </c>
      <c r="B29" s="59" t="s">
        <v>978</v>
      </c>
      <c r="C29" s="63" t="s">
        <v>57</v>
      </c>
      <c r="D29" s="63">
        <f>ROUND(SUMIF(RV_DATA!W22:'RV_DATA'!W30, 977557618, RV_DATA!I22:'RV_DATA'!I30), 6)</f>
        <v>0</v>
      </c>
      <c r="E29" s="67">
        <f>ROUND(RV_DATA!N27, 6)</f>
        <v>3501.78</v>
      </c>
      <c r="F29" s="67">
        <f>ROUND(SUMIF(RV_DATA!W22:'RV_DATA'!W30, 977557618, RV_DATA!O22:'RV_DATA'!O30), 6)</f>
        <v>0</v>
      </c>
      <c r="Q29" s="10">
        <v>3</v>
      </c>
    </row>
    <row r="30" spans="1:17" x14ac:dyDescent="0.2">
      <c r="A30" s="66" t="s">
        <v>174</v>
      </c>
      <c r="B30" s="59" t="s">
        <v>175</v>
      </c>
      <c r="C30" s="63" t="s">
        <v>44</v>
      </c>
      <c r="D30" s="63">
        <f>ROUND(SUMIF(RV_DATA!W22:'RV_DATA'!W30, 1615926593, RV_DATA!I22:'RV_DATA'!I30), 6)</f>
        <v>0</v>
      </c>
      <c r="E30" s="67">
        <f>ROUND(RV_DATA!N23, 6)</f>
        <v>552.24739999999997</v>
      </c>
      <c r="F30" s="67">
        <f>ROUND(SUMIF(RV_DATA!W22:'RV_DATA'!W30, 1615926593, RV_DATA!O22:'RV_DATA'!O30), 6)</f>
        <v>0</v>
      </c>
      <c r="Q30" s="10">
        <v>3</v>
      </c>
    </row>
    <row r="31" spans="1:17" ht="25.5" x14ac:dyDescent="0.2">
      <c r="A31" s="66" t="s">
        <v>196</v>
      </c>
      <c r="B31" s="59" t="s">
        <v>197</v>
      </c>
      <c r="C31" s="63" t="s">
        <v>57</v>
      </c>
      <c r="D31" s="63">
        <f>ROUND(SUMIF(RV_DATA!W22:'RV_DATA'!W30, 1505524586, RV_DATA!I22:'RV_DATA'!I30), 6)</f>
        <v>0</v>
      </c>
      <c r="E31" s="67">
        <f>ROUND(RV_DATA!N28, 6)</f>
        <v>2667.3330000000001</v>
      </c>
      <c r="F31" s="67">
        <f>ROUND(SUMIF(RV_DATA!W22:'RV_DATA'!W30, 1505524586, RV_DATA!O22:'RV_DATA'!O30), 6)</f>
        <v>0</v>
      </c>
      <c r="Q31" s="10">
        <v>3</v>
      </c>
    </row>
    <row r="32" spans="1:17" ht="25.5" x14ac:dyDescent="0.2">
      <c r="A32" s="66" t="s">
        <v>55</v>
      </c>
      <c r="B32" s="59" t="s">
        <v>56</v>
      </c>
      <c r="C32" s="63" t="s">
        <v>57</v>
      </c>
      <c r="D32" s="63">
        <f>ROUND(SUMIF(RV_DATA!W22:'RV_DATA'!W30, -1906368070, RV_DATA!I22:'RV_DATA'!I30), 6)</f>
        <v>0</v>
      </c>
      <c r="E32" s="67">
        <f>ROUND(RV_DATA!N30, 6)</f>
        <v>2623.1376</v>
      </c>
      <c r="F32" s="67">
        <f>ROUND(SUMIF(RV_DATA!W22:'RV_DATA'!W30, -1906368070, RV_DATA!O22:'RV_DATA'!O30), 6)</f>
        <v>0</v>
      </c>
      <c r="Q32" s="10">
        <v>3</v>
      </c>
    </row>
    <row r="33" spans="1:17" x14ac:dyDescent="0.2">
      <c r="A33" s="92" t="s">
        <v>1403</v>
      </c>
      <c r="B33" s="92"/>
      <c r="C33" s="92"/>
      <c r="D33" s="92"/>
      <c r="E33" s="93">
        <f>SUMIF(Q26:Q32, 3, F26:F32)</f>
        <v>0</v>
      </c>
      <c r="F33" s="94"/>
    </row>
    <row r="34" spans="1:17" ht="25.5" x14ac:dyDescent="0.2">
      <c r="A34" s="90" t="str">
        <f>CONCATENATE("Раздел: ",IF(Source!G157&lt;&gt;"Новый раздел", Source!G157, ""))</f>
        <v>Раздел: п.5.1   Замена\ устройство Бортового камня дорожного (для проезжей части и тротуаров) - 3234м/п</v>
      </c>
      <c r="B34" s="91"/>
      <c r="C34" s="91"/>
      <c r="D34" s="91"/>
      <c r="E34" s="91"/>
      <c r="F34" s="91"/>
      <c r="O34" s="65" t="s">
        <v>1405</v>
      </c>
    </row>
    <row r="35" spans="1:17" x14ac:dyDescent="0.2">
      <c r="A35" s="95" t="s">
        <v>1402</v>
      </c>
      <c r="B35" s="96"/>
      <c r="C35" s="96"/>
      <c r="D35" s="96"/>
      <c r="E35" s="96"/>
      <c r="F35" s="96"/>
    </row>
    <row r="36" spans="1:17" ht="38.25" x14ac:dyDescent="0.2">
      <c r="A36" s="66" t="s">
        <v>223</v>
      </c>
      <c r="B36" s="59" t="s">
        <v>224</v>
      </c>
      <c r="C36" s="63" t="s">
        <v>44</v>
      </c>
      <c r="D36" s="63">
        <f>ROUND(SUMIF(RV_DATA!W32:'RV_DATA'!W34, -1700865941, RV_DATA!I32:'RV_DATA'!I34), 6)</f>
        <v>0</v>
      </c>
      <c r="E36" s="67">
        <f>ROUND(RV_DATA!N34, 6)</f>
        <v>709.12</v>
      </c>
      <c r="F36" s="67">
        <f>ROUND(SUMIF(RV_DATA!W32:'RV_DATA'!W34, -1700865941, RV_DATA!O32:'RV_DATA'!O34), 6)</f>
        <v>0</v>
      </c>
      <c r="Q36" s="10">
        <v>3</v>
      </c>
    </row>
    <row r="37" spans="1:17" x14ac:dyDescent="0.2">
      <c r="A37" s="66" t="s">
        <v>227</v>
      </c>
      <c r="B37" s="59" t="s">
        <v>228</v>
      </c>
      <c r="C37" s="63" t="s">
        <v>44</v>
      </c>
      <c r="D37" s="63">
        <f>ROUND(SUMIF(RV_DATA!W32:'RV_DATA'!W34, -1732971906, RV_DATA!I32:'RV_DATA'!I34), 6)</f>
        <v>0</v>
      </c>
      <c r="E37" s="67">
        <f>ROUND(RV_DATA!N33, 6)</f>
        <v>453.85</v>
      </c>
      <c r="F37" s="67">
        <f>ROUND(SUMIF(RV_DATA!W32:'RV_DATA'!W34, -1732971906, RV_DATA!O32:'RV_DATA'!O34), 6)</f>
        <v>0</v>
      </c>
      <c r="Q37" s="10">
        <v>3</v>
      </c>
    </row>
    <row r="38" spans="1:17" x14ac:dyDescent="0.2">
      <c r="A38" s="66" t="s">
        <v>991</v>
      </c>
      <c r="B38" s="59" t="s">
        <v>992</v>
      </c>
      <c r="C38" s="63" t="s">
        <v>931</v>
      </c>
      <c r="D38" s="63">
        <f>ROUND(SUMIF(RV_DATA!W32:'RV_DATA'!W34, 575082756, RV_DATA!I32:'RV_DATA'!I34), 6)</f>
        <v>0</v>
      </c>
      <c r="E38" s="67">
        <f>ROUND(RV_DATA!N32, 6)</f>
        <v>1.01</v>
      </c>
      <c r="F38" s="67">
        <f>ROUND(SUMIF(RV_DATA!W32:'RV_DATA'!W34, 575082756, RV_DATA!O32:'RV_DATA'!O34), 6)</f>
        <v>0</v>
      </c>
      <c r="Q38" s="10">
        <v>3</v>
      </c>
    </row>
    <row r="39" spans="1:17" x14ac:dyDescent="0.2">
      <c r="A39" s="92" t="s">
        <v>1403</v>
      </c>
      <c r="B39" s="92"/>
      <c r="C39" s="92"/>
      <c r="D39" s="92"/>
      <c r="E39" s="93">
        <f>SUMIF(Q36:Q38, 3, F36:F38)</f>
        <v>0</v>
      </c>
      <c r="F39" s="94"/>
    </row>
    <row r="40" spans="1:17" ht="25.5" x14ac:dyDescent="0.2">
      <c r="A40" s="90" t="str">
        <f>CONCATENATE("Раздел: ",IF(Source!G195&lt;&gt;"Новый раздел", Source!G195, ""))</f>
        <v>Раздел: п.6   Замена\ устройство Бортового камня магистрального (для проезжей части и тротуаров) - 106м/п</v>
      </c>
      <c r="B40" s="91"/>
      <c r="C40" s="91"/>
      <c r="D40" s="91"/>
      <c r="E40" s="91"/>
      <c r="F40" s="91"/>
      <c r="O40" s="65" t="s">
        <v>1406</v>
      </c>
    </row>
    <row r="41" spans="1:17" x14ac:dyDescent="0.2">
      <c r="A41" s="95" t="s">
        <v>1402</v>
      </c>
      <c r="B41" s="96"/>
      <c r="C41" s="96"/>
      <c r="D41" s="96"/>
      <c r="E41" s="96"/>
      <c r="F41" s="96"/>
    </row>
    <row r="42" spans="1:17" ht="38.25" x14ac:dyDescent="0.2">
      <c r="A42" s="66" t="s">
        <v>223</v>
      </c>
      <c r="B42" s="59" t="s">
        <v>224</v>
      </c>
      <c r="C42" s="63" t="s">
        <v>44</v>
      </c>
      <c r="D42" s="63">
        <f>ROUND(SUMIF(RV_DATA!W36:'RV_DATA'!W39, 2032538655, RV_DATA!I36:'RV_DATA'!I39), 6)</f>
        <v>0</v>
      </c>
      <c r="E42" s="67">
        <f>ROUND(RV_DATA!N37, 6)</f>
        <v>4208.1932999999999</v>
      </c>
      <c r="F42" s="67">
        <f>ROUND(SUMIF(RV_DATA!W36:'RV_DATA'!W39, 2032538655, RV_DATA!O36:'RV_DATA'!O39), 6)</f>
        <v>0</v>
      </c>
      <c r="Q42" s="10">
        <v>3</v>
      </c>
    </row>
    <row r="43" spans="1:17" x14ac:dyDescent="0.2">
      <c r="A43" s="66" t="s">
        <v>227</v>
      </c>
      <c r="B43" s="59" t="s">
        <v>228</v>
      </c>
      <c r="C43" s="63" t="s">
        <v>44</v>
      </c>
      <c r="D43" s="63">
        <f>ROUND(SUMIF(RV_DATA!W36:'RV_DATA'!W39, 2120366405, RV_DATA!I36:'RV_DATA'!I39), 6)</f>
        <v>0</v>
      </c>
      <c r="E43" s="67">
        <f>ROUND(RV_DATA!N38, 6)</f>
        <v>3306.8562000000002</v>
      </c>
      <c r="F43" s="67">
        <f>ROUND(SUMIF(RV_DATA!W36:'RV_DATA'!W39, 2120366405, RV_DATA!O36:'RV_DATA'!O39), 6)</f>
        <v>0</v>
      </c>
      <c r="Q43" s="10">
        <v>3</v>
      </c>
    </row>
    <row r="44" spans="1:17" x14ac:dyDescent="0.2">
      <c r="A44" s="66" t="s">
        <v>991</v>
      </c>
      <c r="B44" s="59" t="s">
        <v>992</v>
      </c>
      <c r="C44" s="63" t="s">
        <v>931</v>
      </c>
      <c r="D44" s="63">
        <f>ROUND(SUMIF(RV_DATA!W36:'RV_DATA'!W39, 575082756, RV_DATA!I36:'RV_DATA'!I39), 6)</f>
        <v>0</v>
      </c>
      <c r="E44" s="67">
        <f>ROUND(RV_DATA!N36, 6)</f>
        <v>1.01</v>
      </c>
      <c r="F44" s="67">
        <f>ROUND(SUMIF(RV_DATA!W36:'RV_DATA'!W39, 575082756, RV_DATA!O36:'RV_DATA'!O39), 6)</f>
        <v>0</v>
      </c>
      <c r="Q44" s="10">
        <v>3</v>
      </c>
    </row>
    <row r="45" spans="1:17" ht="25.5" x14ac:dyDescent="0.2">
      <c r="A45" s="66" t="s">
        <v>233</v>
      </c>
      <c r="B45" s="59" t="s">
        <v>234</v>
      </c>
      <c r="C45" s="63" t="s">
        <v>235</v>
      </c>
      <c r="D45" s="63">
        <f>ROUND(SUMIF(RV_DATA!W36:'RV_DATA'!W39, 14097849, RV_DATA!I36:'RV_DATA'!I39), 6)</f>
        <v>0</v>
      </c>
      <c r="E45" s="67">
        <f>ROUND(RV_DATA!N39, 6)</f>
        <v>425.04950000000002</v>
      </c>
      <c r="F45" s="67">
        <f>ROUND(SUMIF(RV_DATA!W36:'RV_DATA'!W39, 14097849, RV_DATA!O36:'RV_DATA'!O39), 6)</f>
        <v>0</v>
      </c>
      <c r="Q45" s="10">
        <v>3</v>
      </c>
    </row>
    <row r="46" spans="1:17" x14ac:dyDescent="0.2">
      <c r="A46" s="92" t="s">
        <v>1403</v>
      </c>
      <c r="B46" s="92"/>
      <c r="C46" s="92"/>
      <c r="D46" s="92"/>
      <c r="E46" s="93">
        <f>SUMIF(Q42:Q45, 3, F42:F45)</f>
        <v>0</v>
      </c>
      <c r="F46" s="94"/>
    </row>
    <row r="47" spans="1:17" x14ac:dyDescent="0.2">
      <c r="A47" s="90" t="str">
        <f>CONCATENATE("Раздел: ",IF(Source!G237&lt;&gt;"Новый раздел", Source!G237, ""))</f>
        <v>Раздел: п.8.1   Устройство водоотводных лотков с разборкой - 15м/п</v>
      </c>
      <c r="B47" s="91"/>
      <c r="C47" s="91"/>
      <c r="D47" s="91"/>
      <c r="E47" s="91"/>
      <c r="F47" s="91"/>
    </row>
    <row r="48" spans="1:17" x14ac:dyDescent="0.2">
      <c r="A48" s="95" t="s">
        <v>1402</v>
      </c>
      <c r="B48" s="96"/>
      <c r="C48" s="96"/>
      <c r="D48" s="96"/>
      <c r="E48" s="96"/>
      <c r="F48" s="96"/>
    </row>
    <row r="49" spans="1:17" x14ac:dyDescent="0.2">
      <c r="A49" s="66" t="s">
        <v>998</v>
      </c>
      <c r="B49" s="59" t="s">
        <v>1000</v>
      </c>
      <c r="C49" s="63" t="s">
        <v>57</v>
      </c>
      <c r="D49" s="63">
        <f>ROUND(SUMIF(RV_DATA!W41:'RV_DATA'!W45, -629736147, RV_DATA!I41:'RV_DATA'!I45), 6)</f>
        <v>0</v>
      </c>
      <c r="E49" s="67">
        <f>ROUND(RV_DATA!N42, 6)</f>
        <v>6534.46</v>
      </c>
      <c r="F49" s="67">
        <f>ROUND(SUMIF(RV_DATA!W41:'RV_DATA'!W45, -629736147, RV_DATA!O41:'RV_DATA'!O45), 6)</f>
        <v>0</v>
      </c>
      <c r="Q49" s="10">
        <v>3</v>
      </c>
    </row>
    <row r="50" spans="1:17" ht="25.5" x14ac:dyDescent="0.2">
      <c r="A50" s="66" t="s">
        <v>1001</v>
      </c>
      <c r="B50" s="59" t="s">
        <v>1003</v>
      </c>
      <c r="C50" s="63" t="s">
        <v>44</v>
      </c>
      <c r="D50" s="63">
        <f>ROUND(SUMIF(RV_DATA!W41:'RV_DATA'!W45, 1486165996, RV_DATA!I41:'RV_DATA'!I45), 6)</f>
        <v>0</v>
      </c>
      <c r="E50" s="67">
        <f>ROUND(RV_DATA!N41, 6)</f>
        <v>1832.22</v>
      </c>
      <c r="F50" s="67">
        <f>ROUND(SUMIF(RV_DATA!W41:'RV_DATA'!W45, 1486165996, RV_DATA!O41:'RV_DATA'!O45), 6)</f>
        <v>0</v>
      </c>
      <c r="Q50" s="10">
        <v>3</v>
      </c>
    </row>
    <row r="51" spans="1:17" ht="38.25" x14ac:dyDescent="0.2">
      <c r="A51" s="66" t="s">
        <v>223</v>
      </c>
      <c r="B51" s="59" t="s">
        <v>224</v>
      </c>
      <c r="C51" s="63" t="s">
        <v>44</v>
      </c>
      <c r="D51" s="63">
        <f>ROUND(SUMIF(RV_DATA!W41:'RV_DATA'!W45, 2032538655, RV_DATA!I41:'RV_DATA'!I45), 6)</f>
        <v>0</v>
      </c>
      <c r="E51" s="67">
        <f>ROUND(RV_DATA!N43, 6)</f>
        <v>4208.1932999999999</v>
      </c>
      <c r="F51" s="67">
        <f>ROUND(SUMIF(RV_DATA!W41:'RV_DATA'!W45, 2032538655, RV_DATA!O41:'RV_DATA'!O45), 6)</f>
        <v>0</v>
      </c>
      <c r="Q51" s="10">
        <v>3</v>
      </c>
    </row>
    <row r="52" spans="1:17" ht="25.5" x14ac:dyDescent="0.2">
      <c r="A52" s="66" t="s">
        <v>233</v>
      </c>
      <c r="B52" s="59" t="s">
        <v>247</v>
      </c>
      <c r="C52" s="63" t="s">
        <v>235</v>
      </c>
      <c r="D52" s="63">
        <f>ROUND(SUMIF(RV_DATA!W41:'RV_DATA'!W45, 1203677729, RV_DATA!I41:'RV_DATA'!I45), 6)</f>
        <v>0</v>
      </c>
      <c r="E52" s="67">
        <f>ROUND(RV_DATA!N44, 6)</f>
        <v>297.47250000000003</v>
      </c>
      <c r="F52" s="67">
        <f>ROUND(SUMIF(RV_DATA!W41:'RV_DATA'!W45, 1203677729, RV_DATA!O41:'RV_DATA'!O45), 6)</f>
        <v>0</v>
      </c>
      <c r="Q52" s="10">
        <v>3</v>
      </c>
    </row>
    <row r="53" spans="1:17" ht="25.5" x14ac:dyDescent="0.2">
      <c r="A53" s="66" t="s">
        <v>233</v>
      </c>
      <c r="B53" s="59" t="s">
        <v>250</v>
      </c>
      <c r="C53" s="63" t="s">
        <v>235</v>
      </c>
      <c r="D53" s="63">
        <f>ROUND(SUMIF(RV_DATA!W41:'RV_DATA'!W45, 695092328, RV_DATA!I41:'RV_DATA'!I45), 6)</f>
        <v>0</v>
      </c>
      <c r="E53" s="67">
        <f>ROUND(RV_DATA!N45, 6)</f>
        <v>797.6105</v>
      </c>
      <c r="F53" s="67">
        <f>ROUND(SUMIF(RV_DATA!W41:'RV_DATA'!W45, 695092328, RV_DATA!O41:'RV_DATA'!O45), 6)</f>
        <v>0</v>
      </c>
      <c r="Q53" s="10">
        <v>3</v>
      </c>
    </row>
    <row r="54" spans="1:17" x14ac:dyDescent="0.2">
      <c r="A54" s="92" t="s">
        <v>1403</v>
      </c>
      <c r="B54" s="92"/>
      <c r="C54" s="92"/>
      <c r="D54" s="92"/>
      <c r="E54" s="93">
        <f>SUMIF(Q49:Q53, 3, F49:F53)</f>
        <v>0</v>
      </c>
      <c r="F54" s="94"/>
    </row>
    <row r="55" spans="1:17" x14ac:dyDescent="0.2">
      <c r="A55" s="90" t="str">
        <f>CONCATENATE("Раздел: ",IF(Source!G275&lt;&gt;"Новый раздел", Source!G275, ""))</f>
        <v>Раздел: п.9.1   Ремонт оснований площадок (детские, спортивные, воркаут) АБП - 1287м2</v>
      </c>
      <c r="B55" s="91"/>
      <c r="C55" s="91"/>
      <c r="D55" s="91"/>
      <c r="E55" s="91"/>
      <c r="F55" s="91"/>
      <c r="O55" s="65" t="s">
        <v>1407</v>
      </c>
    </row>
    <row r="56" spans="1:17" x14ac:dyDescent="0.2">
      <c r="A56" s="95" t="s">
        <v>1402</v>
      </c>
      <c r="B56" s="96"/>
      <c r="C56" s="96"/>
      <c r="D56" s="96"/>
      <c r="E56" s="96"/>
      <c r="F56" s="96"/>
    </row>
    <row r="57" spans="1:17" x14ac:dyDescent="0.2">
      <c r="A57" s="66" t="s">
        <v>565</v>
      </c>
      <c r="B57" s="59" t="s">
        <v>566</v>
      </c>
      <c r="C57" s="63" t="s">
        <v>44</v>
      </c>
      <c r="D57" s="63">
        <f>ROUND(SUMIF(RV_DATA!W47:'RV_DATA'!W50, -1664650379, RV_DATA!I47:'RV_DATA'!I50), 6)</f>
        <v>0</v>
      </c>
      <c r="E57" s="67">
        <f>ROUND(RV_DATA!N47, 6)</f>
        <v>7.08</v>
      </c>
      <c r="F57" s="67">
        <f>ROUND(SUMIF(RV_DATA!W47:'RV_DATA'!W50, -1664650379, RV_DATA!O47:'RV_DATA'!O50), 6)</f>
        <v>0</v>
      </c>
      <c r="Q57" s="10">
        <v>3</v>
      </c>
    </row>
    <row r="58" spans="1:17" ht="25.5" x14ac:dyDescent="0.2">
      <c r="A58" s="66" t="s">
        <v>42</v>
      </c>
      <c r="B58" s="59" t="s">
        <v>43</v>
      </c>
      <c r="C58" s="63" t="s">
        <v>44</v>
      </c>
      <c r="D58" s="63">
        <f>ROUND(SUMIF(RV_DATA!W47:'RV_DATA'!W50, 1062174775, RV_DATA!I47:'RV_DATA'!I50), 6)</f>
        <v>0</v>
      </c>
      <c r="E58" s="67">
        <f>ROUND(RV_DATA!N48, 6)</f>
        <v>1834.2546</v>
      </c>
      <c r="F58" s="67">
        <f>ROUND(SUMIF(RV_DATA!W47:'RV_DATA'!W50, 1062174775, RV_DATA!O47:'RV_DATA'!O50), 6)</f>
        <v>0</v>
      </c>
      <c r="Q58" s="10">
        <v>3</v>
      </c>
    </row>
    <row r="59" spans="1:17" ht="25.5" x14ac:dyDescent="0.2">
      <c r="A59" s="66" t="s">
        <v>976</v>
      </c>
      <c r="B59" s="59" t="s">
        <v>978</v>
      </c>
      <c r="C59" s="63" t="s">
        <v>57</v>
      </c>
      <c r="D59" s="63">
        <f>ROUND(SUMIF(RV_DATA!W47:'RV_DATA'!W50, 977557618, RV_DATA!I47:'RV_DATA'!I50), 6)</f>
        <v>0</v>
      </c>
      <c r="E59" s="67">
        <f>ROUND(RV_DATA!N49, 6)</f>
        <v>3501.78</v>
      </c>
      <c r="F59" s="67">
        <f>ROUND(SUMIF(RV_DATA!W47:'RV_DATA'!W50, 977557618, RV_DATA!O47:'RV_DATA'!O50), 6)</f>
        <v>0</v>
      </c>
      <c r="Q59" s="10">
        <v>3</v>
      </c>
    </row>
    <row r="60" spans="1:17" ht="25.5" x14ac:dyDescent="0.2">
      <c r="A60" s="66" t="s">
        <v>146</v>
      </c>
      <c r="B60" s="59" t="s">
        <v>147</v>
      </c>
      <c r="C60" s="63" t="s">
        <v>57</v>
      </c>
      <c r="D60" s="63">
        <f>ROUND(SUMIF(RV_DATA!W47:'RV_DATA'!W50, 1596233619, RV_DATA!I47:'RV_DATA'!I50), 6)</f>
        <v>0</v>
      </c>
      <c r="E60" s="67">
        <f>ROUND(RV_DATA!N50, 6)</f>
        <v>2619.9904000000001</v>
      </c>
      <c r="F60" s="67">
        <f>ROUND(SUMIF(RV_DATA!W47:'RV_DATA'!W50, 1596233619, RV_DATA!O47:'RV_DATA'!O50), 6)</f>
        <v>0</v>
      </c>
      <c r="Q60" s="10">
        <v>3</v>
      </c>
    </row>
    <row r="61" spans="1:17" x14ac:dyDescent="0.2">
      <c r="A61" s="92" t="s">
        <v>1403</v>
      </c>
      <c r="B61" s="92"/>
      <c r="C61" s="92"/>
      <c r="D61" s="92"/>
      <c r="E61" s="93">
        <f>SUMIF(Q57:Q60, 3, F57:F60)</f>
        <v>0</v>
      </c>
      <c r="F61" s="94"/>
    </row>
    <row r="62" spans="1:17" x14ac:dyDescent="0.2">
      <c r="A62" s="90" t="str">
        <f>CONCATENATE("Раздел: ",IF(Source!G316&lt;&gt;"Новый раздел", Source!G316, ""))</f>
        <v>Раздел: п. 10.1   Устройство новых оснований площадок (детские, спортивные, воркаут) АБП - 375 м2</v>
      </c>
      <c r="B62" s="91"/>
      <c r="C62" s="91"/>
      <c r="D62" s="91"/>
      <c r="E62" s="91"/>
      <c r="F62" s="91"/>
      <c r="O62" s="65" t="s">
        <v>1408</v>
      </c>
    </row>
    <row r="63" spans="1:17" x14ac:dyDescent="0.2">
      <c r="A63" s="95" t="s">
        <v>1402</v>
      </c>
      <c r="B63" s="96"/>
      <c r="C63" s="96"/>
      <c r="D63" s="96"/>
      <c r="E63" s="96"/>
      <c r="F63" s="96"/>
    </row>
    <row r="64" spans="1:17" x14ac:dyDescent="0.2">
      <c r="A64" s="66" t="s">
        <v>565</v>
      </c>
      <c r="B64" s="59" t="s">
        <v>566</v>
      </c>
      <c r="C64" s="63" t="s">
        <v>44</v>
      </c>
      <c r="D64" s="63">
        <f>ROUND(SUMIF(RV_DATA!W52:'RV_DATA'!W57, -1664650379, RV_DATA!I52:'RV_DATA'!I57), 6)</f>
        <v>7.6875</v>
      </c>
      <c r="E64" s="67">
        <f>ROUND(RV_DATA!N52, 6)</f>
        <v>7.08</v>
      </c>
      <c r="F64" s="67">
        <f>ROUND(SUMIF(RV_DATA!W52:'RV_DATA'!W57, -1664650379, RV_DATA!O52:'RV_DATA'!O57), 6)</f>
        <v>54.35</v>
      </c>
      <c r="Q64" s="10">
        <v>3</v>
      </c>
    </row>
    <row r="65" spans="1:17" ht="25.5" x14ac:dyDescent="0.2">
      <c r="A65" s="66" t="s">
        <v>42</v>
      </c>
      <c r="B65" s="59" t="s">
        <v>43</v>
      </c>
      <c r="C65" s="63" t="s">
        <v>44</v>
      </c>
      <c r="D65" s="63">
        <f>ROUND(SUMIF(RV_DATA!W52:'RV_DATA'!W57, 1062174775, RV_DATA!I52:'RV_DATA'!I57), 6)</f>
        <v>70.875</v>
      </c>
      <c r="E65" s="67">
        <f>ROUND(RV_DATA!N55, 6)</f>
        <v>1834.2546</v>
      </c>
      <c r="F65" s="67">
        <f>ROUND(SUMIF(RV_DATA!W52:'RV_DATA'!W57, 1062174775, RV_DATA!O52:'RV_DATA'!O57), 6)</f>
        <v>130002.79</v>
      </c>
      <c r="Q65" s="10">
        <v>3</v>
      </c>
    </row>
    <row r="66" spans="1:17" ht="25.5" x14ac:dyDescent="0.2">
      <c r="A66" s="66" t="s">
        <v>976</v>
      </c>
      <c r="B66" s="59" t="s">
        <v>978</v>
      </c>
      <c r="C66" s="63" t="s">
        <v>57</v>
      </c>
      <c r="D66" s="63">
        <f>ROUND(SUMIF(RV_DATA!W52:'RV_DATA'!W57, 977557618, RV_DATA!I52:'RV_DATA'!I57), 6)</f>
        <v>0.22500000000000001</v>
      </c>
      <c r="E66" s="67">
        <f>ROUND(RV_DATA!N56, 6)</f>
        <v>3501.78</v>
      </c>
      <c r="F66" s="67">
        <f>ROUND(SUMIF(RV_DATA!W52:'RV_DATA'!W57, 977557618, RV_DATA!O52:'RV_DATA'!O57), 6)</f>
        <v>787.91</v>
      </c>
      <c r="Q66" s="10">
        <v>3</v>
      </c>
    </row>
    <row r="67" spans="1:17" x14ac:dyDescent="0.2">
      <c r="A67" s="66" t="s">
        <v>174</v>
      </c>
      <c r="B67" s="59" t="s">
        <v>175</v>
      </c>
      <c r="C67" s="63" t="s">
        <v>44</v>
      </c>
      <c r="D67" s="63">
        <f>ROUND(SUMIF(RV_DATA!W52:'RV_DATA'!W57, 1615926593, RV_DATA!I52:'RV_DATA'!I57), 6)</f>
        <v>82.5</v>
      </c>
      <c r="E67" s="67">
        <f>ROUND(RV_DATA!N53, 6)</f>
        <v>552.24739999999997</v>
      </c>
      <c r="F67" s="67">
        <f>ROUND(SUMIF(RV_DATA!W52:'RV_DATA'!W57, 1615926593, RV_DATA!O52:'RV_DATA'!O57), 6)</f>
        <v>45560.41</v>
      </c>
      <c r="Q67" s="10">
        <v>3</v>
      </c>
    </row>
    <row r="68" spans="1:17" ht="25.5" x14ac:dyDescent="0.2">
      <c r="A68" s="66" t="s">
        <v>55</v>
      </c>
      <c r="B68" s="59" t="s">
        <v>56</v>
      </c>
      <c r="C68" s="63" t="s">
        <v>57</v>
      </c>
      <c r="D68" s="63">
        <f>ROUND(SUMIF(RV_DATA!W52:'RV_DATA'!W57, -1906368070, RV_DATA!I52:'RV_DATA'!I57), 6)</f>
        <v>44.625</v>
      </c>
      <c r="E68" s="67">
        <f>ROUND(RV_DATA!N57, 6)</f>
        <v>2623.1376</v>
      </c>
      <c r="F68" s="67">
        <f>ROUND(SUMIF(RV_DATA!W52:'RV_DATA'!W57, -1906368070, RV_DATA!O52:'RV_DATA'!O57), 6)</f>
        <v>117057.52</v>
      </c>
      <c r="Q68" s="10">
        <v>3</v>
      </c>
    </row>
    <row r="69" spans="1:17" x14ac:dyDescent="0.2">
      <c r="A69" s="92" t="s">
        <v>1403</v>
      </c>
      <c r="B69" s="92"/>
      <c r="C69" s="92"/>
      <c r="D69" s="92"/>
      <c r="E69" s="93">
        <f>SUMIF(Q64:Q68, 3, F64:F68)</f>
        <v>293462.98000000004</v>
      </c>
      <c r="F69" s="94"/>
    </row>
    <row r="70" spans="1:17" ht="25.5" x14ac:dyDescent="0.2">
      <c r="A70" s="90" t="str">
        <f>CONCATENATE("Раздел: ",IF(Source!G359&lt;&gt;"Новый раздел", Source!G359, ""))</f>
        <v>Раздел: п.11   Замена\устройство бортового камня садового(для оснований площадок детских, спортивных, воркаут) - 90 м/п</v>
      </c>
      <c r="B70" s="91"/>
      <c r="C70" s="91"/>
      <c r="D70" s="91"/>
      <c r="E70" s="91"/>
      <c r="F70" s="91"/>
      <c r="O70" s="65" t="s">
        <v>1409</v>
      </c>
    </row>
    <row r="71" spans="1:17" x14ac:dyDescent="0.2">
      <c r="A71" s="95" t="s">
        <v>1402</v>
      </c>
      <c r="B71" s="96"/>
      <c r="C71" s="96"/>
      <c r="D71" s="96"/>
      <c r="E71" s="96"/>
      <c r="F71" s="96"/>
    </row>
    <row r="72" spans="1:17" x14ac:dyDescent="0.2">
      <c r="A72" s="66" t="s">
        <v>998</v>
      </c>
      <c r="B72" s="59" t="s">
        <v>1000</v>
      </c>
      <c r="C72" s="63" t="s">
        <v>57</v>
      </c>
      <c r="D72" s="63">
        <f>ROUND(SUMIF(RV_DATA!W59:'RV_DATA'!W63, -1683528276, RV_DATA!I59:'RV_DATA'!I63), 6)</f>
        <v>8.9999999999999998E-4</v>
      </c>
      <c r="E72" s="67">
        <f>ROUND(RV_DATA!N62, 6)</f>
        <v>6717.06</v>
      </c>
      <c r="F72" s="67">
        <f>ROUND(SUMIF(RV_DATA!W59:'RV_DATA'!W63, -1683528276, RV_DATA!O59:'RV_DATA'!O63), 6)</f>
        <v>5.87</v>
      </c>
      <c r="Q72" s="10">
        <v>3</v>
      </c>
    </row>
    <row r="73" spans="1:17" ht="25.5" x14ac:dyDescent="0.2">
      <c r="A73" s="66" t="s">
        <v>1001</v>
      </c>
      <c r="B73" s="59" t="s">
        <v>1003</v>
      </c>
      <c r="C73" s="63" t="s">
        <v>44</v>
      </c>
      <c r="D73" s="63">
        <f>ROUND(SUMIF(RV_DATA!W59:'RV_DATA'!W63, -1046223330, RV_DATA!I59:'RV_DATA'!I63), 6)</f>
        <v>0.153</v>
      </c>
      <c r="E73" s="67">
        <f>ROUND(RV_DATA!N61, 6)</f>
        <v>1883.42</v>
      </c>
      <c r="F73" s="67">
        <f>ROUND(SUMIF(RV_DATA!W59:'RV_DATA'!W63, -1046223330, RV_DATA!O59:'RV_DATA'!O63), 6)</f>
        <v>279.77</v>
      </c>
      <c r="Q73" s="10">
        <v>3</v>
      </c>
    </row>
    <row r="74" spans="1:17" ht="38.25" x14ac:dyDescent="0.2">
      <c r="A74" s="66" t="s">
        <v>223</v>
      </c>
      <c r="B74" s="59" t="s">
        <v>224</v>
      </c>
      <c r="C74" s="63" t="s">
        <v>44</v>
      </c>
      <c r="D74" s="63">
        <f>ROUND(SUMIF(RV_DATA!W59:'RV_DATA'!W63, 1212485417, RV_DATA!I59:'RV_DATA'!I63), 6)</f>
        <v>4.32</v>
      </c>
      <c r="E74" s="67">
        <f>ROUND(RV_DATA!N60, 6)</f>
        <v>726.04</v>
      </c>
      <c r="F74" s="67">
        <f>ROUND(SUMIF(RV_DATA!W59:'RV_DATA'!W63, 1212485417, RV_DATA!O59:'RV_DATA'!O63), 6)</f>
        <v>3045.12</v>
      </c>
      <c r="Q74" s="10">
        <v>3</v>
      </c>
    </row>
    <row r="75" spans="1:17" x14ac:dyDescent="0.2">
      <c r="A75" s="66" t="s">
        <v>227</v>
      </c>
      <c r="B75" s="59" t="s">
        <v>228</v>
      </c>
      <c r="C75" s="63" t="s">
        <v>44</v>
      </c>
      <c r="D75" s="63">
        <f>ROUND(SUMIF(RV_DATA!W59:'RV_DATA'!W63, 844037301, RV_DATA!I59:'RV_DATA'!I63), 6)</f>
        <v>1.7999999999999999E-2</v>
      </c>
      <c r="E75" s="67">
        <f>ROUND(RV_DATA!N59, 6)</f>
        <v>464.67</v>
      </c>
      <c r="F75" s="67">
        <f>ROUND(SUMIF(RV_DATA!W59:'RV_DATA'!W63, 844037301, RV_DATA!O59:'RV_DATA'!O63), 6)</f>
        <v>8.1199999999999992</v>
      </c>
      <c r="Q75" s="10">
        <v>3</v>
      </c>
    </row>
    <row r="76" spans="1:17" x14ac:dyDescent="0.2">
      <c r="A76" s="66" t="s">
        <v>279</v>
      </c>
      <c r="B76" s="59" t="s">
        <v>280</v>
      </c>
      <c r="C76" s="63" t="s">
        <v>44</v>
      </c>
      <c r="D76" s="63">
        <f>ROUND(SUMIF(RV_DATA!W59:'RV_DATA'!W63, -1599537917, RV_DATA!I59:'RV_DATA'!I63), 6)</f>
        <v>1.44</v>
      </c>
      <c r="E76" s="67">
        <f>ROUND(RV_DATA!N63, 6)</f>
        <v>9337.3060000000005</v>
      </c>
      <c r="F76" s="67">
        <f>ROUND(SUMIF(RV_DATA!W59:'RV_DATA'!W63, -1599537917, RV_DATA!O59:'RV_DATA'!O63), 6)</f>
        <v>13445.72</v>
      </c>
      <c r="Q76" s="10">
        <v>3</v>
      </c>
    </row>
    <row r="77" spans="1:17" x14ac:dyDescent="0.2">
      <c r="A77" s="92" t="s">
        <v>1403</v>
      </c>
      <c r="B77" s="92"/>
      <c r="C77" s="92"/>
      <c r="D77" s="92"/>
      <c r="E77" s="93">
        <f>SUMIF(Q72:Q76, 3, F72:F76)</f>
        <v>16784.599999999999</v>
      </c>
      <c r="F77" s="94"/>
    </row>
    <row r="78" spans="1:17" x14ac:dyDescent="0.2">
      <c r="A78" s="90" t="str">
        <f>CONCATENATE("Раздел: ",IF(Source!G397&lt;&gt;"Новый раздел", Source!G397, ""))</f>
        <v>Раздел: п.20.2   Ремонт газонов (посевной) 10см - 16800м2</v>
      </c>
      <c r="B78" s="91"/>
      <c r="C78" s="91"/>
      <c r="D78" s="91"/>
      <c r="E78" s="91"/>
      <c r="F78" s="91"/>
    </row>
    <row r="79" spans="1:17" x14ac:dyDescent="0.2">
      <c r="A79" s="95" t="s">
        <v>1402</v>
      </c>
      <c r="B79" s="96"/>
      <c r="C79" s="96"/>
      <c r="D79" s="96"/>
      <c r="E79" s="96"/>
      <c r="F79" s="96"/>
    </row>
    <row r="80" spans="1:17" x14ac:dyDescent="0.2">
      <c r="A80" s="66" t="s">
        <v>565</v>
      </c>
      <c r="B80" s="59" t="s">
        <v>566</v>
      </c>
      <c r="C80" s="63" t="s">
        <v>44</v>
      </c>
      <c r="D80" s="63">
        <f>ROUND(SUMIF(RV_DATA!W65:'RV_DATA'!W69, 209219300, RV_DATA!I65:'RV_DATA'!I69), 6)</f>
        <v>0</v>
      </c>
      <c r="E80" s="67">
        <f>ROUND(RV_DATA!N68, 6)</f>
        <v>7.07</v>
      </c>
      <c r="F80" s="67">
        <f>ROUND(SUMIF(RV_DATA!W65:'RV_DATA'!W69, 209219300, RV_DATA!O65:'RV_DATA'!O69), 6)</f>
        <v>0</v>
      </c>
      <c r="Q80" s="10">
        <v>3</v>
      </c>
    </row>
    <row r="81" spans="1:17" x14ac:dyDescent="0.2">
      <c r="A81" s="66" t="s">
        <v>298</v>
      </c>
      <c r="B81" s="59" t="s">
        <v>299</v>
      </c>
      <c r="C81" s="63" t="s">
        <v>44</v>
      </c>
      <c r="D81" s="63">
        <f>ROUND(SUMIF(RV_DATA!W65:'RV_DATA'!W69, -1509024175, RV_DATA!I65:'RV_DATA'!I69), 6)</f>
        <v>0</v>
      </c>
      <c r="E81" s="67">
        <f>ROUND(RV_DATA!N65, 6)</f>
        <v>977.95439999999996</v>
      </c>
      <c r="F81" s="67">
        <f>ROUND(SUMIF(RV_DATA!W65:'RV_DATA'!W69, -1509024175, RV_DATA!O65:'RV_DATA'!O69), 6)</f>
        <v>0</v>
      </c>
      <c r="Q81" s="10">
        <v>3</v>
      </c>
    </row>
    <row r="82" spans="1:17" x14ac:dyDescent="0.2">
      <c r="A82" s="66" t="s">
        <v>316</v>
      </c>
      <c r="B82" s="59" t="s">
        <v>317</v>
      </c>
      <c r="C82" s="63" t="s">
        <v>318</v>
      </c>
      <c r="D82" s="63">
        <f>ROUND(SUMIF(RV_DATA!W65:'RV_DATA'!W69, 1002300804, RV_DATA!I65:'RV_DATA'!I69), 6)</f>
        <v>0</v>
      </c>
      <c r="E82" s="67">
        <f>ROUND(RV_DATA!N69, 6)</f>
        <v>106.5912</v>
      </c>
      <c r="F82" s="67">
        <f>ROUND(SUMIF(RV_DATA!W65:'RV_DATA'!W69, 1002300804, RV_DATA!O65:'RV_DATA'!O69), 6)</f>
        <v>0</v>
      </c>
      <c r="Q82" s="10">
        <v>3</v>
      </c>
    </row>
    <row r="83" spans="1:17" x14ac:dyDescent="0.2">
      <c r="A83" s="92" t="s">
        <v>1403</v>
      </c>
      <c r="B83" s="92"/>
      <c r="C83" s="92"/>
      <c r="D83" s="92"/>
      <c r="E83" s="93">
        <f>SUMIF(Q80:Q82, 3, F80:F82)</f>
        <v>0</v>
      </c>
      <c r="F83" s="94"/>
    </row>
    <row r="84" spans="1:17" x14ac:dyDescent="0.2">
      <c r="A84" s="90" t="str">
        <f>CONCATENATE("Раздел: ",IF(Source!G443&lt;&gt;"Новый раздел", Source!G443, ""))</f>
        <v>Раздел: п.21.1   Посадка кустарников (h=0,7м) - 400шт.</v>
      </c>
      <c r="B84" s="91"/>
      <c r="C84" s="91"/>
      <c r="D84" s="91"/>
      <c r="E84" s="91"/>
      <c r="F84" s="91"/>
    </row>
    <row r="85" spans="1:17" x14ac:dyDescent="0.2">
      <c r="A85" s="95" t="s">
        <v>1402</v>
      </c>
      <c r="B85" s="96"/>
      <c r="C85" s="96"/>
      <c r="D85" s="96"/>
      <c r="E85" s="96"/>
      <c r="F85" s="96"/>
    </row>
    <row r="86" spans="1:17" x14ac:dyDescent="0.2">
      <c r="A86" s="66" t="s">
        <v>565</v>
      </c>
      <c r="B86" s="59" t="s">
        <v>566</v>
      </c>
      <c r="C86" s="63" t="s">
        <v>44</v>
      </c>
      <c r="D86" s="63">
        <f>ROUND(SUMIF(RV_DATA!W71:'RV_DATA'!W76, 209219300, RV_DATA!I71:'RV_DATA'!I76), 6)</f>
        <v>0</v>
      </c>
      <c r="E86" s="67">
        <f>ROUND(RV_DATA!N75, 6)</f>
        <v>7.07</v>
      </c>
      <c r="F86" s="67">
        <f>ROUND(SUMIF(RV_DATA!W71:'RV_DATA'!W76, 209219300, RV_DATA!O71:'RV_DATA'!O76), 6)</f>
        <v>0</v>
      </c>
      <c r="Q86" s="10">
        <v>3</v>
      </c>
    </row>
    <row r="87" spans="1:17" ht="25.5" x14ac:dyDescent="0.2">
      <c r="A87" s="66" t="s">
        <v>342</v>
      </c>
      <c r="B87" s="59" t="s">
        <v>343</v>
      </c>
      <c r="C87" s="63" t="s">
        <v>344</v>
      </c>
      <c r="D87" s="63">
        <f>ROUND(SUMIF(RV_DATA!W71:'RV_DATA'!W76, 1592254851, RV_DATA!I71:'RV_DATA'!I76), 6)</f>
        <v>0</v>
      </c>
      <c r="E87" s="67">
        <f>ROUND(RV_DATA!N76, 6)</f>
        <v>226.43899999999999</v>
      </c>
      <c r="F87" s="67">
        <f>ROUND(SUMIF(RV_DATA!W71:'RV_DATA'!W76, 1592254851, RV_DATA!O71:'RV_DATA'!O76), 6)</f>
        <v>0</v>
      </c>
      <c r="Q87" s="10">
        <v>3</v>
      </c>
    </row>
    <row r="88" spans="1:17" x14ac:dyDescent="0.2">
      <c r="A88" s="66" t="s">
        <v>298</v>
      </c>
      <c r="B88" s="59" t="s">
        <v>299</v>
      </c>
      <c r="C88" s="63" t="s">
        <v>44</v>
      </c>
      <c r="D88" s="63">
        <f>ROUND(SUMIF(RV_DATA!W71:'RV_DATA'!W76, -1509024175, RV_DATA!I71:'RV_DATA'!I76), 6)</f>
        <v>0</v>
      </c>
      <c r="E88" s="67">
        <f>ROUND(RV_DATA!N72, 6)</f>
        <v>977.95439999999996</v>
      </c>
      <c r="F88" s="67">
        <f>ROUND(SUMIF(RV_DATA!W71:'RV_DATA'!W76, -1509024175, RV_DATA!O71:'RV_DATA'!O76), 6)</f>
        <v>0</v>
      </c>
      <c r="Q88" s="10">
        <v>3</v>
      </c>
    </row>
    <row r="89" spans="1:17" x14ac:dyDescent="0.2">
      <c r="A89" s="66" t="s">
        <v>1010</v>
      </c>
      <c r="B89" s="59" t="s">
        <v>1012</v>
      </c>
      <c r="C89" s="63" t="s">
        <v>44</v>
      </c>
      <c r="D89" s="63">
        <f>ROUND(SUMIF(RV_DATA!W71:'RV_DATA'!W76, -1461549868, RV_DATA!I71:'RV_DATA'!I76), 6)</f>
        <v>0</v>
      </c>
      <c r="E89" s="67">
        <f>ROUND(RV_DATA!N71, 6)</f>
        <v>407.48</v>
      </c>
      <c r="F89" s="67">
        <f>ROUND(SUMIF(RV_DATA!W71:'RV_DATA'!W76, -1461549868, RV_DATA!O71:'RV_DATA'!O76), 6)</f>
        <v>0</v>
      </c>
      <c r="Q89" s="10">
        <v>3</v>
      </c>
    </row>
    <row r="90" spans="1:17" x14ac:dyDescent="0.2">
      <c r="A90" s="92" t="s">
        <v>1403</v>
      </c>
      <c r="B90" s="92"/>
      <c r="C90" s="92"/>
      <c r="D90" s="92"/>
      <c r="E90" s="93">
        <f>SUMIF(Q86:Q89, 3, F86:F89)</f>
        <v>0</v>
      </c>
      <c r="F90" s="94"/>
    </row>
    <row r="91" spans="1:17" x14ac:dyDescent="0.2">
      <c r="A91" s="90" t="str">
        <f>CONCATENATE("Раздел: ",IF(Source!G485&lt;&gt;"Новый раздел", Source!G485, ""))</f>
        <v>Раздел: п.21.2   Посадка кустарников без кома, в однорядную живую изгородь - 197м/п</v>
      </c>
      <c r="B91" s="91"/>
      <c r="C91" s="91"/>
      <c r="D91" s="91"/>
      <c r="E91" s="91"/>
      <c r="F91" s="91"/>
      <c r="O91" s="65" t="s">
        <v>1410</v>
      </c>
    </row>
    <row r="92" spans="1:17" x14ac:dyDescent="0.2">
      <c r="A92" s="95" t="s">
        <v>1402</v>
      </c>
      <c r="B92" s="96"/>
      <c r="C92" s="96"/>
      <c r="D92" s="96"/>
      <c r="E92" s="96"/>
      <c r="F92" s="96"/>
    </row>
    <row r="93" spans="1:17" x14ac:dyDescent="0.2">
      <c r="A93" s="66" t="s">
        <v>565</v>
      </c>
      <c r="B93" s="59" t="s">
        <v>566</v>
      </c>
      <c r="C93" s="63" t="s">
        <v>44</v>
      </c>
      <c r="D93" s="63">
        <f>ROUND(SUMIF(RV_DATA!W78:'RV_DATA'!W81, 209219300, RV_DATA!I78:'RV_DATA'!I81), 6)</f>
        <v>0</v>
      </c>
      <c r="E93" s="67">
        <f>ROUND(RV_DATA!N80, 6)</f>
        <v>7.07</v>
      </c>
      <c r="F93" s="67">
        <f>ROUND(SUMIF(RV_DATA!W78:'RV_DATA'!W81, 209219300, RV_DATA!O78:'RV_DATA'!O81), 6)</f>
        <v>0</v>
      </c>
      <c r="Q93" s="10">
        <v>3</v>
      </c>
    </row>
    <row r="94" spans="1:17" ht="25.5" x14ac:dyDescent="0.2">
      <c r="A94" s="66" t="s">
        <v>368</v>
      </c>
      <c r="B94" s="59" t="s">
        <v>369</v>
      </c>
      <c r="C94" s="63" t="s">
        <v>344</v>
      </c>
      <c r="D94" s="63">
        <f>ROUND(SUMIF(RV_DATA!W78:'RV_DATA'!W81, -1820807887, RV_DATA!I78:'RV_DATA'!I81), 6)</f>
        <v>0</v>
      </c>
      <c r="E94" s="67">
        <f>ROUND(RV_DATA!N81, 6)</f>
        <v>143.25710000000001</v>
      </c>
      <c r="F94" s="67">
        <f>ROUND(SUMIF(RV_DATA!W78:'RV_DATA'!W81, -1820807887, RV_DATA!O78:'RV_DATA'!O81), 6)</f>
        <v>0</v>
      </c>
      <c r="Q94" s="10">
        <v>3</v>
      </c>
    </row>
    <row r="95" spans="1:17" x14ac:dyDescent="0.2">
      <c r="A95" s="66" t="s">
        <v>298</v>
      </c>
      <c r="B95" s="59" t="s">
        <v>299</v>
      </c>
      <c r="C95" s="63" t="s">
        <v>44</v>
      </c>
      <c r="D95" s="63">
        <f>ROUND(SUMIF(RV_DATA!W78:'RV_DATA'!W81, -1509024175, RV_DATA!I78:'RV_DATA'!I81), 6)</f>
        <v>0</v>
      </c>
      <c r="E95" s="67">
        <f>ROUND(RV_DATA!N78, 6)</f>
        <v>977.95439999999996</v>
      </c>
      <c r="F95" s="67">
        <f>ROUND(SUMIF(RV_DATA!W78:'RV_DATA'!W81, -1509024175, RV_DATA!O78:'RV_DATA'!O81), 6)</f>
        <v>0</v>
      </c>
      <c r="Q95" s="10">
        <v>3</v>
      </c>
    </row>
    <row r="96" spans="1:17" x14ac:dyDescent="0.2">
      <c r="A96" s="92" t="s">
        <v>1403</v>
      </c>
      <c r="B96" s="92"/>
      <c r="C96" s="92"/>
      <c r="D96" s="92"/>
      <c r="E96" s="93">
        <f>SUMIF(Q93:Q95, 3, F93:F95)</f>
        <v>0</v>
      </c>
      <c r="F96" s="94"/>
    </row>
    <row r="97" spans="1:17" x14ac:dyDescent="0.2">
      <c r="A97" s="90" t="str">
        <f>CONCATENATE("Раздел: ",IF(Source!G527&lt;&gt;"Новый раздел", Source!G527, ""))</f>
        <v>Раздел: п.21.3   Посадка кустарников без кома, в двухрядную живую изгородь - 1410м/п</v>
      </c>
      <c r="B97" s="91"/>
      <c r="C97" s="91"/>
      <c r="D97" s="91"/>
      <c r="E97" s="91"/>
      <c r="F97" s="91"/>
      <c r="O97" s="65" t="s">
        <v>1411</v>
      </c>
    </row>
    <row r="98" spans="1:17" x14ac:dyDescent="0.2">
      <c r="A98" s="95" t="s">
        <v>1402</v>
      </c>
      <c r="B98" s="96"/>
      <c r="C98" s="96"/>
      <c r="D98" s="96"/>
      <c r="E98" s="96"/>
      <c r="F98" s="96"/>
    </row>
    <row r="99" spans="1:17" x14ac:dyDescent="0.2">
      <c r="A99" s="66" t="s">
        <v>565</v>
      </c>
      <c r="B99" s="59" t="s">
        <v>566</v>
      </c>
      <c r="C99" s="63" t="s">
        <v>44</v>
      </c>
      <c r="D99" s="63">
        <f>ROUND(SUMIF(RV_DATA!W83:'RV_DATA'!W86, 209219300, RV_DATA!I83:'RV_DATA'!I86), 6)</f>
        <v>0</v>
      </c>
      <c r="E99" s="67">
        <f>ROUND(RV_DATA!N85, 6)</f>
        <v>7.07</v>
      </c>
      <c r="F99" s="67">
        <f>ROUND(SUMIF(RV_DATA!W83:'RV_DATA'!W86, 209219300, RV_DATA!O83:'RV_DATA'!O86), 6)</f>
        <v>0</v>
      </c>
      <c r="Q99" s="10">
        <v>3</v>
      </c>
    </row>
    <row r="100" spans="1:17" ht="25.5" x14ac:dyDescent="0.2">
      <c r="A100" s="66" t="s">
        <v>368</v>
      </c>
      <c r="B100" s="59" t="s">
        <v>369</v>
      </c>
      <c r="C100" s="63" t="s">
        <v>344</v>
      </c>
      <c r="D100" s="63">
        <f>ROUND(SUMIF(RV_DATA!W83:'RV_DATA'!W86, -1820807887, RV_DATA!I83:'RV_DATA'!I86), 6)</f>
        <v>0</v>
      </c>
      <c r="E100" s="67">
        <f>ROUND(RV_DATA!N86, 6)</f>
        <v>143.25710000000001</v>
      </c>
      <c r="F100" s="67">
        <f>ROUND(SUMIF(RV_DATA!W83:'RV_DATA'!W86, -1820807887, RV_DATA!O83:'RV_DATA'!O86), 6)</f>
        <v>0</v>
      </c>
      <c r="Q100" s="10">
        <v>3</v>
      </c>
    </row>
    <row r="101" spans="1:17" x14ac:dyDescent="0.2">
      <c r="A101" s="66" t="s">
        <v>298</v>
      </c>
      <c r="B101" s="59" t="s">
        <v>299</v>
      </c>
      <c r="C101" s="63" t="s">
        <v>44</v>
      </c>
      <c r="D101" s="63">
        <f>ROUND(SUMIF(RV_DATA!W83:'RV_DATA'!W86, -1509024175, RV_DATA!I83:'RV_DATA'!I86), 6)</f>
        <v>0</v>
      </c>
      <c r="E101" s="67">
        <f>ROUND(RV_DATA!N83, 6)</f>
        <v>977.95439999999996</v>
      </c>
      <c r="F101" s="67">
        <f>ROUND(SUMIF(RV_DATA!W83:'RV_DATA'!W86, -1509024175, RV_DATA!O83:'RV_DATA'!O86), 6)</f>
        <v>0</v>
      </c>
      <c r="Q101" s="10">
        <v>3</v>
      </c>
    </row>
    <row r="102" spans="1:17" x14ac:dyDescent="0.2">
      <c r="A102" s="92" t="s">
        <v>1403</v>
      </c>
      <c r="B102" s="92"/>
      <c r="C102" s="92"/>
      <c r="D102" s="92"/>
      <c r="E102" s="93">
        <f>SUMIF(Q99:Q101, 3, F99:F101)</f>
        <v>0</v>
      </c>
      <c r="F102" s="94"/>
    </row>
    <row r="103" spans="1:17" x14ac:dyDescent="0.2">
      <c r="A103" s="90" t="str">
        <f>CONCATENATE("Раздел: ",IF(Source!G569&lt;&gt;"Новый раздел", Source!G569, ""))</f>
        <v>Раздел: п.22.1   Посадка деревьев - 98шт.</v>
      </c>
      <c r="B103" s="91"/>
      <c r="C103" s="91"/>
      <c r="D103" s="91"/>
      <c r="E103" s="91"/>
      <c r="F103" s="91"/>
    </row>
    <row r="104" spans="1:17" x14ac:dyDescent="0.2">
      <c r="A104" s="95" t="s">
        <v>1402</v>
      </c>
      <c r="B104" s="96"/>
      <c r="C104" s="96"/>
      <c r="D104" s="96"/>
      <c r="E104" s="96"/>
      <c r="F104" s="96"/>
    </row>
    <row r="105" spans="1:17" x14ac:dyDescent="0.2">
      <c r="A105" s="66" t="s">
        <v>565</v>
      </c>
      <c r="B105" s="59" t="s">
        <v>566</v>
      </c>
      <c r="C105" s="63" t="s">
        <v>44</v>
      </c>
      <c r="D105" s="63">
        <f>ROUND(SUMIF(RV_DATA!W88:'RV_DATA'!W94, 209219300, RV_DATA!I88:'RV_DATA'!I94), 6)</f>
        <v>0</v>
      </c>
      <c r="E105" s="67">
        <f>ROUND(RV_DATA!N93, 6)</f>
        <v>7.07</v>
      </c>
      <c r="F105" s="67">
        <f>ROUND(SUMIF(RV_DATA!W88:'RV_DATA'!W94, 209219300, RV_DATA!O88:'RV_DATA'!O94), 6)</f>
        <v>0</v>
      </c>
      <c r="Q105" s="10">
        <v>3</v>
      </c>
    </row>
    <row r="106" spans="1:17" ht="51" x14ac:dyDescent="0.2">
      <c r="A106" s="66" t="s">
        <v>407</v>
      </c>
      <c r="B106" s="59" t="s">
        <v>408</v>
      </c>
      <c r="C106" s="63" t="s">
        <v>344</v>
      </c>
      <c r="D106" s="63">
        <f>ROUND(SUMIF(RV_DATA!W88:'RV_DATA'!W94, -1237106391, RV_DATA!I88:'RV_DATA'!I94), 6)</f>
        <v>0</v>
      </c>
      <c r="E106" s="67">
        <f>ROUND(RV_DATA!N94, 6)</f>
        <v>6829.1629999999996</v>
      </c>
      <c r="F106" s="67">
        <f>ROUND(SUMIF(RV_DATA!W88:'RV_DATA'!W94, -1237106391, RV_DATA!O88:'RV_DATA'!O94), 6)</f>
        <v>0</v>
      </c>
      <c r="Q106" s="10">
        <v>3</v>
      </c>
    </row>
    <row r="107" spans="1:17" x14ac:dyDescent="0.2">
      <c r="A107" s="66" t="s">
        <v>298</v>
      </c>
      <c r="B107" s="59" t="s">
        <v>299</v>
      </c>
      <c r="C107" s="63" t="s">
        <v>44</v>
      </c>
      <c r="D107" s="63">
        <f>ROUND(SUMIF(RV_DATA!W88:'RV_DATA'!W94, -1509024175, RV_DATA!I88:'RV_DATA'!I94), 6)</f>
        <v>0</v>
      </c>
      <c r="E107" s="67">
        <f>ROUND(RV_DATA!N89, 6)</f>
        <v>977.95439999999996</v>
      </c>
      <c r="F107" s="67">
        <f>ROUND(SUMIF(RV_DATA!W88:'RV_DATA'!W94, -1509024175, RV_DATA!O88:'RV_DATA'!O94), 6)</f>
        <v>0</v>
      </c>
      <c r="Q107" s="10">
        <v>3</v>
      </c>
    </row>
    <row r="108" spans="1:17" x14ac:dyDescent="0.2">
      <c r="A108" s="66" t="s">
        <v>1010</v>
      </c>
      <c r="B108" s="59" t="s">
        <v>1012</v>
      </c>
      <c r="C108" s="63" t="s">
        <v>44</v>
      </c>
      <c r="D108" s="63">
        <f>ROUND(SUMIF(RV_DATA!W88:'RV_DATA'!W94, -1461549868, RV_DATA!I88:'RV_DATA'!I94), 6)</f>
        <v>0</v>
      </c>
      <c r="E108" s="67">
        <f>ROUND(RV_DATA!N88, 6)</f>
        <v>407.48</v>
      </c>
      <c r="F108" s="67">
        <f>ROUND(SUMIF(RV_DATA!W88:'RV_DATA'!W94, -1461549868, RV_DATA!O88:'RV_DATA'!O94), 6)</f>
        <v>0</v>
      </c>
      <c r="Q108" s="10">
        <v>3</v>
      </c>
    </row>
    <row r="109" spans="1:17" x14ac:dyDescent="0.2">
      <c r="A109" s="66" t="s">
        <v>991</v>
      </c>
      <c r="B109" s="59" t="s">
        <v>992</v>
      </c>
      <c r="C109" s="63" t="s">
        <v>931</v>
      </c>
      <c r="D109" s="63">
        <f>ROUND(SUMIF(RV_DATA!W88:'RV_DATA'!W94, -1341645062, RV_DATA!I88:'RV_DATA'!I94), 6)</f>
        <v>0</v>
      </c>
      <c r="E109" s="67">
        <f>ROUND(RV_DATA!N92, 6)</f>
        <v>1</v>
      </c>
      <c r="F109" s="67">
        <f>ROUND(SUMIF(RV_DATA!W88:'RV_DATA'!W94, -1341645062, RV_DATA!O88:'RV_DATA'!O94), 6)</f>
        <v>0</v>
      </c>
      <c r="Q109" s="10">
        <v>3</v>
      </c>
    </row>
    <row r="110" spans="1:17" x14ac:dyDescent="0.2">
      <c r="A110" s="92" t="s">
        <v>1403</v>
      </c>
      <c r="B110" s="92"/>
      <c r="C110" s="92"/>
      <c r="D110" s="92"/>
      <c r="E110" s="93">
        <f>SUMIF(Q105:Q109, 3, F105:F109)</f>
        <v>0</v>
      </c>
      <c r="F110" s="94"/>
    </row>
    <row r="111" spans="1:17" x14ac:dyDescent="0.2">
      <c r="A111" s="90" t="str">
        <f>CONCATENATE("Раздел: ",IF(Source!G611&lt;&gt;"Новый раздел", Source!G611, ""))</f>
        <v>Раздел: п.23.1   Устройство цветников (многолетники) - 118м2</v>
      </c>
      <c r="B111" s="91"/>
      <c r="C111" s="91"/>
      <c r="D111" s="91"/>
      <c r="E111" s="91"/>
      <c r="F111" s="91"/>
    </row>
    <row r="112" spans="1:17" x14ac:dyDescent="0.2">
      <c r="A112" s="95" t="s">
        <v>1402</v>
      </c>
      <c r="B112" s="96"/>
      <c r="C112" s="96"/>
      <c r="D112" s="96"/>
      <c r="E112" s="96"/>
      <c r="F112" s="96"/>
    </row>
    <row r="113" spans="1:17" x14ac:dyDescent="0.2">
      <c r="A113" s="66" t="s">
        <v>565</v>
      </c>
      <c r="B113" s="59" t="s">
        <v>566</v>
      </c>
      <c r="C113" s="63" t="s">
        <v>44</v>
      </c>
      <c r="D113" s="63">
        <f>ROUND(SUMIF(RV_DATA!W96:'RV_DATA'!W110, 209219300, RV_DATA!I96:'RV_DATA'!I110), 6)</f>
        <v>0</v>
      </c>
      <c r="E113" s="67">
        <f>ROUND(RV_DATA!N101, 6)</f>
        <v>7.07</v>
      </c>
      <c r="F113" s="67">
        <f>ROUND(SUMIF(RV_DATA!W96:'RV_DATA'!W110, 209219300, RV_DATA!O96:'RV_DATA'!O110), 6)</f>
        <v>0</v>
      </c>
      <c r="Q113" s="10">
        <v>3</v>
      </c>
    </row>
    <row r="114" spans="1:17" ht="25.5" x14ac:dyDescent="0.2">
      <c r="A114" s="66" t="s">
        <v>1019</v>
      </c>
      <c r="B114" s="59" t="s">
        <v>1021</v>
      </c>
      <c r="C114" s="63" t="s">
        <v>44</v>
      </c>
      <c r="D114" s="63">
        <f>ROUND(SUMIF(RV_DATA!W96:'RV_DATA'!W110, 901733663, RV_DATA!I96:'RV_DATA'!I110), 6)</f>
        <v>0</v>
      </c>
      <c r="E114" s="67">
        <f>ROUND(RV_DATA!N100, 6)</f>
        <v>1828.56</v>
      </c>
      <c r="F114" s="67">
        <f>ROUND(SUMIF(RV_DATA!W96:'RV_DATA'!W110, 901733663, RV_DATA!O96:'RV_DATA'!O110), 6)</f>
        <v>0</v>
      </c>
      <c r="Q114" s="10">
        <v>3</v>
      </c>
    </row>
    <row r="115" spans="1:17" ht="25.5" x14ac:dyDescent="0.2">
      <c r="A115" s="66" t="s">
        <v>433</v>
      </c>
      <c r="B115" s="59" t="s">
        <v>434</v>
      </c>
      <c r="C115" s="63" t="s">
        <v>344</v>
      </c>
      <c r="D115" s="63">
        <f>ROUND(SUMIF(RV_DATA!W96:'RV_DATA'!W110, -5940246, RV_DATA!I96:'RV_DATA'!I110), 6)</f>
        <v>0</v>
      </c>
      <c r="E115" s="67">
        <f>ROUND(RV_DATA!N107, 6)</f>
        <v>43.7072</v>
      </c>
      <c r="F115" s="67">
        <f>ROUND(SUMIF(RV_DATA!W96:'RV_DATA'!W110, -5940246, RV_DATA!O96:'RV_DATA'!O110), 6)</f>
        <v>0</v>
      </c>
      <c r="Q115" s="10">
        <v>3</v>
      </c>
    </row>
    <row r="116" spans="1:17" ht="25.5" x14ac:dyDescent="0.2">
      <c r="A116" s="66" t="s">
        <v>428</v>
      </c>
      <c r="B116" s="59" t="s">
        <v>429</v>
      </c>
      <c r="C116" s="63" t="s">
        <v>344</v>
      </c>
      <c r="D116" s="63">
        <f>ROUND(SUMIF(RV_DATA!W96:'RV_DATA'!W110, -508523416, RV_DATA!I96:'RV_DATA'!I110), 6)</f>
        <v>0</v>
      </c>
      <c r="E116" s="67">
        <f>ROUND(RV_DATA!N102, 6)</f>
        <v>58.0608</v>
      </c>
      <c r="F116" s="67">
        <f>ROUND(SUMIF(RV_DATA!W96:'RV_DATA'!W110, -508523416, RV_DATA!O96:'RV_DATA'!O110), 6)</f>
        <v>0</v>
      </c>
      <c r="Q116" s="10">
        <v>3</v>
      </c>
    </row>
    <row r="117" spans="1:17" x14ac:dyDescent="0.2">
      <c r="A117" s="66" t="s">
        <v>298</v>
      </c>
      <c r="B117" s="59" t="s">
        <v>299</v>
      </c>
      <c r="C117" s="63" t="s">
        <v>44</v>
      </c>
      <c r="D117" s="63">
        <f>ROUND(SUMIF(RV_DATA!W96:'RV_DATA'!W110, -1509024175, RV_DATA!I96:'RV_DATA'!I110), 6)</f>
        <v>0</v>
      </c>
      <c r="E117" s="67">
        <f>ROUND(RV_DATA!N96, 6)</f>
        <v>977.95439999999996</v>
      </c>
      <c r="F117" s="67">
        <f>ROUND(SUMIF(RV_DATA!W96:'RV_DATA'!W110, -1509024175, RV_DATA!O96:'RV_DATA'!O110), 6)</f>
        <v>0</v>
      </c>
      <c r="Q117" s="10">
        <v>3</v>
      </c>
    </row>
    <row r="118" spans="1:17" x14ac:dyDescent="0.2">
      <c r="A118" s="66" t="s">
        <v>1010</v>
      </c>
      <c r="B118" s="59" t="s">
        <v>1012</v>
      </c>
      <c r="C118" s="63" t="s">
        <v>44</v>
      </c>
      <c r="D118" s="63">
        <f>ROUND(SUMIF(RV_DATA!W96:'RV_DATA'!W110, -1461549868, RV_DATA!I96:'RV_DATA'!I110), 6)</f>
        <v>0</v>
      </c>
      <c r="E118" s="67">
        <f>ROUND(RV_DATA!N99, 6)</f>
        <v>407.48</v>
      </c>
      <c r="F118" s="67">
        <f>ROUND(SUMIF(RV_DATA!W96:'RV_DATA'!W110, -1461549868, RV_DATA!O96:'RV_DATA'!O110), 6)</f>
        <v>0</v>
      </c>
      <c r="Q118" s="10">
        <v>3</v>
      </c>
    </row>
    <row r="119" spans="1:17" x14ac:dyDescent="0.2">
      <c r="A119" s="66" t="s">
        <v>991</v>
      </c>
      <c r="B119" s="59" t="s">
        <v>992</v>
      </c>
      <c r="C119" s="63" t="s">
        <v>931</v>
      </c>
      <c r="D119" s="63">
        <f>ROUND(SUMIF(RV_DATA!W96:'RV_DATA'!W110, -1341645062, RV_DATA!I96:'RV_DATA'!I110), 6)</f>
        <v>0</v>
      </c>
      <c r="E119" s="67">
        <f>ROUND(RV_DATA!N98, 6)</f>
        <v>1</v>
      </c>
      <c r="F119" s="67">
        <f>ROUND(SUMIF(RV_DATA!W96:'RV_DATA'!W110, -1341645062, RV_DATA!O96:'RV_DATA'!O110), 6)</f>
        <v>0</v>
      </c>
      <c r="Q119" s="10">
        <v>3</v>
      </c>
    </row>
    <row r="120" spans="1:17" x14ac:dyDescent="0.2">
      <c r="A120" s="92" t="s">
        <v>1403</v>
      </c>
      <c r="B120" s="92"/>
      <c r="C120" s="92"/>
      <c r="D120" s="92"/>
      <c r="E120" s="93">
        <f>SUMIF(Q113:Q119, 3, F113:F119)</f>
        <v>0</v>
      </c>
      <c r="F120" s="94"/>
    </row>
    <row r="121" spans="1:17" x14ac:dyDescent="0.2">
      <c r="A121" s="90" t="str">
        <f>CONCATENATE("Раздел: ",IF(Source!G655&lt;&gt;"Новый раздел", Source!G655, ""))</f>
        <v>Раздел: п.27.1   Устройство нового пешеходного покрытия из бетонной плитки - 1860м2</v>
      </c>
      <c r="B121" s="91"/>
      <c r="C121" s="91"/>
      <c r="D121" s="91"/>
      <c r="E121" s="91"/>
      <c r="F121" s="91"/>
      <c r="O121" s="65" t="s">
        <v>1412</v>
      </c>
    </row>
    <row r="122" spans="1:17" x14ac:dyDescent="0.2">
      <c r="A122" s="95" t="s">
        <v>1402</v>
      </c>
      <c r="B122" s="96"/>
      <c r="C122" s="96"/>
      <c r="D122" s="96"/>
      <c r="E122" s="96"/>
      <c r="F122" s="96"/>
    </row>
    <row r="123" spans="1:17" x14ac:dyDescent="0.2">
      <c r="A123" s="66" t="s">
        <v>565</v>
      </c>
      <c r="B123" s="59" t="s">
        <v>566</v>
      </c>
      <c r="C123" s="63" t="s">
        <v>44</v>
      </c>
      <c r="D123" s="63">
        <f>ROUND(SUMIF(RV_DATA!W112:'RV_DATA'!W119, -1664650379, RV_DATA!I112:'RV_DATA'!I119), 6)</f>
        <v>0</v>
      </c>
      <c r="E123" s="67">
        <f>ROUND(RV_DATA!N112, 6)</f>
        <v>7.08</v>
      </c>
      <c r="F123" s="67">
        <f>ROUND(SUMIF(RV_DATA!W112:'RV_DATA'!W119, -1664650379, RV_DATA!O112:'RV_DATA'!O119), 6)</f>
        <v>0</v>
      </c>
      <c r="Q123" s="10">
        <v>3</v>
      </c>
    </row>
    <row r="124" spans="1:17" ht="25.5" x14ac:dyDescent="0.2">
      <c r="A124" s="66" t="s">
        <v>42</v>
      </c>
      <c r="B124" s="59" t="s">
        <v>43</v>
      </c>
      <c r="C124" s="63" t="s">
        <v>44</v>
      </c>
      <c r="D124" s="63">
        <f>ROUND(SUMIF(RV_DATA!W112:'RV_DATA'!W119, 1062174775, RV_DATA!I112:'RV_DATA'!I119), 6)</f>
        <v>0</v>
      </c>
      <c r="E124" s="67">
        <f>ROUND(RV_DATA!N115, 6)</f>
        <v>1834.2546</v>
      </c>
      <c r="F124" s="67">
        <f>ROUND(SUMIF(RV_DATA!W112:'RV_DATA'!W119, 1062174775, RV_DATA!O112:'RV_DATA'!O119), 6)</f>
        <v>0</v>
      </c>
      <c r="Q124" s="10">
        <v>3</v>
      </c>
    </row>
    <row r="125" spans="1:17" x14ac:dyDescent="0.2">
      <c r="A125" s="66" t="s">
        <v>174</v>
      </c>
      <c r="B125" s="59" t="s">
        <v>175</v>
      </c>
      <c r="C125" s="63" t="s">
        <v>44</v>
      </c>
      <c r="D125" s="63">
        <f>ROUND(SUMIF(RV_DATA!W112:'RV_DATA'!W119, 1615926593, RV_DATA!I112:'RV_DATA'!I119), 6)</f>
        <v>0</v>
      </c>
      <c r="E125" s="67">
        <f>ROUND(RV_DATA!N113, 6)</f>
        <v>552.24739999999997</v>
      </c>
      <c r="F125" s="67">
        <f>ROUND(SUMIF(RV_DATA!W112:'RV_DATA'!W119, 1615926593, RV_DATA!O112:'RV_DATA'!O119), 6)</f>
        <v>0</v>
      </c>
      <c r="Q125" s="10">
        <v>3</v>
      </c>
    </row>
    <row r="126" spans="1:17" x14ac:dyDescent="0.2">
      <c r="A126" s="66" t="s">
        <v>174</v>
      </c>
      <c r="B126" s="59" t="s">
        <v>175</v>
      </c>
      <c r="C126" s="63" t="s">
        <v>44</v>
      </c>
      <c r="D126" s="63">
        <f>ROUND(SUMIF(RV_DATA!W112:'RV_DATA'!W119, 464578271, RV_DATA!I112:'RV_DATA'!I119), 6)</f>
        <v>0</v>
      </c>
      <c r="E126" s="67">
        <f>ROUND(RV_DATA!N116, 6)</f>
        <v>104.99</v>
      </c>
      <c r="F126" s="67">
        <f>ROUND(SUMIF(RV_DATA!W112:'RV_DATA'!W119, 464578271, RV_DATA!O112:'RV_DATA'!O119), 6)</f>
        <v>0</v>
      </c>
      <c r="Q126" s="10">
        <v>3</v>
      </c>
    </row>
    <row r="127" spans="1:17" ht="38.25" x14ac:dyDescent="0.2">
      <c r="A127" s="66" t="s">
        <v>460</v>
      </c>
      <c r="B127" s="59" t="s">
        <v>461</v>
      </c>
      <c r="C127" s="63" t="s">
        <v>57</v>
      </c>
      <c r="D127" s="63">
        <f>ROUND(SUMIF(RV_DATA!W112:'RV_DATA'!W119, 1537784488, RV_DATA!I112:'RV_DATA'!I119), 6)</f>
        <v>0</v>
      </c>
      <c r="E127" s="67">
        <f>ROUND(RV_DATA!N118, 6)</f>
        <v>3186.9499000000001</v>
      </c>
      <c r="F127" s="67">
        <f>ROUND(SUMIF(RV_DATA!W112:'RV_DATA'!W119, 1537784488, RV_DATA!O112:'RV_DATA'!O119), 6)</f>
        <v>0</v>
      </c>
      <c r="Q127" s="10">
        <v>3</v>
      </c>
    </row>
    <row r="128" spans="1:17" ht="25.5" x14ac:dyDescent="0.2">
      <c r="A128" s="66" t="s">
        <v>464</v>
      </c>
      <c r="B128" s="59" t="s">
        <v>465</v>
      </c>
      <c r="C128" s="63" t="s">
        <v>466</v>
      </c>
      <c r="D128" s="63">
        <f>ROUND(SUMIF(RV_DATA!W112:'RV_DATA'!W119, 1632561054, RV_DATA!I112:'RV_DATA'!I119), 6)</f>
        <v>0</v>
      </c>
      <c r="E128" s="67">
        <f>ROUND(RV_DATA!N119, 6)</f>
        <v>915.47889999999995</v>
      </c>
      <c r="F128" s="67">
        <f>ROUND(SUMIF(RV_DATA!W112:'RV_DATA'!W119, 1632561054, RV_DATA!O112:'RV_DATA'!O119), 6)</f>
        <v>0</v>
      </c>
      <c r="Q128" s="10">
        <v>3</v>
      </c>
    </row>
    <row r="129" spans="1:17" ht="25.5" x14ac:dyDescent="0.2">
      <c r="A129" s="66" t="s">
        <v>456</v>
      </c>
      <c r="B129" s="59" t="s">
        <v>457</v>
      </c>
      <c r="C129" s="63" t="s">
        <v>344</v>
      </c>
      <c r="D129" s="63">
        <f>ROUND(SUMIF(RV_DATA!W112:'RV_DATA'!W119, -977104737, RV_DATA!I112:'RV_DATA'!I119), 6)</f>
        <v>0</v>
      </c>
      <c r="E129" s="67">
        <f>ROUND(RV_DATA!N117, 6)</f>
        <v>739.91579999999999</v>
      </c>
      <c r="F129" s="67">
        <f>ROUND(SUMIF(RV_DATA!W112:'RV_DATA'!W119, -977104737, RV_DATA!O112:'RV_DATA'!O119), 6)</f>
        <v>0</v>
      </c>
      <c r="Q129" s="10">
        <v>3</v>
      </c>
    </row>
    <row r="130" spans="1:17" x14ac:dyDescent="0.2">
      <c r="A130" s="92" t="s">
        <v>1403</v>
      </c>
      <c r="B130" s="92"/>
      <c r="C130" s="92"/>
      <c r="D130" s="92"/>
      <c r="E130" s="93">
        <f>SUMIF(Q123:Q129, 3, F123:F129)</f>
        <v>0</v>
      </c>
      <c r="F130" s="94"/>
    </row>
    <row r="131" spans="1:17" ht="25.5" x14ac:dyDescent="0.2">
      <c r="A131" s="90" t="str">
        <f>CONCATENATE("Раздел: ",IF(Source!G700&lt;&gt;"Новый раздел", Source!G700, ""))</f>
        <v>Раздел: п.28   Замена\устройство бортового камня садового(для для дорожно-тропиночной сети) - 2845м/п</v>
      </c>
      <c r="B131" s="91"/>
      <c r="C131" s="91"/>
      <c r="D131" s="91"/>
      <c r="E131" s="91"/>
      <c r="F131" s="91"/>
      <c r="O131" s="65" t="s">
        <v>1413</v>
      </c>
    </row>
    <row r="132" spans="1:17" x14ac:dyDescent="0.2">
      <c r="A132" s="95" t="s">
        <v>1402</v>
      </c>
      <c r="B132" s="96"/>
      <c r="C132" s="96"/>
      <c r="D132" s="96"/>
      <c r="E132" s="96"/>
      <c r="F132" s="96"/>
    </row>
    <row r="133" spans="1:17" x14ac:dyDescent="0.2">
      <c r="A133" s="66" t="s">
        <v>998</v>
      </c>
      <c r="B133" s="59" t="s">
        <v>1000</v>
      </c>
      <c r="C133" s="63" t="s">
        <v>57</v>
      </c>
      <c r="D133" s="63">
        <f>ROUND(SUMIF(RV_DATA!W121:'RV_DATA'!W125, -1683528276, RV_DATA!I121:'RV_DATA'!I125), 6)</f>
        <v>0</v>
      </c>
      <c r="E133" s="67">
        <f>ROUND(RV_DATA!N124, 6)</f>
        <v>6717.06</v>
      </c>
      <c r="F133" s="67">
        <f>ROUND(SUMIF(RV_DATA!W121:'RV_DATA'!W125, -1683528276, RV_DATA!O121:'RV_DATA'!O125), 6)</f>
        <v>0</v>
      </c>
      <c r="Q133" s="10">
        <v>3</v>
      </c>
    </row>
    <row r="134" spans="1:17" ht="25.5" x14ac:dyDescent="0.2">
      <c r="A134" s="66" t="s">
        <v>1001</v>
      </c>
      <c r="B134" s="59" t="s">
        <v>1003</v>
      </c>
      <c r="C134" s="63" t="s">
        <v>44</v>
      </c>
      <c r="D134" s="63">
        <f>ROUND(SUMIF(RV_DATA!W121:'RV_DATA'!W125, -1046223330, RV_DATA!I121:'RV_DATA'!I125), 6)</f>
        <v>0</v>
      </c>
      <c r="E134" s="67">
        <f>ROUND(RV_DATA!N123, 6)</f>
        <v>1883.42</v>
      </c>
      <c r="F134" s="67">
        <f>ROUND(SUMIF(RV_DATA!W121:'RV_DATA'!W125, -1046223330, RV_DATA!O121:'RV_DATA'!O125), 6)</f>
        <v>0</v>
      </c>
      <c r="Q134" s="10">
        <v>3</v>
      </c>
    </row>
    <row r="135" spans="1:17" ht="38.25" x14ac:dyDescent="0.2">
      <c r="A135" s="66" t="s">
        <v>223</v>
      </c>
      <c r="B135" s="59" t="s">
        <v>224</v>
      </c>
      <c r="C135" s="63" t="s">
        <v>44</v>
      </c>
      <c r="D135" s="63">
        <f>ROUND(SUMIF(RV_DATA!W121:'RV_DATA'!W125, 1212485417, RV_DATA!I121:'RV_DATA'!I125), 6)</f>
        <v>0</v>
      </c>
      <c r="E135" s="67">
        <f>ROUND(RV_DATA!N122, 6)</f>
        <v>726.04</v>
      </c>
      <c r="F135" s="67">
        <f>ROUND(SUMIF(RV_DATA!W121:'RV_DATA'!W125, 1212485417, RV_DATA!O121:'RV_DATA'!O125), 6)</f>
        <v>0</v>
      </c>
      <c r="Q135" s="10">
        <v>3</v>
      </c>
    </row>
    <row r="136" spans="1:17" x14ac:dyDescent="0.2">
      <c r="A136" s="66" t="s">
        <v>227</v>
      </c>
      <c r="B136" s="59" t="s">
        <v>228</v>
      </c>
      <c r="C136" s="63" t="s">
        <v>44</v>
      </c>
      <c r="D136" s="63">
        <f>ROUND(SUMIF(RV_DATA!W121:'RV_DATA'!W125, 844037301, RV_DATA!I121:'RV_DATA'!I125), 6)</f>
        <v>0</v>
      </c>
      <c r="E136" s="67">
        <f>ROUND(RV_DATA!N121, 6)</f>
        <v>464.67</v>
      </c>
      <c r="F136" s="67">
        <f>ROUND(SUMIF(RV_DATA!W121:'RV_DATA'!W125, 844037301, RV_DATA!O121:'RV_DATA'!O125), 6)</f>
        <v>0</v>
      </c>
      <c r="Q136" s="10">
        <v>3</v>
      </c>
    </row>
    <row r="137" spans="1:17" x14ac:dyDescent="0.2">
      <c r="A137" s="66" t="s">
        <v>279</v>
      </c>
      <c r="B137" s="59" t="s">
        <v>280</v>
      </c>
      <c r="C137" s="63" t="s">
        <v>44</v>
      </c>
      <c r="D137" s="63">
        <f>ROUND(SUMIF(RV_DATA!W121:'RV_DATA'!W125, -1599537917, RV_DATA!I121:'RV_DATA'!I125), 6)</f>
        <v>0</v>
      </c>
      <c r="E137" s="67">
        <f>ROUND(RV_DATA!N125, 6)</f>
        <v>9337.3060000000005</v>
      </c>
      <c r="F137" s="67">
        <f>ROUND(SUMIF(RV_DATA!W121:'RV_DATA'!W125, -1599537917, RV_DATA!O121:'RV_DATA'!O125), 6)</f>
        <v>0</v>
      </c>
      <c r="Q137" s="10">
        <v>3</v>
      </c>
    </row>
    <row r="138" spans="1:17" x14ac:dyDescent="0.2">
      <c r="A138" s="92" t="s">
        <v>1403</v>
      </c>
      <c r="B138" s="92"/>
      <c r="C138" s="92"/>
      <c r="D138" s="92"/>
      <c r="E138" s="93">
        <f>SUMIF(Q133:Q137, 3, F133:F137)</f>
        <v>0</v>
      </c>
      <c r="F138" s="94"/>
    </row>
    <row r="139" spans="1:17" ht="25.5" x14ac:dyDescent="0.2">
      <c r="A139" s="90" t="str">
        <f>CONCATENATE("Раздел: ",IF(Source!G738&lt;&gt;"Новый раздел", Source!G738, ""))</f>
        <v>Раздел: п.31.5   Ремонт подпорной стены (накрывные элементы на подпорные стены (природный камень)) - 244м2</v>
      </c>
      <c r="B139" s="91"/>
      <c r="C139" s="91"/>
      <c r="D139" s="91"/>
      <c r="E139" s="91"/>
      <c r="F139" s="91"/>
      <c r="O139" s="65" t="s">
        <v>1414</v>
      </c>
    </row>
    <row r="140" spans="1:17" x14ac:dyDescent="0.2">
      <c r="A140" s="95" t="s">
        <v>1402</v>
      </c>
      <c r="B140" s="96"/>
      <c r="C140" s="96"/>
      <c r="D140" s="96"/>
      <c r="E140" s="96"/>
      <c r="F140" s="96"/>
    </row>
    <row r="141" spans="1:17" x14ac:dyDescent="0.2">
      <c r="A141" s="66" t="s">
        <v>565</v>
      </c>
      <c r="B141" s="59" t="s">
        <v>566</v>
      </c>
      <c r="C141" s="63" t="s">
        <v>44</v>
      </c>
      <c r="D141" s="63">
        <f>ROUND(SUMIF(RV_DATA!W127:'RV_DATA'!W132, -339721245, RV_DATA!I127:'RV_DATA'!I132), 6)</f>
        <v>0</v>
      </c>
      <c r="E141" s="67">
        <f>ROUND(RV_DATA!N128, 6)</f>
        <v>7.09</v>
      </c>
      <c r="F141" s="67">
        <f>ROUND(SUMIF(RV_DATA!W127:'RV_DATA'!W132, -339721245, RV_DATA!O127:'RV_DATA'!O132), 6)</f>
        <v>0</v>
      </c>
      <c r="Q141" s="10">
        <v>3</v>
      </c>
    </row>
    <row r="142" spans="1:17" x14ac:dyDescent="0.2">
      <c r="A142" s="66" t="s">
        <v>481</v>
      </c>
      <c r="B142" s="59" t="s">
        <v>482</v>
      </c>
      <c r="C142" s="63" t="s">
        <v>57</v>
      </c>
      <c r="D142" s="63">
        <f>ROUND(SUMIF(RV_DATA!W127:'RV_DATA'!W132, 1318541371, RV_DATA!I127:'RV_DATA'!I132), 6)</f>
        <v>0</v>
      </c>
      <c r="E142" s="67">
        <f>ROUND(RV_DATA!N129, 6)</f>
        <v>272426.10570000001</v>
      </c>
      <c r="F142" s="67">
        <f>ROUND(SUMIF(RV_DATA!W127:'RV_DATA'!W132, 1318541371, RV_DATA!O127:'RV_DATA'!O132), 6)</f>
        <v>0</v>
      </c>
      <c r="Q142" s="10">
        <v>3</v>
      </c>
    </row>
    <row r="143" spans="1:17" ht="25.5" x14ac:dyDescent="0.2">
      <c r="A143" s="66" t="s">
        <v>1031</v>
      </c>
      <c r="B143" s="59" t="s">
        <v>1033</v>
      </c>
      <c r="C143" s="63" t="s">
        <v>57</v>
      </c>
      <c r="D143" s="63">
        <f>ROUND(SUMIF(RV_DATA!W127:'RV_DATA'!W132, 1563837381, RV_DATA!I127:'RV_DATA'!I132), 6)</f>
        <v>0</v>
      </c>
      <c r="E143" s="67">
        <f>ROUND(RV_DATA!N127, 6)</f>
        <v>81490.14</v>
      </c>
      <c r="F143" s="67">
        <f>ROUND(SUMIF(RV_DATA!W127:'RV_DATA'!W132, 1563837381, RV_DATA!O127:'RV_DATA'!O132), 6)</f>
        <v>0</v>
      </c>
      <c r="Q143" s="10">
        <v>3</v>
      </c>
    </row>
    <row r="144" spans="1:17" ht="38.25" x14ac:dyDescent="0.2">
      <c r="A144" s="66" t="s">
        <v>460</v>
      </c>
      <c r="B144" s="59" t="s">
        <v>461</v>
      </c>
      <c r="C144" s="63" t="s">
        <v>57</v>
      </c>
      <c r="D144" s="63">
        <f>ROUND(SUMIF(RV_DATA!W127:'RV_DATA'!W132, 1537784488, RV_DATA!I127:'RV_DATA'!I132), 6)</f>
        <v>0</v>
      </c>
      <c r="E144" s="67">
        <f>ROUND(RV_DATA!N131, 6)</f>
        <v>3186.9499000000001</v>
      </c>
      <c r="F144" s="67">
        <f>ROUND(SUMIF(RV_DATA!W127:'RV_DATA'!W132, 1537784488, RV_DATA!O127:'RV_DATA'!O132), 6)</f>
        <v>0</v>
      </c>
      <c r="Q144" s="10">
        <v>3</v>
      </c>
    </row>
    <row r="145" spans="1:17" ht="25.5" x14ac:dyDescent="0.2">
      <c r="A145" s="66" t="s">
        <v>490</v>
      </c>
      <c r="B145" s="59" t="s">
        <v>491</v>
      </c>
      <c r="C145" s="63" t="s">
        <v>466</v>
      </c>
      <c r="D145" s="63">
        <f>ROUND(SUMIF(RV_DATA!W127:'RV_DATA'!W132, -1846907473, RV_DATA!I127:'RV_DATA'!I132), 6)</f>
        <v>0</v>
      </c>
      <c r="E145" s="67">
        <f>ROUND(RV_DATA!N132, 6)</f>
        <v>2774.5315999999998</v>
      </c>
      <c r="F145" s="67">
        <f>ROUND(SUMIF(RV_DATA!W127:'RV_DATA'!W132, -1846907473, RV_DATA!O127:'RV_DATA'!O132), 6)</f>
        <v>0</v>
      </c>
      <c r="Q145" s="10">
        <v>3</v>
      </c>
    </row>
    <row r="146" spans="1:17" x14ac:dyDescent="0.2">
      <c r="A146" s="66" t="s">
        <v>485</v>
      </c>
      <c r="B146" s="59" t="s">
        <v>486</v>
      </c>
      <c r="C146" s="63" t="s">
        <v>344</v>
      </c>
      <c r="D146" s="63">
        <f>ROUND(SUMIF(RV_DATA!W127:'RV_DATA'!W132, -1116339603, RV_DATA!I127:'RV_DATA'!I132), 6)</f>
        <v>0</v>
      </c>
      <c r="E146" s="67">
        <f>ROUND(RV_DATA!N130, 6)</f>
        <v>136.57839999999999</v>
      </c>
      <c r="F146" s="67">
        <f>ROUND(SUMIF(RV_DATA!W127:'RV_DATA'!W132, -1116339603, RV_DATA!O127:'RV_DATA'!O132), 6)</f>
        <v>0</v>
      </c>
      <c r="Q146" s="10">
        <v>3</v>
      </c>
    </row>
    <row r="147" spans="1:17" x14ac:dyDescent="0.2">
      <c r="A147" s="92" t="s">
        <v>1403</v>
      </c>
      <c r="B147" s="92"/>
      <c r="C147" s="92"/>
      <c r="D147" s="92"/>
      <c r="E147" s="93">
        <f>SUMIF(Q141:Q146, 3, F141:F146)</f>
        <v>0</v>
      </c>
      <c r="F147" s="94"/>
    </row>
    <row r="148" spans="1:17" x14ac:dyDescent="0.2">
      <c r="A148" s="90" t="str">
        <f>CONCATENATE("Раздел: ",IF(Source!G777&lt;&gt;"Новый раздел", Source!G777, ""))</f>
        <v>Раздел: п.33   Устройство подпорной стены (облицовочная плитка) - 165м2</v>
      </c>
      <c r="B148" s="91"/>
      <c r="C148" s="91"/>
      <c r="D148" s="91"/>
      <c r="E148" s="91"/>
      <c r="F148" s="91"/>
      <c r="O148" s="65" t="s">
        <v>1415</v>
      </c>
    </row>
    <row r="149" spans="1:17" x14ac:dyDescent="0.2">
      <c r="A149" s="95" t="s">
        <v>1402</v>
      </c>
      <c r="B149" s="96"/>
      <c r="C149" s="96"/>
      <c r="D149" s="96"/>
      <c r="E149" s="96"/>
      <c r="F149" s="96"/>
    </row>
    <row r="150" spans="1:17" x14ac:dyDescent="0.2">
      <c r="A150" s="66" t="s">
        <v>565</v>
      </c>
      <c r="B150" s="59" t="s">
        <v>566</v>
      </c>
      <c r="C150" s="63" t="s">
        <v>44</v>
      </c>
      <c r="D150" s="63">
        <f>ROUND(SUMIF(RV_DATA!W134:'RV_DATA'!W165, 209219300, RV_DATA!I134:'RV_DATA'!I165), 6)</f>
        <v>0</v>
      </c>
      <c r="E150" s="67">
        <f>ROUND(RV_DATA!N134, 6)</f>
        <v>7.07</v>
      </c>
      <c r="F150" s="67">
        <f>ROUND(SUMIF(RV_DATA!W134:'RV_DATA'!W165, 209219300, RV_DATA!O134:'RV_DATA'!O165), 6)</f>
        <v>0</v>
      </c>
      <c r="Q150" s="10">
        <v>3</v>
      </c>
    </row>
    <row r="151" spans="1:17" x14ac:dyDescent="0.2">
      <c r="A151" s="66" t="s">
        <v>565</v>
      </c>
      <c r="B151" s="59" t="s">
        <v>566</v>
      </c>
      <c r="C151" s="63" t="s">
        <v>44</v>
      </c>
      <c r="D151" s="63">
        <f>ROUND(SUMIF(RV_DATA!W134:'RV_DATA'!W165, 958646399, RV_DATA!I134:'RV_DATA'!I165), 6)</f>
        <v>0</v>
      </c>
      <c r="E151" s="67">
        <f>ROUND(RV_DATA!N149, 6)</f>
        <v>7.23</v>
      </c>
      <c r="F151" s="67">
        <f>ROUND(SUMIF(RV_DATA!W134:'RV_DATA'!W165, 958646399, RV_DATA!O134:'RV_DATA'!O165), 6)</f>
        <v>0</v>
      </c>
      <c r="Q151" s="10">
        <v>3</v>
      </c>
    </row>
    <row r="152" spans="1:17" x14ac:dyDescent="0.2">
      <c r="A152" s="66" t="s">
        <v>565</v>
      </c>
      <c r="B152" s="59" t="s">
        <v>566</v>
      </c>
      <c r="C152" s="63" t="s">
        <v>44</v>
      </c>
      <c r="D152" s="63">
        <f>ROUND(SUMIF(RV_DATA!W134:'RV_DATA'!W165, 639826957, RV_DATA!I134:'RV_DATA'!I165), 6)</f>
        <v>0</v>
      </c>
      <c r="E152" s="67">
        <f>ROUND(RV_DATA!N155, 6)</f>
        <v>35.279299999999999</v>
      </c>
      <c r="F152" s="67">
        <f>ROUND(SUMIF(RV_DATA!W134:'RV_DATA'!W165, 639826957, RV_DATA!O134:'RV_DATA'!O165), 6)</f>
        <v>0</v>
      </c>
      <c r="Q152" s="10">
        <v>3</v>
      </c>
    </row>
    <row r="153" spans="1:17" x14ac:dyDescent="0.2">
      <c r="A153" s="66" t="s">
        <v>998</v>
      </c>
      <c r="B153" s="59" t="s">
        <v>1000</v>
      </c>
      <c r="C153" s="63" t="s">
        <v>57</v>
      </c>
      <c r="D153" s="63">
        <f>ROUND(SUMIF(RV_DATA!W134:'RV_DATA'!W165, -1475849618, RV_DATA!I134:'RV_DATA'!I165), 6)</f>
        <v>0</v>
      </c>
      <c r="E153" s="67">
        <f>ROUND(RV_DATA!N148, 6)</f>
        <v>6664.89</v>
      </c>
      <c r="F153" s="67">
        <f>ROUND(SUMIF(RV_DATA!W134:'RV_DATA'!W165, -1475849618, RV_DATA!O134:'RV_DATA'!O165), 6)</f>
        <v>0</v>
      </c>
      <c r="Q153" s="10">
        <v>3</v>
      </c>
    </row>
    <row r="154" spans="1:17" x14ac:dyDescent="0.2">
      <c r="A154" s="66" t="s">
        <v>1088</v>
      </c>
      <c r="B154" s="59" t="s">
        <v>1090</v>
      </c>
      <c r="C154" s="63" t="s">
        <v>44</v>
      </c>
      <c r="D154" s="63">
        <f>ROUND(SUMIF(RV_DATA!W134:'RV_DATA'!W165, 1703171806, RV_DATA!I134:'RV_DATA'!I165), 6)</f>
        <v>0</v>
      </c>
      <c r="E154" s="67">
        <f>ROUND(RV_DATA!N161, 6)</f>
        <v>154.85</v>
      </c>
      <c r="F154" s="67">
        <f>ROUND(SUMIF(RV_DATA!W134:'RV_DATA'!W165, 1703171806, RV_DATA!O134:'RV_DATA'!O165), 6)</f>
        <v>0</v>
      </c>
      <c r="Q154" s="10">
        <v>3</v>
      </c>
    </row>
    <row r="155" spans="1:17" ht="25.5" x14ac:dyDescent="0.2">
      <c r="A155" s="66" t="s">
        <v>518</v>
      </c>
      <c r="B155" s="59" t="s">
        <v>519</v>
      </c>
      <c r="C155" s="63" t="s">
        <v>44</v>
      </c>
      <c r="D155" s="63">
        <f>ROUND(SUMIF(RV_DATA!W134:'RV_DATA'!W165, 1600625455, RV_DATA!I134:'RV_DATA'!I165), 6)</f>
        <v>0</v>
      </c>
      <c r="E155" s="67">
        <f>ROUND(RV_DATA!N136, 6)</f>
        <v>1827.6279</v>
      </c>
      <c r="F155" s="67">
        <f>ROUND(SUMIF(RV_DATA!W134:'RV_DATA'!W165, 1600625455, RV_DATA!O134:'RV_DATA'!O165), 6)</f>
        <v>0</v>
      </c>
      <c r="Q155" s="10">
        <v>3</v>
      </c>
    </row>
    <row r="156" spans="1:17" ht="25.5" x14ac:dyDescent="0.2">
      <c r="A156" s="66" t="s">
        <v>1043</v>
      </c>
      <c r="B156" s="59" t="s">
        <v>1045</v>
      </c>
      <c r="C156" s="63" t="s">
        <v>44</v>
      </c>
      <c r="D156" s="63">
        <f>ROUND(SUMIF(RV_DATA!W134:'RV_DATA'!W165, 60278348, RV_DATA!I134:'RV_DATA'!I165), 6)</f>
        <v>0</v>
      </c>
      <c r="E156" s="67">
        <f>ROUND(RV_DATA!N139, 6)</f>
        <v>231.64</v>
      </c>
      <c r="F156" s="67">
        <f>ROUND(SUMIF(RV_DATA!W134:'RV_DATA'!W165, 60278348, RV_DATA!O134:'RV_DATA'!O165), 6)</f>
        <v>0</v>
      </c>
      <c r="Q156" s="10">
        <v>3</v>
      </c>
    </row>
    <row r="157" spans="1:17" x14ac:dyDescent="0.2">
      <c r="A157" s="66" t="s">
        <v>1058</v>
      </c>
      <c r="B157" s="59" t="s">
        <v>1060</v>
      </c>
      <c r="C157" s="63" t="s">
        <v>57</v>
      </c>
      <c r="D157" s="63">
        <f>ROUND(SUMIF(RV_DATA!W134:'RV_DATA'!W165, -516400613, RV_DATA!I134:'RV_DATA'!I165), 6)</f>
        <v>0</v>
      </c>
      <c r="E157" s="67">
        <f>ROUND(RV_DATA!N147, 6)</f>
        <v>7350.03</v>
      </c>
      <c r="F157" s="67">
        <f>ROUND(SUMIF(RV_DATA!W134:'RV_DATA'!W165, -516400613, RV_DATA!O134:'RV_DATA'!O165), 6)</f>
        <v>0</v>
      </c>
      <c r="Q157" s="10">
        <v>3</v>
      </c>
    </row>
    <row r="158" spans="1:17" x14ac:dyDescent="0.2">
      <c r="A158" s="66" t="s">
        <v>1046</v>
      </c>
      <c r="B158" s="59" t="s">
        <v>1048</v>
      </c>
      <c r="C158" s="63" t="s">
        <v>466</v>
      </c>
      <c r="D158" s="63">
        <f>ROUND(SUMIF(RV_DATA!W134:'RV_DATA'!W165, 547566471, RV_DATA!I134:'RV_DATA'!I165), 6)</f>
        <v>0</v>
      </c>
      <c r="E158" s="67">
        <f>ROUND(RV_DATA!N138, 6)</f>
        <v>16.61</v>
      </c>
      <c r="F158" s="67">
        <f>ROUND(SUMIF(RV_DATA!W134:'RV_DATA'!W165, 547566471, RV_DATA!O134:'RV_DATA'!O165), 6)</f>
        <v>0</v>
      </c>
      <c r="Q158" s="10">
        <v>3</v>
      </c>
    </row>
    <row r="159" spans="1:17" ht="25.5" x14ac:dyDescent="0.2">
      <c r="A159" s="66" t="s">
        <v>1061</v>
      </c>
      <c r="B159" s="59" t="s">
        <v>1063</v>
      </c>
      <c r="C159" s="63" t="s">
        <v>44</v>
      </c>
      <c r="D159" s="63">
        <f>ROUND(SUMIF(RV_DATA!W134:'RV_DATA'!W165, -243387514, RV_DATA!I134:'RV_DATA'!I165), 6)</f>
        <v>0</v>
      </c>
      <c r="E159" s="67">
        <f>ROUND(RV_DATA!N146, 6)</f>
        <v>1868.79</v>
      </c>
      <c r="F159" s="67">
        <f>ROUND(SUMIF(RV_DATA!W134:'RV_DATA'!W165, -243387514, RV_DATA!O134:'RV_DATA'!O165), 6)</f>
        <v>0</v>
      </c>
      <c r="Q159" s="10">
        <v>3</v>
      </c>
    </row>
    <row r="160" spans="1:17" ht="25.5" x14ac:dyDescent="0.2">
      <c r="A160" s="66" t="s">
        <v>1064</v>
      </c>
      <c r="B160" s="59" t="s">
        <v>1066</v>
      </c>
      <c r="C160" s="63" t="s">
        <v>44</v>
      </c>
      <c r="D160" s="63">
        <f>ROUND(SUMIF(RV_DATA!W134:'RV_DATA'!W165, 1157714211, RV_DATA!I134:'RV_DATA'!I165), 6)</f>
        <v>0</v>
      </c>
      <c r="E160" s="67">
        <f>ROUND(RV_DATA!N145, 6)</f>
        <v>1868.79</v>
      </c>
      <c r="F160" s="67">
        <f>ROUND(SUMIF(RV_DATA!W134:'RV_DATA'!W165, 1157714211, RV_DATA!O134:'RV_DATA'!O165), 6)</f>
        <v>0</v>
      </c>
      <c r="Q160" s="10">
        <v>3</v>
      </c>
    </row>
    <row r="161" spans="1:17" x14ac:dyDescent="0.2">
      <c r="A161" s="66" t="s">
        <v>1067</v>
      </c>
      <c r="B161" s="59" t="s">
        <v>1069</v>
      </c>
      <c r="C161" s="63" t="s">
        <v>57</v>
      </c>
      <c r="D161" s="63">
        <f>ROUND(SUMIF(RV_DATA!W134:'RV_DATA'!W165, 1648908555, RV_DATA!I134:'RV_DATA'!I165), 6)</f>
        <v>0</v>
      </c>
      <c r="E161" s="67">
        <f>ROUND(RV_DATA!N144, 6)</f>
        <v>1288.46</v>
      </c>
      <c r="F161" s="67">
        <f>ROUND(SUMIF(RV_DATA!W134:'RV_DATA'!W165, 1648908555, RV_DATA!O134:'RV_DATA'!O165), 6)</f>
        <v>0</v>
      </c>
      <c r="Q161" s="10">
        <v>3</v>
      </c>
    </row>
    <row r="162" spans="1:17" ht="51" x14ac:dyDescent="0.2">
      <c r="A162" s="66" t="s">
        <v>1070</v>
      </c>
      <c r="B162" s="59" t="s">
        <v>1072</v>
      </c>
      <c r="C162" s="63" t="s">
        <v>57</v>
      </c>
      <c r="D162" s="63">
        <f>ROUND(SUMIF(RV_DATA!W134:'RV_DATA'!W165, 134837124, RV_DATA!I134:'RV_DATA'!I165), 6)</f>
        <v>0</v>
      </c>
      <c r="E162" s="67">
        <f>ROUND(RV_DATA!N143, 6)</f>
        <v>4445.6000000000004</v>
      </c>
      <c r="F162" s="67">
        <f>ROUND(SUMIF(RV_DATA!W134:'RV_DATA'!W165, 134837124, RV_DATA!O134:'RV_DATA'!O165), 6)</f>
        <v>0</v>
      </c>
      <c r="Q162" s="10">
        <v>3</v>
      </c>
    </row>
    <row r="163" spans="1:17" ht="25.5" x14ac:dyDescent="0.2">
      <c r="A163" s="66" t="s">
        <v>585</v>
      </c>
      <c r="B163" s="59" t="s">
        <v>586</v>
      </c>
      <c r="C163" s="63" t="s">
        <v>466</v>
      </c>
      <c r="D163" s="63">
        <f>ROUND(SUMIF(RV_DATA!W134:'RV_DATA'!W165, 1396751574, RV_DATA!I134:'RV_DATA'!I165), 6)</f>
        <v>0</v>
      </c>
      <c r="E163" s="67">
        <f>ROUND(RV_DATA!N164, 6)</f>
        <v>4198.2024000000001</v>
      </c>
      <c r="F163" s="67">
        <f>ROUND(SUMIF(RV_DATA!W134:'RV_DATA'!W165, 1396751574, RV_DATA!O134:'RV_DATA'!O165), 6)</f>
        <v>0</v>
      </c>
      <c r="Q163" s="10">
        <v>3</v>
      </c>
    </row>
    <row r="164" spans="1:17" ht="114.75" x14ac:dyDescent="0.2">
      <c r="A164" s="66" t="s">
        <v>555</v>
      </c>
      <c r="B164" s="59" t="s">
        <v>1311</v>
      </c>
      <c r="C164" s="63" t="s">
        <v>57</v>
      </c>
      <c r="D164" s="63">
        <f>ROUND(SUMIF(RV_DATA!W134:'RV_DATA'!W165, -1673313200, RV_DATA!I134:'RV_DATA'!I165), 6)</f>
        <v>0</v>
      </c>
      <c r="E164" s="67">
        <f>ROUND(RV_DATA!N153, 6)</f>
        <v>23602.485199999999</v>
      </c>
      <c r="F164" s="67">
        <f>ROUND(SUMIF(RV_DATA!W134:'RV_DATA'!W165, -1673313200, RV_DATA!O134:'RV_DATA'!O165), 6)</f>
        <v>0</v>
      </c>
      <c r="Q164" s="10">
        <v>3</v>
      </c>
    </row>
    <row r="165" spans="1:17" x14ac:dyDescent="0.2">
      <c r="A165" s="66" t="s">
        <v>1073</v>
      </c>
      <c r="B165" s="59" t="s">
        <v>1075</v>
      </c>
      <c r="C165" s="63" t="s">
        <v>466</v>
      </c>
      <c r="D165" s="63">
        <f>ROUND(SUMIF(RV_DATA!W134:'RV_DATA'!W165, -869682419, RV_DATA!I134:'RV_DATA'!I165), 6)</f>
        <v>0</v>
      </c>
      <c r="E165" s="67">
        <f>ROUND(RV_DATA!N142, 6)</f>
        <v>7.55</v>
      </c>
      <c r="F165" s="67">
        <f>ROUND(SUMIF(RV_DATA!W134:'RV_DATA'!W165, -869682419, RV_DATA!O134:'RV_DATA'!O165), 6)</f>
        <v>0</v>
      </c>
      <c r="Q165" s="10">
        <v>3</v>
      </c>
    </row>
    <row r="166" spans="1:17" x14ac:dyDescent="0.2">
      <c r="A166" s="66" t="s">
        <v>174</v>
      </c>
      <c r="B166" s="59" t="s">
        <v>175</v>
      </c>
      <c r="C166" s="63" t="s">
        <v>44</v>
      </c>
      <c r="D166" s="63">
        <f>ROUND(SUMIF(RV_DATA!W134:'RV_DATA'!W165, 1615926593, RV_DATA!I134:'RV_DATA'!I165), 6)</f>
        <v>0</v>
      </c>
      <c r="E166" s="67">
        <f>ROUND(RV_DATA!N135, 6)</f>
        <v>552.24739999999997</v>
      </c>
      <c r="F166" s="67">
        <f>ROUND(SUMIF(RV_DATA!W134:'RV_DATA'!W165, 1615926593, RV_DATA!O134:'RV_DATA'!O165), 6)</f>
        <v>0</v>
      </c>
      <c r="Q166" s="10">
        <v>3</v>
      </c>
    </row>
    <row r="167" spans="1:17" x14ac:dyDescent="0.2">
      <c r="A167" s="66" t="s">
        <v>174</v>
      </c>
      <c r="B167" s="59" t="s">
        <v>175</v>
      </c>
      <c r="C167" s="63" t="s">
        <v>44</v>
      </c>
      <c r="D167" s="63">
        <f>ROUND(SUMIF(RV_DATA!W134:'RV_DATA'!W165, 1597921123, RV_DATA!I134:'RV_DATA'!I165), 6)</f>
        <v>0</v>
      </c>
      <c r="E167" s="67">
        <f>ROUND(RV_DATA!N137, 6)</f>
        <v>105.3</v>
      </c>
      <c r="F167" s="67">
        <f>ROUND(SUMIF(RV_DATA!W134:'RV_DATA'!W165, 1597921123, RV_DATA!O134:'RV_DATA'!O165), 6)</f>
        <v>0</v>
      </c>
      <c r="Q167" s="10">
        <v>3</v>
      </c>
    </row>
    <row r="168" spans="1:17" x14ac:dyDescent="0.2">
      <c r="A168" s="66" t="s">
        <v>174</v>
      </c>
      <c r="B168" s="59" t="s">
        <v>175</v>
      </c>
      <c r="C168" s="63" t="s">
        <v>44</v>
      </c>
      <c r="D168" s="63">
        <f>ROUND(SUMIF(RV_DATA!W134:'RV_DATA'!W165, 464578271, RV_DATA!I134:'RV_DATA'!I165), 6)</f>
        <v>0</v>
      </c>
      <c r="E168" s="67">
        <f>ROUND(RV_DATA!N160, 6)</f>
        <v>104.99</v>
      </c>
      <c r="F168" s="67">
        <f>ROUND(SUMIF(RV_DATA!W134:'RV_DATA'!W165, 464578271, RV_DATA!O134:'RV_DATA'!O165), 6)</f>
        <v>0</v>
      </c>
      <c r="Q168" s="10">
        <v>3</v>
      </c>
    </row>
    <row r="169" spans="1:17" ht="25.5" x14ac:dyDescent="0.2">
      <c r="A169" s="66" t="s">
        <v>1091</v>
      </c>
      <c r="B169" s="59" t="s">
        <v>1093</v>
      </c>
      <c r="C169" s="63" t="s">
        <v>44</v>
      </c>
      <c r="D169" s="63">
        <f>ROUND(SUMIF(RV_DATA!W134:'RV_DATA'!W165, 429086454, RV_DATA!I134:'RV_DATA'!I165), 6)</f>
        <v>0</v>
      </c>
      <c r="E169" s="67">
        <f>ROUND(RV_DATA!N159, 6)</f>
        <v>2472.13</v>
      </c>
      <c r="F169" s="67">
        <f>ROUND(SUMIF(RV_DATA!W134:'RV_DATA'!W165, 429086454, RV_DATA!O134:'RV_DATA'!O165), 6)</f>
        <v>0</v>
      </c>
      <c r="Q169" s="10">
        <v>3</v>
      </c>
    </row>
    <row r="170" spans="1:17" ht="51" x14ac:dyDescent="0.2">
      <c r="A170" s="66" t="s">
        <v>528</v>
      </c>
      <c r="B170" s="59" t="s">
        <v>529</v>
      </c>
      <c r="C170" s="63" t="s">
        <v>530</v>
      </c>
      <c r="D170" s="63">
        <f>ROUND(SUMIF(RV_DATA!W134:'RV_DATA'!W165, -1265537982, RV_DATA!I134:'RV_DATA'!I165), 6)</f>
        <v>0</v>
      </c>
      <c r="E170" s="67">
        <f>ROUND(RV_DATA!N140, 6)</f>
        <v>50.489699999999999</v>
      </c>
      <c r="F170" s="67">
        <f>ROUND(SUMIF(RV_DATA!W134:'RV_DATA'!W165, -1265537982, RV_DATA!O134:'RV_DATA'!O165), 6)</f>
        <v>0</v>
      </c>
      <c r="Q170" s="10">
        <v>3</v>
      </c>
    </row>
    <row r="171" spans="1:17" ht="51" x14ac:dyDescent="0.2">
      <c r="A171" s="66" t="s">
        <v>544</v>
      </c>
      <c r="B171" s="59" t="s">
        <v>545</v>
      </c>
      <c r="C171" s="63" t="s">
        <v>44</v>
      </c>
      <c r="D171" s="63">
        <f>ROUND(SUMIF(RV_DATA!W134:'RV_DATA'!W165, 1674661803, RV_DATA!I134:'RV_DATA'!I165), 6)</f>
        <v>0</v>
      </c>
      <c r="E171" s="67">
        <f>ROUND(RV_DATA!N151, 6)</f>
        <v>4367.1063999999997</v>
      </c>
      <c r="F171" s="67">
        <f>ROUND(SUMIF(RV_DATA!W134:'RV_DATA'!W165, 1674661803, RV_DATA!O134:'RV_DATA'!O165), 6)</f>
        <v>0</v>
      </c>
      <c r="Q171" s="10">
        <v>3</v>
      </c>
    </row>
    <row r="172" spans="1:17" x14ac:dyDescent="0.2">
      <c r="A172" s="66" t="s">
        <v>573</v>
      </c>
      <c r="B172" s="59" t="s">
        <v>574</v>
      </c>
      <c r="C172" s="63" t="s">
        <v>44</v>
      </c>
      <c r="D172" s="63">
        <f>ROUND(SUMIF(RV_DATA!W134:'RV_DATA'!W165, 1528165081, RV_DATA!I134:'RV_DATA'!I165), 6)</f>
        <v>0</v>
      </c>
      <c r="E172" s="67">
        <f>ROUND(RV_DATA!N157, 6)</f>
        <v>3222.5061000000001</v>
      </c>
      <c r="F172" s="67">
        <f>ROUND(SUMIF(RV_DATA!W134:'RV_DATA'!W165, 1528165081, RV_DATA!O134:'RV_DATA'!O165), 6)</f>
        <v>0</v>
      </c>
      <c r="Q172" s="10">
        <v>3</v>
      </c>
    </row>
    <row r="173" spans="1:17" ht="51" x14ac:dyDescent="0.2">
      <c r="A173" s="66" t="s">
        <v>569</v>
      </c>
      <c r="B173" s="59" t="s">
        <v>570</v>
      </c>
      <c r="C173" s="63" t="s">
        <v>57</v>
      </c>
      <c r="D173" s="63">
        <f>ROUND(SUMIF(RV_DATA!W134:'RV_DATA'!W165, -160088777, RV_DATA!I134:'RV_DATA'!I165), 6)</f>
        <v>0</v>
      </c>
      <c r="E173" s="67">
        <f>ROUND(RV_DATA!N156, 6)</f>
        <v>4939.9120000000003</v>
      </c>
      <c r="F173" s="67">
        <f>ROUND(SUMIF(RV_DATA!W134:'RV_DATA'!W165, -160088777, RV_DATA!O134:'RV_DATA'!O165), 6)</f>
        <v>0</v>
      </c>
      <c r="Q173" s="10">
        <v>3</v>
      </c>
    </row>
    <row r="174" spans="1:17" x14ac:dyDescent="0.2">
      <c r="A174" s="66" t="s">
        <v>1094</v>
      </c>
      <c r="B174" s="59" t="s">
        <v>1096</v>
      </c>
      <c r="C174" s="63" t="s">
        <v>44</v>
      </c>
      <c r="D174" s="63">
        <f>ROUND(SUMIF(RV_DATA!W134:'RV_DATA'!W165, 78190390, RV_DATA!I134:'RV_DATA'!I165), 6)</f>
        <v>0</v>
      </c>
      <c r="E174" s="67">
        <f>ROUND(RV_DATA!N158, 6)</f>
        <v>478.96</v>
      </c>
      <c r="F174" s="67">
        <f>ROUND(SUMIF(RV_DATA!W134:'RV_DATA'!W165, 78190390, RV_DATA!O134:'RV_DATA'!O165), 6)</f>
        <v>0</v>
      </c>
      <c r="Q174" s="10">
        <v>3</v>
      </c>
    </row>
    <row r="175" spans="1:17" ht="51" x14ac:dyDescent="0.2">
      <c r="A175" s="66" t="s">
        <v>540</v>
      </c>
      <c r="B175" s="59" t="s">
        <v>541</v>
      </c>
      <c r="C175" s="63" t="s">
        <v>57</v>
      </c>
      <c r="D175" s="63">
        <f>ROUND(SUMIF(RV_DATA!W134:'RV_DATA'!W165, -1812339263, RV_DATA!I134:'RV_DATA'!I165), 6)</f>
        <v>0</v>
      </c>
      <c r="E175" s="67">
        <f>ROUND(RV_DATA!N150, 6)</f>
        <v>39943.897599999997</v>
      </c>
      <c r="F175" s="67">
        <f>ROUND(SUMIF(RV_DATA!W134:'RV_DATA'!W165, -1812339263, RV_DATA!O134:'RV_DATA'!O165), 6)</f>
        <v>0</v>
      </c>
      <c r="Q175" s="10">
        <v>3</v>
      </c>
    </row>
    <row r="176" spans="1:17" ht="25.5" x14ac:dyDescent="0.2">
      <c r="A176" s="66" t="s">
        <v>456</v>
      </c>
      <c r="B176" s="59" t="s">
        <v>457</v>
      </c>
      <c r="C176" s="63" t="s">
        <v>344</v>
      </c>
      <c r="D176" s="63">
        <f>ROUND(SUMIF(RV_DATA!W134:'RV_DATA'!W165, -977104737, RV_DATA!I134:'RV_DATA'!I165), 6)</f>
        <v>0</v>
      </c>
      <c r="E176" s="67">
        <f>ROUND(RV_DATA!N163, 6)</f>
        <v>739.91579999999999</v>
      </c>
      <c r="F176" s="67">
        <f>ROUND(SUMIF(RV_DATA!W134:'RV_DATA'!W165, -977104737, RV_DATA!O134:'RV_DATA'!O165), 6)</f>
        <v>0</v>
      </c>
      <c r="Q176" s="10">
        <v>3</v>
      </c>
    </row>
    <row r="177" spans="1:17" ht="38.25" x14ac:dyDescent="0.2">
      <c r="A177" s="66" t="s">
        <v>1076</v>
      </c>
      <c r="B177" s="59" t="s">
        <v>1078</v>
      </c>
      <c r="C177" s="63" t="s">
        <v>466</v>
      </c>
      <c r="D177" s="63">
        <f>ROUND(SUMIF(RV_DATA!W134:'RV_DATA'!W165, -1461885758, RV_DATA!I134:'RV_DATA'!I165), 6)</f>
        <v>0</v>
      </c>
      <c r="E177" s="67">
        <f>ROUND(RV_DATA!N141, 6)</f>
        <v>62.25</v>
      </c>
      <c r="F177" s="67">
        <f>ROUND(SUMIF(RV_DATA!W134:'RV_DATA'!W165, -1461885758, RV_DATA!O134:'RV_DATA'!O165), 6)</f>
        <v>0</v>
      </c>
      <c r="Q177" s="10">
        <v>3</v>
      </c>
    </row>
    <row r="178" spans="1:17" x14ac:dyDescent="0.2">
      <c r="A178" s="66" t="s">
        <v>991</v>
      </c>
      <c r="B178" s="59" t="s">
        <v>992</v>
      </c>
      <c r="C178" s="63" t="s">
        <v>931</v>
      </c>
      <c r="D178" s="63">
        <f>ROUND(SUMIF(RV_DATA!W134:'RV_DATA'!W165, -886787023, RV_DATA!I134:'RV_DATA'!I165), 6)</f>
        <v>0</v>
      </c>
      <c r="E178" s="67">
        <f>ROUND(RV_DATA!N152, 6)</f>
        <v>1.07</v>
      </c>
      <c r="F178" s="67">
        <f>ROUND(SUMIF(RV_DATA!W134:'RV_DATA'!W165, -886787023, RV_DATA!O134:'RV_DATA'!O165), 6)</f>
        <v>0</v>
      </c>
      <c r="Q178" s="10">
        <v>3</v>
      </c>
    </row>
    <row r="179" spans="1:17" x14ac:dyDescent="0.2">
      <c r="A179" s="66" t="s">
        <v>991</v>
      </c>
      <c r="B179" s="59" t="s">
        <v>992</v>
      </c>
      <c r="C179" s="63" t="s">
        <v>931</v>
      </c>
      <c r="D179" s="63">
        <f>ROUND(SUMIF(RV_DATA!W134:'RV_DATA'!W165, -1341645062, RV_DATA!I134:'RV_DATA'!I165), 6)</f>
        <v>0</v>
      </c>
      <c r="E179" s="67">
        <f>ROUND(RV_DATA!N154, 6)</f>
        <v>1</v>
      </c>
      <c r="F179" s="67">
        <f>ROUND(SUMIF(RV_DATA!W134:'RV_DATA'!W165, -1341645062, RV_DATA!O134:'RV_DATA'!O165), 6)</f>
        <v>0</v>
      </c>
      <c r="Q179" s="10">
        <v>3</v>
      </c>
    </row>
    <row r="180" spans="1:17" x14ac:dyDescent="0.2">
      <c r="A180" s="92" t="s">
        <v>1403</v>
      </c>
      <c r="B180" s="92"/>
      <c r="C180" s="92"/>
      <c r="D180" s="92"/>
      <c r="E180" s="93">
        <f>SUMIF(Q150:Q179, 3, F150:F179)</f>
        <v>0</v>
      </c>
      <c r="F180" s="94"/>
    </row>
    <row r="181" spans="1:17" x14ac:dyDescent="0.2">
      <c r="A181" s="90" t="str">
        <f>CONCATENATE("Раздел: ",IF(Source!G836&lt;&gt;"Новый раздел", Source!G836, ""))</f>
        <v>Раздел: п.34   Замена\устройство лестничных маршей (на 1 ступеньку) - 20шт.</v>
      </c>
      <c r="B181" s="91"/>
      <c r="C181" s="91"/>
      <c r="D181" s="91"/>
      <c r="E181" s="91"/>
      <c r="F181" s="91"/>
      <c r="O181" s="65" t="s">
        <v>1416</v>
      </c>
    </row>
    <row r="182" spans="1:17" x14ac:dyDescent="0.2">
      <c r="A182" s="95" t="s">
        <v>1402</v>
      </c>
      <c r="B182" s="96"/>
      <c r="C182" s="96"/>
      <c r="D182" s="96"/>
      <c r="E182" s="96"/>
      <c r="F182" s="96"/>
    </row>
    <row r="183" spans="1:17" x14ac:dyDescent="0.2">
      <c r="A183" s="66" t="s">
        <v>565</v>
      </c>
      <c r="B183" s="59" t="s">
        <v>566</v>
      </c>
      <c r="C183" s="63" t="s">
        <v>44</v>
      </c>
      <c r="D183" s="63">
        <f>ROUND(SUMIF(RV_DATA!W167:'RV_DATA'!W179, -339721245, RV_DATA!I167:'RV_DATA'!I179), 6)</f>
        <v>0</v>
      </c>
      <c r="E183" s="67">
        <f>ROUND(RV_DATA!N167, 6)</f>
        <v>7.09</v>
      </c>
      <c r="F183" s="67">
        <f>ROUND(SUMIF(RV_DATA!W167:'RV_DATA'!W179, -339721245, RV_DATA!O167:'RV_DATA'!O179), 6)</f>
        <v>0</v>
      </c>
      <c r="Q183" s="10">
        <v>3</v>
      </c>
    </row>
    <row r="184" spans="1:17" x14ac:dyDescent="0.2">
      <c r="A184" s="66" t="s">
        <v>565</v>
      </c>
      <c r="B184" s="59" t="s">
        <v>566</v>
      </c>
      <c r="C184" s="63" t="s">
        <v>44</v>
      </c>
      <c r="D184" s="63">
        <f>ROUND(SUMIF(RV_DATA!W167:'RV_DATA'!W179, 958646399, RV_DATA!I167:'RV_DATA'!I179), 6)</f>
        <v>0</v>
      </c>
      <c r="E184" s="67">
        <f>ROUND(RV_DATA!N175, 6)</f>
        <v>7.23</v>
      </c>
      <c r="F184" s="67">
        <f>ROUND(SUMIF(RV_DATA!W167:'RV_DATA'!W179, 958646399, RV_DATA!O167:'RV_DATA'!O179), 6)</f>
        <v>0</v>
      </c>
      <c r="Q184" s="10">
        <v>3</v>
      </c>
    </row>
    <row r="185" spans="1:17" x14ac:dyDescent="0.2">
      <c r="A185" s="66" t="s">
        <v>998</v>
      </c>
      <c r="B185" s="59" t="s">
        <v>1000</v>
      </c>
      <c r="C185" s="63" t="s">
        <v>57</v>
      </c>
      <c r="D185" s="63">
        <f>ROUND(SUMIF(RV_DATA!W167:'RV_DATA'!W179, -1475849618, RV_DATA!I167:'RV_DATA'!I179), 6)</f>
        <v>0</v>
      </c>
      <c r="E185" s="67">
        <f>ROUND(RV_DATA!N174, 6)</f>
        <v>6664.89</v>
      </c>
      <c r="F185" s="67">
        <f>ROUND(SUMIF(RV_DATA!W167:'RV_DATA'!W179, -1475849618, RV_DATA!O167:'RV_DATA'!O179), 6)</f>
        <v>0</v>
      </c>
      <c r="Q185" s="10">
        <v>3</v>
      </c>
    </row>
    <row r="186" spans="1:17" ht="25.5" x14ac:dyDescent="0.2">
      <c r="A186" s="66" t="s">
        <v>602</v>
      </c>
      <c r="B186" s="59" t="s">
        <v>603</v>
      </c>
      <c r="C186" s="63" t="s">
        <v>44</v>
      </c>
      <c r="D186" s="63">
        <f>ROUND(SUMIF(RV_DATA!W167:'RV_DATA'!W179, 872908717, RV_DATA!I167:'RV_DATA'!I179), 6)</f>
        <v>0</v>
      </c>
      <c r="E186" s="67">
        <f>ROUND(RV_DATA!N168, 6)</f>
        <v>1837.2354</v>
      </c>
      <c r="F186" s="67">
        <f>ROUND(SUMIF(RV_DATA!W167:'RV_DATA'!W179, 872908717, RV_DATA!O167:'RV_DATA'!O179), 6)</f>
        <v>0</v>
      </c>
      <c r="Q186" s="10">
        <v>3</v>
      </c>
    </row>
    <row r="187" spans="1:17" x14ac:dyDescent="0.2">
      <c r="A187" s="66" t="s">
        <v>1058</v>
      </c>
      <c r="B187" s="59" t="s">
        <v>1060</v>
      </c>
      <c r="C187" s="63" t="s">
        <v>57</v>
      </c>
      <c r="D187" s="63">
        <f>ROUND(SUMIF(RV_DATA!W167:'RV_DATA'!W179, -516400613, RV_DATA!I167:'RV_DATA'!I179), 6)</f>
        <v>0</v>
      </c>
      <c r="E187" s="67">
        <f>ROUND(RV_DATA!N173, 6)</f>
        <v>7350.03</v>
      </c>
      <c r="F187" s="67">
        <f>ROUND(SUMIF(RV_DATA!W167:'RV_DATA'!W179, -516400613, RV_DATA!O167:'RV_DATA'!O179), 6)</f>
        <v>0</v>
      </c>
      <c r="Q187" s="10">
        <v>3</v>
      </c>
    </row>
    <row r="188" spans="1:17" ht="25.5" x14ac:dyDescent="0.2">
      <c r="A188" s="66" t="s">
        <v>1064</v>
      </c>
      <c r="B188" s="59" t="s">
        <v>1066</v>
      </c>
      <c r="C188" s="63" t="s">
        <v>44</v>
      </c>
      <c r="D188" s="63">
        <f>ROUND(SUMIF(RV_DATA!W167:'RV_DATA'!W179, 1157714211, RV_DATA!I167:'RV_DATA'!I179), 6)</f>
        <v>0</v>
      </c>
      <c r="E188" s="67">
        <f>ROUND(RV_DATA!N172, 6)</f>
        <v>1868.79</v>
      </c>
      <c r="F188" s="67">
        <f>ROUND(SUMIF(RV_DATA!W167:'RV_DATA'!W179, 1157714211, RV_DATA!O167:'RV_DATA'!O179), 6)</f>
        <v>0</v>
      </c>
      <c r="Q188" s="10">
        <v>3</v>
      </c>
    </row>
    <row r="189" spans="1:17" x14ac:dyDescent="0.2">
      <c r="A189" s="66" t="s">
        <v>1067</v>
      </c>
      <c r="B189" s="59" t="s">
        <v>1069</v>
      </c>
      <c r="C189" s="63" t="s">
        <v>57</v>
      </c>
      <c r="D189" s="63">
        <f>ROUND(SUMIF(RV_DATA!W167:'RV_DATA'!W179, 1648908555, RV_DATA!I167:'RV_DATA'!I179), 6)</f>
        <v>0</v>
      </c>
      <c r="E189" s="67">
        <f>ROUND(RV_DATA!N171, 6)</f>
        <v>1288.46</v>
      </c>
      <c r="F189" s="67">
        <f>ROUND(SUMIF(RV_DATA!W167:'RV_DATA'!W179, 1648908555, RV_DATA!O167:'RV_DATA'!O179), 6)</f>
        <v>0</v>
      </c>
      <c r="Q189" s="10">
        <v>3</v>
      </c>
    </row>
    <row r="190" spans="1:17" x14ac:dyDescent="0.2">
      <c r="A190" s="66" t="s">
        <v>1073</v>
      </c>
      <c r="B190" s="59" t="s">
        <v>1075</v>
      </c>
      <c r="C190" s="63" t="s">
        <v>466</v>
      </c>
      <c r="D190" s="63">
        <f>ROUND(SUMIF(RV_DATA!W167:'RV_DATA'!W179, -869682419, RV_DATA!I167:'RV_DATA'!I179), 6)</f>
        <v>0</v>
      </c>
      <c r="E190" s="67">
        <f>ROUND(RV_DATA!N170, 6)</f>
        <v>7.55</v>
      </c>
      <c r="F190" s="67">
        <f>ROUND(SUMIF(RV_DATA!W167:'RV_DATA'!W179, -869682419, RV_DATA!O167:'RV_DATA'!O179), 6)</f>
        <v>0</v>
      </c>
      <c r="Q190" s="10">
        <v>3</v>
      </c>
    </row>
    <row r="191" spans="1:17" ht="38.25" x14ac:dyDescent="0.2">
      <c r="A191" s="66" t="s">
        <v>223</v>
      </c>
      <c r="B191" s="59" t="s">
        <v>224</v>
      </c>
      <c r="C191" s="63" t="s">
        <v>44</v>
      </c>
      <c r="D191" s="63">
        <f>ROUND(SUMIF(RV_DATA!W167:'RV_DATA'!W179, 2032538655, RV_DATA!I167:'RV_DATA'!I179), 6)</f>
        <v>0</v>
      </c>
      <c r="E191" s="67">
        <f>ROUND(RV_DATA!N177, 6)</f>
        <v>4208.1932999999999</v>
      </c>
      <c r="F191" s="67">
        <f>ROUND(SUMIF(RV_DATA!W167:'RV_DATA'!W179, 2032538655, RV_DATA!O167:'RV_DATA'!O179), 6)</f>
        <v>0</v>
      </c>
      <c r="Q191" s="10">
        <v>3</v>
      </c>
    </row>
    <row r="192" spans="1:17" x14ac:dyDescent="0.2">
      <c r="A192" s="66" t="s">
        <v>1103</v>
      </c>
      <c r="B192" s="59" t="s">
        <v>1105</v>
      </c>
      <c r="C192" s="63" t="s">
        <v>44</v>
      </c>
      <c r="D192" s="63">
        <f>ROUND(SUMIF(RV_DATA!W167:'RV_DATA'!W179, 1951061385, RV_DATA!I167:'RV_DATA'!I179), 6)</f>
        <v>0</v>
      </c>
      <c r="E192" s="67">
        <f>ROUND(RV_DATA!N178, 6)</f>
        <v>376.21</v>
      </c>
      <c r="F192" s="67">
        <f>ROUND(SUMIF(RV_DATA!W167:'RV_DATA'!W179, 1951061385, RV_DATA!O167:'RV_DATA'!O179), 6)</f>
        <v>0</v>
      </c>
      <c r="Q192" s="10">
        <v>3</v>
      </c>
    </row>
    <row r="193" spans="1:17" ht="51" x14ac:dyDescent="0.2">
      <c r="A193" s="66" t="s">
        <v>610</v>
      </c>
      <c r="B193" s="59" t="s">
        <v>611</v>
      </c>
      <c r="C193" s="63" t="s">
        <v>57</v>
      </c>
      <c r="D193" s="63">
        <f>ROUND(SUMIF(RV_DATA!W167:'RV_DATA'!W179, -639492814, RV_DATA!I167:'RV_DATA'!I179), 6)</f>
        <v>0</v>
      </c>
      <c r="E193" s="67">
        <f>ROUND(RV_DATA!N176, 6)</f>
        <v>39943.897599999997</v>
      </c>
      <c r="F193" s="67">
        <f>ROUND(SUMIF(RV_DATA!W167:'RV_DATA'!W179, -639492814, RV_DATA!O167:'RV_DATA'!O179), 6)</f>
        <v>0</v>
      </c>
      <c r="Q193" s="10">
        <v>3</v>
      </c>
    </row>
    <row r="194" spans="1:17" ht="25.5" x14ac:dyDescent="0.2">
      <c r="A194" s="66" t="s">
        <v>622</v>
      </c>
      <c r="B194" s="59" t="s">
        <v>623</v>
      </c>
      <c r="C194" s="63" t="s">
        <v>44</v>
      </c>
      <c r="D194" s="63">
        <f>ROUND(SUMIF(RV_DATA!W167:'RV_DATA'!W179, 2127224672, RV_DATA!I167:'RV_DATA'!I179), 6)</f>
        <v>0</v>
      </c>
      <c r="E194" s="67">
        <f>ROUND(RV_DATA!N179, 6)</f>
        <v>8534.9375999999993</v>
      </c>
      <c r="F194" s="67">
        <f>ROUND(SUMIF(RV_DATA!W167:'RV_DATA'!W179, 2127224672, RV_DATA!O167:'RV_DATA'!O179), 6)</f>
        <v>0</v>
      </c>
      <c r="Q194" s="10">
        <v>3</v>
      </c>
    </row>
    <row r="195" spans="1:17" ht="38.25" x14ac:dyDescent="0.2">
      <c r="A195" s="66" t="s">
        <v>1100</v>
      </c>
      <c r="B195" s="59" t="s">
        <v>1102</v>
      </c>
      <c r="C195" s="63" t="s">
        <v>466</v>
      </c>
      <c r="D195" s="63">
        <f>ROUND(SUMIF(RV_DATA!W167:'RV_DATA'!W179, 790695660, RV_DATA!I167:'RV_DATA'!I179), 6)</f>
        <v>0</v>
      </c>
      <c r="E195" s="67">
        <f>ROUND(RV_DATA!N169, 6)</f>
        <v>92.13</v>
      </c>
      <c r="F195" s="67">
        <f>ROUND(SUMIF(RV_DATA!W167:'RV_DATA'!W179, 790695660, RV_DATA!O167:'RV_DATA'!O179), 6)</f>
        <v>0</v>
      </c>
      <c r="Q195" s="10">
        <v>3</v>
      </c>
    </row>
    <row r="196" spans="1:17" x14ac:dyDescent="0.2">
      <c r="A196" s="92" t="s">
        <v>1403</v>
      </c>
      <c r="B196" s="92"/>
      <c r="C196" s="92"/>
      <c r="D196" s="92"/>
      <c r="E196" s="93">
        <f>SUMIF(Q183:Q195, 3, F183:F195)</f>
        <v>0</v>
      </c>
      <c r="F196" s="94"/>
    </row>
    <row r="197" spans="1:17" x14ac:dyDescent="0.2">
      <c r="A197" s="90" t="str">
        <f>CONCATENATE("Раздел: ",IF(Source!G880&lt;&gt;"Новый раздел", Source!G880, ""))</f>
        <v>Раздел: п.36   Установка ограждений детских площадок и воркаут (h=1,2 м.) - 490м/п</v>
      </c>
      <c r="B197" s="91"/>
      <c r="C197" s="91"/>
      <c r="D197" s="91"/>
      <c r="E197" s="91"/>
      <c r="F197" s="91"/>
      <c r="O197" s="65" t="s">
        <v>1417</v>
      </c>
    </row>
    <row r="198" spans="1:17" x14ac:dyDescent="0.2">
      <c r="A198" s="95" t="s">
        <v>1402</v>
      </c>
      <c r="B198" s="96"/>
      <c r="C198" s="96"/>
      <c r="D198" s="96"/>
      <c r="E198" s="96"/>
      <c r="F198" s="96"/>
    </row>
    <row r="199" spans="1:17" ht="38.25" x14ac:dyDescent="0.2">
      <c r="A199" s="66" t="s">
        <v>651</v>
      </c>
      <c r="B199" s="59" t="s">
        <v>652</v>
      </c>
      <c r="C199" s="63" t="s">
        <v>57</v>
      </c>
      <c r="D199" s="63">
        <f>ROUND(SUMIF(RV_DATA!W181:'RV_DATA'!W195, -1587361586, RV_DATA!I181:'RV_DATA'!I195), 6)</f>
        <v>0</v>
      </c>
      <c r="E199" s="67">
        <f>ROUND(RV_DATA!N190, 6)</f>
        <v>24948.1872</v>
      </c>
      <c r="F199" s="67">
        <f>ROUND(SUMIF(RV_DATA!W181:'RV_DATA'!W195, -1587361586, RV_DATA!O181:'RV_DATA'!O195), 6)</f>
        <v>0</v>
      </c>
      <c r="Q199" s="10">
        <v>3</v>
      </c>
    </row>
    <row r="200" spans="1:17" x14ac:dyDescent="0.2">
      <c r="A200" s="66" t="s">
        <v>565</v>
      </c>
      <c r="B200" s="59" t="s">
        <v>566</v>
      </c>
      <c r="C200" s="63" t="s">
        <v>44</v>
      </c>
      <c r="D200" s="63">
        <f>ROUND(SUMIF(RV_DATA!W181:'RV_DATA'!W195, -1664650379, RV_DATA!I181:'RV_DATA'!I195), 6)</f>
        <v>0</v>
      </c>
      <c r="E200" s="67">
        <f>ROUND(RV_DATA!N186, 6)</f>
        <v>7.08</v>
      </c>
      <c r="F200" s="67">
        <f>ROUND(SUMIF(RV_DATA!W181:'RV_DATA'!W195, -1664650379, RV_DATA!O181:'RV_DATA'!O195), 6)</f>
        <v>0</v>
      </c>
      <c r="Q200" s="10">
        <v>3</v>
      </c>
    </row>
    <row r="201" spans="1:17" ht="25.5" x14ac:dyDescent="0.2">
      <c r="A201" s="66" t="s">
        <v>1121</v>
      </c>
      <c r="B201" s="59" t="s">
        <v>1123</v>
      </c>
      <c r="C201" s="63" t="s">
        <v>57</v>
      </c>
      <c r="D201" s="63">
        <f>ROUND(SUMIF(RV_DATA!W181:'RV_DATA'!W195, -2138295615, RV_DATA!I181:'RV_DATA'!I195), 6)</f>
        <v>0</v>
      </c>
      <c r="E201" s="67">
        <f>ROUND(RV_DATA!N185, 6)</f>
        <v>333.41</v>
      </c>
      <c r="F201" s="67">
        <f>ROUND(SUMIF(RV_DATA!W181:'RV_DATA'!W195, -2138295615, RV_DATA!O181:'RV_DATA'!O195), 6)</f>
        <v>0</v>
      </c>
      <c r="Q201" s="10">
        <v>3</v>
      </c>
    </row>
    <row r="202" spans="1:17" x14ac:dyDescent="0.2">
      <c r="A202" s="66" t="s">
        <v>1058</v>
      </c>
      <c r="B202" s="59" t="s">
        <v>1060</v>
      </c>
      <c r="C202" s="63" t="s">
        <v>57</v>
      </c>
      <c r="D202" s="63">
        <f>ROUND(SUMIF(RV_DATA!W181:'RV_DATA'!W195, 1042383181, RV_DATA!I181:'RV_DATA'!I195), 6)</f>
        <v>0</v>
      </c>
      <c r="E202" s="67">
        <f>ROUND(RV_DATA!N188, 6)</f>
        <v>7206.19</v>
      </c>
      <c r="F202" s="67">
        <f>ROUND(SUMIF(RV_DATA!W181:'RV_DATA'!W195, 1042383181, RV_DATA!O181:'RV_DATA'!O195), 6)</f>
        <v>0</v>
      </c>
      <c r="Q202" s="10">
        <v>3</v>
      </c>
    </row>
    <row r="203" spans="1:17" x14ac:dyDescent="0.2">
      <c r="A203" s="66" t="s">
        <v>1136</v>
      </c>
      <c r="B203" s="59" t="s">
        <v>1138</v>
      </c>
      <c r="C203" s="63" t="s">
        <v>318</v>
      </c>
      <c r="D203" s="63">
        <f>ROUND(SUMIF(RV_DATA!W181:'RV_DATA'!W195, -1354945903, RV_DATA!I181:'RV_DATA'!I195), 6)</f>
        <v>0</v>
      </c>
      <c r="E203" s="67">
        <f>ROUND(RV_DATA!N195, 6)</f>
        <v>29.9</v>
      </c>
      <c r="F203" s="67">
        <f>ROUND(SUMIF(RV_DATA!W181:'RV_DATA'!W195, -1354945903, RV_DATA!O181:'RV_DATA'!O195), 6)</f>
        <v>0</v>
      </c>
      <c r="Q203" s="10">
        <v>3</v>
      </c>
    </row>
    <row r="204" spans="1:17" ht="38.25" x14ac:dyDescent="0.2">
      <c r="A204" s="66" t="s">
        <v>647</v>
      </c>
      <c r="B204" s="59" t="s">
        <v>648</v>
      </c>
      <c r="C204" s="63" t="s">
        <v>57</v>
      </c>
      <c r="D204" s="63">
        <f>ROUND(SUMIF(RV_DATA!W181:'RV_DATA'!W195, 911771265, RV_DATA!I181:'RV_DATA'!I195), 6)</f>
        <v>0</v>
      </c>
      <c r="E204" s="67">
        <f>ROUND(RV_DATA!N189, 6)</f>
        <v>42166.009599999998</v>
      </c>
      <c r="F204" s="67">
        <f>ROUND(SUMIF(RV_DATA!W181:'RV_DATA'!W195, 911771265, RV_DATA!O181:'RV_DATA'!O195), 6)</f>
        <v>0</v>
      </c>
      <c r="Q204" s="10">
        <v>3</v>
      </c>
    </row>
    <row r="205" spans="1:17" ht="38.25" x14ac:dyDescent="0.2">
      <c r="A205" s="66" t="s">
        <v>634</v>
      </c>
      <c r="B205" s="59" t="s">
        <v>635</v>
      </c>
      <c r="C205" s="63" t="s">
        <v>57</v>
      </c>
      <c r="D205" s="63">
        <f>ROUND(SUMIF(RV_DATA!W181:'RV_DATA'!W195, 2141277888, RV_DATA!I181:'RV_DATA'!I195), 6)</f>
        <v>0</v>
      </c>
      <c r="E205" s="67">
        <f>ROUND(RV_DATA!N183, 6)</f>
        <v>35883.243000000002</v>
      </c>
      <c r="F205" s="67">
        <f>ROUND(SUMIF(RV_DATA!W181:'RV_DATA'!W195, 2141277888, RV_DATA!O181:'RV_DATA'!O195), 6)</f>
        <v>0</v>
      </c>
      <c r="Q205" s="10">
        <v>3</v>
      </c>
    </row>
    <row r="206" spans="1:17" x14ac:dyDescent="0.2">
      <c r="A206" s="66" t="s">
        <v>665</v>
      </c>
      <c r="B206" s="59" t="s">
        <v>666</v>
      </c>
      <c r="C206" s="63" t="s">
        <v>318</v>
      </c>
      <c r="D206" s="63">
        <f>ROUND(SUMIF(RV_DATA!W181:'RV_DATA'!W195, -118334387, RV_DATA!I181:'RV_DATA'!I195), 6)</f>
        <v>0</v>
      </c>
      <c r="E206" s="67">
        <f>ROUND(RV_DATA!N193, 6)</f>
        <v>82.439099999999996</v>
      </c>
      <c r="F206" s="67">
        <f>ROUND(SUMIF(RV_DATA!W181:'RV_DATA'!W195, -118334387, RV_DATA!O181:'RV_DATA'!O195), 6)</f>
        <v>0</v>
      </c>
      <c r="Q206" s="10">
        <v>3</v>
      </c>
    </row>
    <row r="207" spans="1:17" x14ac:dyDescent="0.2">
      <c r="A207" s="66" t="s">
        <v>1115</v>
      </c>
      <c r="B207" s="59" t="s">
        <v>1117</v>
      </c>
      <c r="C207" s="63" t="s">
        <v>44</v>
      </c>
      <c r="D207" s="63">
        <f>ROUND(SUMIF(RV_DATA!W181:'RV_DATA'!W195, -1108213559, RV_DATA!I181:'RV_DATA'!I195), 6)</f>
        <v>0</v>
      </c>
      <c r="E207" s="67">
        <f>ROUND(RV_DATA!N182, 6)</f>
        <v>5.92</v>
      </c>
      <c r="F207" s="67">
        <f>ROUND(SUMIF(RV_DATA!W181:'RV_DATA'!W195, -1108213559, RV_DATA!O181:'RV_DATA'!O195), 6)</f>
        <v>0</v>
      </c>
      <c r="Q207" s="10">
        <v>3</v>
      </c>
    </row>
    <row r="208" spans="1:17" x14ac:dyDescent="0.2">
      <c r="A208" s="66" t="s">
        <v>1133</v>
      </c>
      <c r="B208" s="59" t="s">
        <v>1135</v>
      </c>
      <c r="C208" s="63" t="s">
        <v>57</v>
      </c>
      <c r="D208" s="63">
        <f>ROUND(SUMIF(RV_DATA!W181:'RV_DATA'!W195, 1246118143, RV_DATA!I181:'RV_DATA'!I195), 6)</f>
        <v>0</v>
      </c>
      <c r="E208" s="67">
        <f>ROUND(RV_DATA!N192, 6)</f>
        <v>6303.6</v>
      </c>
      <c r="F208" s="67">
        <f>ROUND(SUMIF(RV_DATA!W181:'RV_DATA'!W195, 1246118143, RV_DATA!O181:'RV_DATA'!O195), 6)</f>
        <v>0</v>
      </c>
      <c r="Q208" s="10">
        <v>3</v>
      </c>
    </row>
    <row r="209" spans="1:17" x14ac:dyDescent="0.2">
      <c r="A209" s="66" t="s">
        <v>174</v>
      </c>
      <c r="B209" s="59" t="s">
        <v>175</v>
      </c>
      <c r="C209" s="63" t="s">
        <v>44</v>
      </c>
      <c r="D209" s="63">
        <f>ROUND(SUMIF(RV_DATA!W181:'RV_DATA'!W195, 674850805, RV_DATA!I181:'RV_DATA'!I195), 6)</f>
        <v>0</v>
      </c>
      <c r="E209" s="67">
        <f>ROUND(RV_DATA!N184, 6)</f>
        <v>105.2</v>
      </c>
      <c r="F209" s="67">
        <f>ROUND(SUMIF(RV_DATA!W181:'RV_DATA'!W195, 674850805, RV_DATA!O181:'RV_DATA'!O195), 6)</f>
        <v>0</v>
      </c>
      <c r="Q209" s="10">
        <v>3</v>
      </c>
    </row>
    <row r="210" spans="1:17" x14ac:dyDescent="0.2">
      <c r="A210" s="66" t="s">
        <v>1118</v>
      </c>
      <c r="B210" s="59" t="s">
        <v>1120</v>
      </c>
      <c r="C210" s="63" t="s">
        <v>44</v>
      </c>
      <c r="D210" s="63">
        <f>ROUND(SUMIF(RV_DATA!W181:'RV_DATA'!W195, 1454472522, RV_DATA!I181:'RV_DATA'!I195), 6)</f>
        <v>0</v>
      </c>
      <c r="E210" s="67">
        <f>ROUND(RV_DATA!N181, 6)</f>
        <v>5.68</v>
      </c>
      <c r="F210" s="67">
        <f>ROUND(SUMIF(RV_DATA!W181:'RV_DATA'!W195, 1454472522, RV_DATA!O181:'RV_DATA'!O195), 6)</f>
        <v>0</v>
      </c>
      <c r="Q210" s="10">
        <v>3</v>
      </c>
    </row>
    <row r="211" spans="1:17" x14ac:dyDescent="0.2">
      <c r="A211" s="66" t="s">
        <v>1139</v>
      </c>
      <c r="B211" s="59" t="s">
        <v>1141</v>
      </c>
      <c r="C211" s="63" t="s">
        <v>57</v>
      </c>
      <c r="D211" s="63">
        <f>ROUND(SUMIF(RV_DATA!W181:'RV_DATA'!W195, -406444833, RV_DATA!I181:'RV_DATA'!I195), 6)</f>
        <v>0</v>
      </c>
      <c r="E211" s="67">
        <f>ROUND(RV_DATA!N194, 6)</f>
        <v>12534.98</v>
      </c>
      <c r="F211" s="67">
        <f>ROUND(SUMIF(RV_DATA!W181:'RV_DATA'!W195, -406444833, RV_DATA!O181:'RV_DATA'!O195), 6)</f>
        <v>0</v>
      </c>
      <c r="Q211" s="10">
        <v>3</v>
      </c>
    </row>
    <row r="212" spans="1:17" ht="25.5" x14ac:dyDescent="0.2">
      <c r="A212" s="66" t="s">
        <v>1127</v>
      </c>
      <c r="B212" s="59" t="s">
        <v>1129</v>
      </c>
      <c r="C212" s="63" t="s">
        <v>344</v>
      </c>
      <c r="D212" s="63">
        <f>ROUND(SUMIF(RV_DATA!W181:'RV_DATA'!W195, -1723763066, RV_DATA!I181:'RV_DATA'!I195), 6)</f>
        <v>0</v>
      </c>
      <c r="E212" s="67">
        <f>ROUND(RV_DATA!N187, 6)</f>
        <v>10.42</v>
      </c>
      <c r="F212" s="67">
        <f>ROUND(SUMIF(RV_DATA!W181:'RV_DATA'!W195, -1723763066, RV_DATA!O181:'RV_DATA'!O195), 6)</f>
        <v>0</v>
      </c>
      <c r="Q212" s="10">
        <v>3</v>
      </c>
    </row>
    <row r="213" spans="1:17" x14ac:dyDescent="0.2">
      <c r="A213" s="92" t="s">
        <v>1403</v>
      </c>
      <c r="B213" s="92"/>
      <c r="C213" s="92"/>
      <c r="D213" s="92"/>
      <c r="E213" s="93">
        <f>SUMIF(Q199:Q212, 3, F199:F212)</f>
        <v>0</v>
      </c>
      <c r="F213" s="94"/>
    </row>
    <row r="214" spans="1:17" x14ac:dyDescent="0.2">
      <c r="A214" s="90" t="str">
        <f>CONCATENATE("Раздел: ",IF(Source!G924&lt;&gt;"Новый раздел", Source!G924, ""))</f>
        <v>Раздел: п.37.1   Установка ограждений из металлопрофиля  (h=2,1 м.) - 43м/п</v>
      </c>
      <c r="B214" s="91"/>
      <c r="C214" s="91"/>
      <c r="D214" s="91"/>
      <c r="E214" s="91"/>
      <c r="F214" s="91"/>
      <c r="O214" s="65" t="s">
        <v>1418</v>
      </c>
    </row>
    <row r="215" spans="1:17" x14ac:dyDescent="0.2">
      <c r="A215" s="95" t="s">
        <v>1402</v>
      </c>
      <c r="B215" s="96"/>
      <c r="C215" s="96"/>
      <c r="D215" s="96"/>
      <c r="E215" s="96"/>
      <c r="F215" s="96"/>
    </row>
    <row r="216" spans="1:17" ht="38.25" x14ac:dyDescent="0.2">
      <c r="A216" s="66" t="s">
        <v>689</v>
      </c>
      <c r="B216" s="59" t="s">
        <v>690</v>
      </c>
      <c r="C216" s="63" t="s">
        <v>57</v>
      </c>
      <c r="D216" s="63">
        <f>ROUND(SUMIF(RV_DATA!W197:'RV_DATA'!W214, 1296915261, RV_DATA!I197:'RV_DATA'!I214), 6)</f>
        <v>0</v>
      </c>
      <c r="E216" s="67">
        <f>ROUND(RV_DATA!N206, 6)</f>
        <v>34080.245900000002</v>
      </c>
      <c r="F216" s="67">
        <f>ROUND(SUMIF(RV_DATA!W197:'RV_DATA'!W214, 1296915261, RV_DATA!O197:'RV_DATA'!O214), 6)</f>
        <v>0</v>
      </c>
      <c r="Q216" s="10">
        <v>3</v>
      </c>
    </row>
    <row r="217" spans="1:17" ht="38.25" x14ac:dyDescent="0.2">
      <c r="A217" s="66" t="s">
        <v>685</v>
      </c>
      <c r="B217" s="59" t="s">
        <v>686</v>
      </c>
      <c r="C217" s="63" t="s">
        <v>57</v>
      </c>
      <c r="D217" s="63">
        <f>ROUND(SUMIF(RV_DATA!W197:'RV_DATA'!W214, 1319759577, RV_DATA!I197:'RV_DATA'!I214), 6)</f>
        <v>0</v>
      </c>
      <c r="E217" s="67">
        <f>ROUND(RV_DATA!N205, 6)</f>
        <v>34572.380299999997</v>
      </c>
      <c r="F217" s="67">
        <f>ROUND(SUMIF(RV_DATA!W197:'RV_DATA'!W214, 1319759577, RV_DATA!O197:'RV_DATA'!O214), 6)</f>
        <v>0</v>
      </c>
      <c r="Q217" s="10">
        <v>3</v>
      </c>
    </row>
    <row r="218" spans="1:17" ht="25.5" x14ac:dyDescent="0.2">
      <c r="A218" s="66" t="s">
        <v>693</v>
      </c>
      <c r="B218" s="59" t="s">
        <v>694</v>
      </c>
      <c r="C218" s="63" t="s">
        <v>57</v>
      </c>
      <c r="D218" s="63">
        <f>ROUND(SUMIF(RV_DATA!W197:'RV_DATA'!W214, -188240904, RV_DATA!I197:'RV_DATA'!I214), 6)</f>
        <v>0</v>
      </c>
      <c r="E218" s="67">
        <f>ROUND(RV_DATA!N207, 6)</f>
        <v>37519.58</v>
      </c>
      <c r="F218" s="67">
        <f>ROUND(SUMIF(RV_DATA!W197:'RV_DATA'!W214, -188240904, RV_DATA!O197:'RV_DATA'!O214), 6)</f>
        <v>0</v>
      </c>
      <c r="Q218" s="10">
        <v>3</v>
      </c>
    </row>
    <row r="219" spans="1:17" ht="25.5" x14ac:dyDescent="0.2">
      <c r="A219" s="66" t="s">
        <v>699</v>
      </c>
      <c r="B219" s="59" t="s">
        <v>700</v>
      </c>
      <c r="C219" s="63" t="s">
        <v>57</v>
      </c>
      <c r="D219" s="63">
        <f>ROUND(SUMIF(RV_DATA!W197:'RV_DATA'!W214, 1748517997, RV_DATA!I197:'RV_DATA'!I214), 6)</f>
        <v>0</v>
      </c>
      <c r="E219" s="67">
        <f>ROUND(RV_DATA!N210, 6)</f>
        <v>29807.2431</v>
      </c>
      <c r="F219" s="67">
        <f>ROUND(SUMIF(RV_DATA!W197:'RV_DATA'!W214, 1748517997, RV_DATA!O197:'RV_DATA'!O214), 6)</f>
        <v>0</v>
      </c>
      <c r="Q219" s="10">
        <v>3</v>
      </c>
    </row>
    <row r="220" spans="1:17" x14ac:dyDescent="0.2">
      <c r="A220" s="66" t="s">
        <v>1058</v>
      </c>
      <c r="B220" s="59" t="s">
        <v>1060</v>
      </c>
      <c r="C220" s="63" t="s">
        <v>57</v>
      </c>
      <c r="D220" s="63">
        <f>ROUND(SUMIF(RV_DATA!W197:'RV_DATA'!W214, -143943088, RV_DATA!I197:'RV_DATA'!I214), 6)</f>
        <v>0</v>
      </c>
      <c r="E220" s="67">
        <f>ROUND(RV_DATA!N203, 6)</f>
        <v>7191.81</v>
      </c>
      <c r="F220" s="67">
        <f>ROUND(SUMIF(RV_DATA!W197:'RV_DATA'!W214, -143943088, RV_DATA!O197:'RV_DATA'!O214), 6)</f>
        <v>0</v>
      </c>
      <c r="Q220" s="10">
        <v>3</v>
      </c>
    </row>
    <row r="221" spans="1:17" x14ac:dyDescent="0.2">
      <c r="A221" s="66" t="s">
        <v>1136</v>
      </c>
      <c r="B221" s="59" t="s">
        <v>1138</v>
      </c>
      <c r="C221" s="63" t="s">
        <v>318</v>
      </c>
      <c r="D221" s="63">
        <f>ROUND(SUMIF(RV_DATA!W197:'RV_DATA'!W214, -1354945903, RV_DATA!I197:'RV_DATA'!I214), 6)</f>
        <v>0</v>
      </c>
      <c r="E221" s="67">
        <f>ROUND(RV_DATA!N214, 6)</f>
        <v>29.9</v>
      </c>
      <c r="F221" s="67">
        <f>ROUND(SUMIF(RV_DATA!W197:'RV_DATA'!W214, -1354945903, RV_DATA!O197:'RV_DATA'!O214), 6)</f>
        <v>0</v>
      </c>
      <c r="Q221" s="10">
        <v>3</v>
      </c>
    </row>
    <row r="222" spans="1:17" ht="38.25" x14ac:dyDescent="0.2">
      <c r="A222" s="66" t="s">
        <v>681</v>
      </c>
      <c r="B222" s="59" t="s">
        <v>682</v>
      </c>
      <c r="C222" s="63" t="s">
        <v>57</v>
      </c>
      <c r="D222" s="63">
        <f>ROUND(SUMIF(RV_DATA!W197:'RV_DATA'!W214, -1759128625, RV_DATA!I197:'RV_DATA'!I214), 6)</f>
        <v>0</v>
      </c>
      <c r="E222" s="67">
        <f>ROUND(RV_DATA!N204, 6)</f>
        <v>34883.881500000003</v>
      </c>
      <c r="F222" s="67">
        <f>ROUND(SUMIF(RV_DATA!W197:'RV_DATA'!W214, -1759128625, RV_DATA!O197:'RV_DATA'!O214), 6)</f>
        <v>0</v>
      </c>
      <c r="Q222" s="10">
        <v>3</v>
      </c>
    </row>
    <row r="223" spans="1:17" x14ac:dyDescent="0.2">
      <c r="A223" s="66" t="s">
        <v>665</v>
      </c>
      <c r="B223" s="59" t="s">
        <v>666</v>
      </c>
      <c r="C223" s="63" t="s">
        <v>318</v>
      </c>
      <c r="D223" s="63">
        <f>ROUND(SUMIF(RV_DATA!W197:'RV_DATA'!W214, -118334387, RV_DATA!I197:'RV_DATA'!I214), 6)</f>
        <v>0</v>
      </c>
      <c r="E223" s="67">
        <f>ROUND(RV_DATA!N212, 6)</f>
        <v>82.439099999999996</v>
      </c>
      <c r="F223" s="67">
        <f>ROUND(SUMIF(RV_DATA!W197:'RV_DATA'!W214, -118334387, RV_DATA!O197:'RV_DATA'!O214), 6)</f>
        <v>0</v>
      </c>
      <c r="Q223" s="10">
        <v>3</v>
      </c>
    </row>
    <row r="224" spans="1:17" x14ac:dyDescent="0.2">
      <c r="A224" s="66" t="s">
        <v>1115</v>
      </c>
      <c r="B224" s="59" t="s">
        <v>1117</v>
      </c>
      <c r="C224" s="63" t="s">
        <v>44</v>
      </c>
      <c r="D224" s="63">
        <f>ROUND(SUMIF(RV_DATA!W197:'RV_DATA'!W214, 620450163, RV_DATA!I197:'RV_DATA'!I214), 6)</f>
        <v>0</v>
      </c>
      <c r="E224" s="67">
        <f>ROUND(RV_DATA!N202, 6)</f>
        <v>5.91</v>
      </c>
      <c r="F224" s="67">
        <f>ROUND(SUMIF(RV_DATA!W197:'RV_DATA'!W214, 620450163, RV_DATA!O197:'RV_DATA'!O214), 6)</f>
        <v>0</v>
      </c>
      <c r="Q224" s="10">
        <v>3</v>
      </c>
    </row>
    <row r="225" spans="1:17" x14ac:dyDescent="0.2">
      <c r="A225" s="66" t="s">
        <v>1133</v>
      </c>
      <c r="B225" s="59" t="s">
        <v>1135</v>
      </c>
      <c r="C225" s="63" t="s">
        <v>57</v>
      </c>
      <c r="D225" s="63">
        <f>ROUND(SUMIF(RV_DATA!W197:'RV_DATA'!W214, 1246118143, RV_DATA!I197:'RV_DATA'!I214), 6)</f>
        <v>0</v>
      </c>
      <c r="E225" s="67">
        <f>ROUND(RV_DATA!N211, 6)</f>
        <v>6303.6</v>
      </c>
      <c r="F225" s="67">
        <f>ROUND(SUMIF(RV_DATA!W197:'RV_DATA'!W214, 1246118143, RV_DATA!O197:'RV_DATA'!O214), 6)</f>
        <v>0</v>
      </c>
      <c r="Q225" s="10">
        <v>3</v>
      </c>
    </row>
    <row r="226" spans="1:17" x14ac:dyDescent="0.2">
      <c r="A226" s="66" t="s">
        <v>1118</v>
      </c>
      <c r="B226" s="59" t="s">
        <v>1120</v>
      </c>
      <c r="C226" s="63" t="s">
        <v>44</v>
      </c>
      <c r="D226" s="63">
        <f>ROUND(SUMIF(RV_DATA!W197:'RV_DATA'!W214, -972136229, RV_DATA!I197:'RV_DATA'!I214), 6)</f>
        <v>0</v>
      </c>
      <c r="E226" s="67">
        <f>ROUND(RV_DATA!N201, 6)</f>
        <v>5.67</v>
      </c>
      <c r="F226" s="67">
        <f>ROUND(SUMIF(RV_DATA!W197:'RV_DATA'!W214, -972136229, RV_DATA!O197:'RV_DATA'!O214), 6)</f>
        <v>0</v>
      </c>
      <c r="Q226" s="10">
        <v>3</v>
      </c>
    </row>
    <row r="227" spans="1:17" x14ac:dyDescent="0.2">
      <c r="A227" s="66" t="s">
        <v>1139</v>
      </c>
      <c r="B227" s="59" t="s">
        <v>1141</v>
      </c>
      <c r="C227" s="63" t="s">
        <v>57</v>
      </c>
      <c r="D227" s="63">
        <f>ROUND(SUMIF(RV_DATA!W197:'RV_DATA'!W214, -406444833, RV_DATA!I197:'RV_DATA'!I214), 6)</f>
        <v>0</v>
      </c>
      <c r="E227" s="67">
        <f>ROUND(RV_DATA!N213, 6)</f>
        <v>12534.98</v>
      </c>
      <c r="F227" s="67">
        <f>ROUND(SUMIF(RV_DATA!W197:'RV_DATA'!W214, -406444833, RV_DATA!O197:'RV_DATA'!O214), 6)</f>
        <v>0</v>
      </c>
      <c r="Q227" s="10">
        <v>3</v>
      </c>
    </row>
    <row r="228" spans="1:17" ht="38.25" x14ac:dyDescent="0.2">
      <c r="A228" s="66" t="s">
        <v>1145</v>
      </c>
      <c r="B228" s="59" t="s">
        <v>1147</v>
      </c>
      <c r="C228" s="63" t="s">
        <v>44</v>
      </c>
      <c r="D228" s="63">
        <f>ROUND(SUMIF(RV_DATA!W197:'RV_DATA'!W214, -1945260007, RV_DATA!I197:'RV_DATA'!I214), 6)</f>
        <v>0</v>
      </c>
      <c r="E228" s="67">
        <f>ROUND(RV_DATA!N200, 6)</f>
        <v>745.24</v>
      </c>
      <c r="F228" s="67">
        <f>ROUND(SUMIF(RV_DATA!W197:'RV_DATA'!W214, -1945260007, RV_DATA!O197:'RV_DATA'!O214), 6)</f>
        <v>0</v>
      </c>
      <c r="Q228" s="10">
        <v>3</v>
      </c>
    </row>
    <row r="229" spans="1:17" ht="38.25" x14ac:dyDescent="0.2">
      <c r="A229" s="66" t="s">
        <v>1148</v>
      </c>
      <c r="B229" s="59" t="s">
        <v>1150</v>
      </c>
      <c r="C229" s="63" t="s">
        <v>57</v>
      </c>
      <c r="D229" s="63">
        <f>ROUND(SUMIF(RV_DATA!W197:'RV_DATA'!W214, -1285363752, RV_DATA!I197:'RV_DATA'!I214), 6)</f>
        <v>0</v>
      </c>
      <c r="E229" s="67">
        <f>ROUND(RV_DATA!N199, 6)</f>
        <v>4495.6499999999996</v>
      </c>
      <c r="F229" s="67">
        <f>ROUND(SUMIF(RV_DATA!W197:'RV_DATA'!W214, -1285363752, RV_DATA!O197:'RV_DATA'!O214), 6)</f>
        <v>0</v>
      </c>
      <c r="Q229" s="10">
        <v>3</v>
      </c>
    </row>
    <row r="230" spans="1:17" ht="38.25" x14ac:dyDescent="0.2">
      <c r="A230" s="66" t="s">
        <v>1151</v>
      </c>
      <c r="B230" s="59" t="s">
        <v>1153</v>
      </c>
      <c r="C230" s="63" t="s">
        <v>57</v>
      </c>
      <c r="D230" s="63">
        <f>ROUND(SUMIF(RV_DATA!W197:'RV_DATA'!W214, -582320778, RV_DATA!I197:'RV_DATA'!I214), 6)</f>
        <v>0</v>
      </c>
      <c r="E230" s="67">
        <f>ROUND(RV_DATA!N198, 6)</f>
        <v>4673.1499999999996</v>
      </c>
      <c r="F230" s="67">
        <f>ROUND(SUMIF(RV_DATA!W197:'RV_DATA'!W214, -582320778, RV_DATA!O197:'RV_DATA'!O214), 6)</f>
        <v>0</v>
      </c>
      <c r="Q230" s="10">
        <v>3</v>
      </c>
    </row>
    <row r="231" spans="1:17" x14ac:dyDescent="0.2">
      <c r="A231" s="66" t="s">
        <v>991</v>
      </c>
      <c r="B231" s="59" t="s">
        <v>992</v>
      </c>
      <c r="C231" s="63" t="s">
        <v>931</v>
      </c>
      <c r="D231" s="63">
        <f>ROUND(SUMIF(RV_DATA!W197:'RV_DATA'!W214, -1341645062, RV_DATA!I197:'RV_DATA'!I214), 6)</f>
        <v>0</v>
      </c>
      <c r="E231" s="67">
        <f>ROUND(RV_DATA!N197, 6)</f>
        <v>1</v>
      </c>
      <c r="F231" s="67">
        <f>ROUND(SUMIF(RV_DATA!W197:'RV_DATA'!W214, -1341645062, RV_DATA!O197:'RV_DATA'!O214), 6)</f>
        <v>0</v>
      </c>
      <c r="Q231" s="10">
        <v>3</v>
      </c>
    </row>
    <row r="232" spans="1:17" x14ac:dyDescent="0.2">
      <c r="A232" s="92" t="s">
        <v>1403</v>
      </c>
      <c r="B232" s="92"/>
      <c r="C232" s="92"/>
      <c r="D232" s="92"/>
      <c r="E232" s="93">
        <f>SUMIF(Q216:Q231, 3, F216:F231)</f>
        <v>0</v>
      </c>
      <c r="F232" s="94"/>
    </row>
    <row r="233" spans="1:17" x14ac:dyDescent="0.2">
      <c r="A233" s="90" t="str">
        <f>CONCATENATE("Раздел: ",IF(Source!G969&lt;&gt;"Новый раздел", Source!G969, ""))</f>
        <v>Раздел: п.37.2   Установка ограждения h=2,5м - 9м/п</v>
      </c>
      <c r="B233" s="91"/>
      <c r="C233" s="91"/>
      <c r="D233" s="91"/>
      <c r="E233" s="91"/>
      <c r="F233" s="91"/>
    </row>
    <row r="234" spans="1:17" x14ac:dyDescent="0.2">
      <c r="A234" s="95" t="s">
        <v>1402</v>
      </c>
      <c r="B234" s="96"/>
      <c r="C234" s="96"/>
      <c r="D234" s="96"/>
      <c r="E234" s="96"/>
      <c r="F234" s="96"/>
    </row>
    <row r="235" spans="1:17" ht="38.25" x14ac:dyDescent="0.2">
      <c r="A235" s="66" t="s">
        <v>689</v>
      </c>
      <c r="B235" s="59" t="s">
        <v>690</v>
      </c>
      <c r="C235" s="63" t="s">
        <v>57</v>
      </c>
      <c r="D235" s="63">
        <f>ROUND(SUMIF(RV_DATA!W216:'RV_DATA'!W233, 1296915261, RV_DATA!I216:'RV_DATA'!I233), 6)</f>
        <v>0</v>
      </c>
      <c r="E235" s="67">
        <f>ROUND(RV_DATA!N225, 6)</f>
        <v>34080.245900000002</v>
      </c>
      <c r="F235" s="67">
        <f>ROUND(SUMIF(RV_DATA!W216:'RV_DATA'!W233, 1296915261, RV_DATA!O216:'RV_DATA'!O233), 6)</f>
        <v>0</v>
      </c>
      <c r="Q235" s="10">
        <v>3</v>
      </c>
    </row>
    <row r="236" spans="1:17" ht="38.25" x14ac:dyDescent="0.2">
      <c r="A236" s="66" t="s">
        <v>685</v>
      </c>
      <c r="B236" s="59" t="s">
        <v>686</v>
      </c>
      <c r="C236" s="63" t="s">
        <v>57</v>
      </c>
      <c r="D236" s="63">
        <f>ROUND(SUMIF(RV_DATA!W216:'RV_DATA'!W233, 1319759577, RV_DATA!I216:'RV_DATA'!I233), 6)</f>
        <v>0</v>
      </c>
      <c r="E236" s="67">
        <f>ROUND(RV_DATA!N224, 6)</f>
        <v>34572.380299999997</v>
      </c>
      <c r="F236" s="67">
        <f>ROUND(SUMIF(RV_DATA!W216:'RV_DATA'!W233, 1319759577, RV_DATA!O216:'RV_DATA'!O233), 6)</f>
        <v>0</v>
      </c>
      <c r="Q236" s="10">
        <v>3</v>
      </c>
    </row>
    <row r="237" spans="1:17" ht="25.5" x14ac:dyDescent="0.2">
      <c r="A237" s="66" t="s">
        <v>693</v>
      </c>
      <c r="B237" s="59" t="s">
        <v>694</v>
      </c>
      <c r="C237" s="63" t="s">
        <v>57</v>
      </c>
      <c r="D237" s="63">
        <f>ROUND(SUMIF(RV_DATA!W216:'RV_DATA'!W233, -188240904, RV_DATA!I216:'RV_DATA'!I233), 6)</f>
        <v>0</v>
      </c>
      <c r="E237" s="67">
        <f>ROUND(RV_DATA!N226, 6)</f>
        <v>37519.58</v>
      </c>
      <c r="F237" s="67">
        <f>ROUND(SUMIF(RV_DATA!W216:'RV_DATA'!W233, -188240904, RV_DATA!O216:'RV_DATA'!O233), 6)</f>
        <v>0</v>
      </c>
      <c r="Q237" s="10">
        <v>3</v>
      </c>
    </row>
    <row r="238" spans="1:17" ht="25.5" x14ac:dyDescent="0.2">
      <c r="A238" s="66" t="s">
        <v>699</v>
      </c>
      <c r="B238" s="59" t="s">
        <v>700</v>
      </c>
      <c r="C238" s="63" t="s">
        <v>57</v>
      </c>
      <c r="D238" s="63">
        <f>ROUND(SUMIF(RV_DATA!W216:'RV_DATA'!W233, 1748517997, RV_DATA!I216:'RV_DATA'!I233), 6)</f>
        <v>0</v>
      </c>
      <c r="E238" s="67">
        <f>ROUND(RV_DATA!N229, 6)</f>
        <v>29807.2431</v>
      </c>
      <c r="F238" s="67">
        <f>ROUND(SUMIF(RV_DATA!W216:'RV_DATA'!W233, 1748517997, RV_DATA!O216:'RV_DATA'!O233), 6)</f>
        <v>0</v>
      </c>
      <c r="Q238" s="10">
        <v>3</v>
      </c>
    </row>
    <row r="239" spans="1:17" x14ac:dyDescent="0.2">
      <c r="A239" s="66" t="s">
        <v>1058</v>
      </c>
      <c r="B239" s="59" t="s">
        <v>1060</v>
      </c>
      <c r="C239" s="63" t="s">
        <v>57</v>
      </c>
      <c r="D239" s="63">
        <f>ROUND(SUMIF(RV_DATA!W216:'RV_DATA'!W233, -143943088, RV_DATA!I216:'RV_DATA'!I233), 6)</f>
        <v>0</v>
      </c>
      <c r="E239" s="67">
        <f>ROUND(RV_DATA!N222, 6)</f>
        <v>7191.81</v>
      </c>
      <c r="F239" s="67">
        <f>ROUND(SUMIF(RV_DATA!W216:'RV_DATA'!W233, -143943088, RV_DATA!O216:'RV_DATA'!O233), 6)</f>
        <v>0</v>
      </c>
      <c r="Q239" s="10">
        <v>3</v>
      </c>
    </row>
    <row r="240" spans="1:17" x14ac:dyDescent="0.2">
      <c r="A240" s="66" t="s">
        <v>1136</v>
      </c>
      <c r="B240" s="59" t="s">
        <v>1138</v>
      </c>
      <c r="C240" s="63" t="s">
        <v>318</v>
      </c>
      <c r="D240" s="63">
        <f>ROUND(SUMIF(RV_DATA!W216:'RV_DATA'!W233, -1354945903, RV_DATA!I216:'RV_DATA'!I233), 6)</f>
        <v>0</v>
      </c>
      <c r="E240" s="67">
        <f>ROUND(RV_DATA!N233, 6)</f>
        <v>29.9</v>
      </c>
      <c r="F240" s="67">
        <f>ROUND(SUMIF(RV_DATA!W216:'RV_DATA'!W233, -1354945903, RV_DATA!O216:'RV_DATA'!O233), 6)</f>
        <v>0</v>
      </c>
      <c r="Q240" s="10">
        <v>3</v>
      </c>
    </row>
    <row r="241" spans="1:17" ht="38.25" x14ac:dyDescent="0.2">
      <c r="A241" s="66" t="s">
        <v>681</v>
      </c>
      <c r="B241" s="59" t="s">
        <v>682</v>
      </c>
      <c r="C241" s="63" t="s">
        <v>57</v>
      </c>
      <c r="D241" s="63">
        <f>ROUND(SUMIF(RV_DATA!W216:'RV_DATA'!W233, -1759128625, RV_DATA!I216:'RV_DATA'!I233), 6)</f>
        <v>0</v>
      </c>
      <c r="E241" s="67">
        <f>ROUND(RV_DATA!N223, 6)</f>
        <v>34883.881500000003</v>
      </c>
      <c r="F241" s="67">
        <f>ROUND(SUMIF(RV_DATA!W216:'RV_DATA'!W233, -1759128625, RV_DATA!O216:'RV_DATA'!O233), 6)</f>
        <v>0</v>
      </c>
      <c r="Q241" s="10">
        <v>3</v>
      </c>
    </row>
    <row r="242" spans="1:17" x14ac:dyDescent="0.2">
      <c r="A242" s="66" t="s">
        <v>665</v>
      </c>
      <c r="B242" s="59" t="s">
        <v>666</v>
      </c>
      <c r="C242" s="63" t="s">
        <v>318</v>
      </c>
      <c r="D242" s="63">
        <f>ROUND(SUMIF(RV_DATA!W216:'RV_DATA'!W233, -118334387, RV_DATA!I216:'RV_DATA'!I233), 6)</f>
        <v>0</v>
      </c>
      <c r="E242" s="67">
        <f>ROUND(RV_DATA!N231, 6)</f>
        <v>82.439099999999996</v>
      </c>
      <c r="F242" s="67">
        <f>ROUND(SUMIF(RV_DATA!W216:'RV_DATA'!W233, -118334387, RV_DATA!O216:'RV_DATA'!O233), 6)</f>
        <v>0</v>
      </c>
      <c r="Q242" s="10">
        <v>3</v>
      </c>
    </row>
    <row r="243" spans="1:17" x14ac:dyDescent="0.2">
      <c r="A243" s="66" t="s">
        <v>1115</v>
      </c>
      <c r="B243" s="59" t="s">
        <v>1117</v>
      </c>
      <c r="C243" s="63" t="s">
        <v>44</v>
      </c>
      <c r="D243" s="63">
        <f>ROUND(SUMIF(RV_DATA!W216:'RV_DATA'!W233, 620450163, RV_DATA!I216:'RV_DATA'!I233), 6)</f>
        <v>0</v>
      </c>
      <c r="E243" s="67">
        <f>ROUND(RV_DATA!N221, 6)</f>
        <v>5.91</v>
      </c>
      <c r="F243" s="67">
        <f>ROUND(SUMIF(RV_DATA!W216:'RV_DATA'!W233, 620450163, RV_DATA!O216:'RV_DATA'!O233), 6)</f>
        <v>0</v>
      </c>
      <c r="Q243" s="10">
        <v>3</v>
      </c>
    </row>
    <row r="244" spans="1:17" x14ac:dyDescent="0.2">
      <c r="A244" s="66" t="s">
        <v>1133</v>
      </c>
      <c r="B244" s="59" t="s">
        <v>1135</v>
      </c>
      <c r="C244" s="63" t="s">
        <v>57</v>
      </c>
      <c r="D244" s="63">
        <f>ROUND(SUMIF(RV_DATA!W216:'RV_DATA'!W233, 1246118143, RV_DATA!I216:'RV_DATA'!I233), 6)</f>
        <v>0</v>
      </c>
      <c r="E244" s="67">
        <f>ROUND(RV_DATA!N230, 6)</f>
        <v>6303.6</v>
      </c>
      <c r="F244" s="67">
        <f>ROUND(SUMIF(RV_DATA!W216:'RV_DATA'!W233, 1246118143, RV_DATA!O216:'RV_DATA'!O233), 6)</f>
        <v>0</v>
      </c>
      <c r="Q244" s="10">
        <v>3</v>
      </c>
    </row>
    <row r="245" spans="1:17" x14ac:dyDescent="0.2">
      <c r="A245" s="66" t="s">
        <v>1118</v>
      </c>
      <c r="B245" s="59" t="s">
        <v>1120</v>
      </c>
      <c r="C245" s="63" t="s">
        <v>44</v>
      </c>
      <c r="D245" s="63">
        <f>ROUND(SUMIF(RV_DATA!W216:'RV_DATA'!W233, -972136229, RV_DATA!I216:'RV_DATA'!I233), 6)</f>
        <v>0</v>
      </c>
      <c r="E245" s="67">
        <f>ROUND(RV_DATA!N220, 6)</f>
        <v>5.67</v>
      </c>
      <c r="F245" s="67">
        <f>ROUND(SUMIF(RV_DATA!W216:'RV_DATA'!W233, -972136229, RV_DATA!O216:'RV_DATA'!O233), 6)</f>
        <v>0</v>
      </c>
      <c r="Q245" s="10">
        <v>3</v>
      </c>
    </row>
    <row r="246" spans="1:17" x14ac:dyDescent="0.2">
      <c r="A246" s="66" t="s">
        <v>1139</v>
      </c>
      <c r="B246" s="59" t="s">
        <v>1141</v>
      </c>
      <c r="C246" s="63" t="s">
        <v>57</v>
      </c>
      <c r="D246" s="63">
        <f>ROUND(SUMIF(RV_DATA!W216:'RV_DATA'!W233, -406444833, RV_DATA!I216:'RV_DATA'!I233), 6)</f>
        <v>0</v>
      </c>
      <c r="E246" s="67">
        <f>ROUND(RV_DATA!N232, 6)</f>
        <v>12534.98</v>
      </c>
      <c r="F246" s="67">
        <f>ROUND(SUMIF(RV_DATA!W216:'RV_DATA'!W233, -406444833, RV_DATA!O216:'RV_DATA'!O233), 6)</f>
        <v>0</v>
      </c>
      <c r="Q246" s="10">
        <v>3</v>
      </c>
    </row>
    <row r="247" spans="1:17" ht="38.25" x14ac:dyDescent="0.2">
      <c r="A247" s="66" t="s">
        <v>1145</v>
      </c>
      <c r="B247" s="59" t="s">
        <v>1147</v>
      </c>
      <c r="C247" s="63" t="s">
        <v>44</v>
      </c>
      <c r="D247" s="63">
        <f>ROUND(SUMIF(RV_DATA!W216:'RV_DATA'!W233, -1945260007, RV_DATA!I216:'RV_DATA'!I233), 6)</f>
        <v>0</v>
      </c>
      <c r="E247" s="67">
        <f>ROUND(RV_DATA!N219, 6)</f>
        <v>745.24</v>
      </c>
      <c r="F247" s="67">
        <f>ROUND(SUMIF(RV_DATA!W216:'RV_DATA'!W233, -1945260007, RV_DATA!O216:'RV_DATA'!O233), 6)</f>
        <v>0</v>
      </c>
      <c r="Q247" s="10">
        <v>3</v>
      </c>
    </row>
    <row r="248" spans="1:17" ht="38.25" x14ac:dyDescent="0.2">
      <c r="A248" s="66" t="s">
        <v>1148</v>
      </c>
      <c r="B248" s="59" t="s">
        <v>1150</v>
      </c>
      <c r="C248" s="63" t="s">
        <v>57</v>
      </c>
      <c r="D248" s="63">
        <f>ROUND(SUMIF(RV_DATA!W216:'RV_DATA'!W233, -1285363752, RV_DATA!I216:'RV_DATA'!I233), 6)</f>
        <v>0</v>
      </c>
      <c r="E248" s="67">
        <f>ROUND(RV_DATA!N218, 6)</f>
        <v>4495.6499999999996</v>
      </c>
      <c r="F248" s="67">
        <f>ROUND(SUMIF(RV_DATA!W216:'RV_DATA'!W233, -1285363752, RV_DATA!O216:'RV_DATA'!O233), 6)</f>
        <v>0</v>
      </c>
      <c r="Q248" s="10">
        <v>3</v>
      </c>
    </row>
    <row r="249" spans="1:17" ht="38.25" x14ac:dyDescent="0.2">
      <c r="A249" s="66" t="s">
        <v>1151</v>
      </c>
      <c r="B249" s="59" t="s">
        <v>1153</v>
      </c>
      <c r="C249" s="63" t="s">
        <v>57</v>
      </c>
      <c r="D249" s="63">
        <f>ROUND(SUMIF(RV_DATA!W216:'RV_DATA'!W233, -582320778, RV_DATA!I216:'RV_DATA'!I233), 6)</f>
        <v>0</v>
      </c>
      <c r="E249" s="67">
        <f>ROUND(RV_DATA!N217, 6)</f>
        <v>4673.1499999999996</v>
      </c>
      <c r="F249" s="67">
        <f>ROUND(SUMIF(RV_DATA!W216:'RV_DATA'!W233, -582320778, RV_DATA!O216:'RV_DATA'!O233), 6)</f>
        <v>0</v>
      </c>
      <c r="Q249" s="10">
        <v>3</v>
      </c>
    </row>
    <row r="250" spans="1:17" x14ac:dyDescent="0.2">
      <c r="A250" s="66" t="s">
        <v>991</v>
      </c>
      <c r="B250" s="59" t="s">
        <v>992</v>
      </c>
      <c r="C250" s="63" t="s">
        <v>931</v>
      </c>
      <c r="D250" s="63">
        <f>ROUND(SUMIF(RV_DATA!W216:'RV_DATA'!W233, -1341645062, RV_DATA!I216:'RV_DATA'!I233), 6)</f>
        <v>0</v>
      </c>
      <c r="E250" s="67">
        <f>ROUND(RV_DATA!N216, 6)</f>
        <v>1</v>
      </c>
      <c r="F250" s="67">
        <f>ROUND(SUMIF(RV_DATA!W216:'RV_DATA'!W233, -1341645062, RV_DATA!O216:'RV_DATA'!O233), 6)</f>
        <v>0</v>
      </c>
      <c r="Q250" s="10">
        <v>3</v>
      </c>
    </row>
    <row r="251" spans="1:17" x14ac:dyDescent="0.2">
      <c r="A251" s="92" t="s">
        <v>1403</v>
      </c>
      <c r="B251" s="92"/>
      <c r="C251" s="92"/>
      <c r="D251" s="92"/>
      <c r="E251" s="93">
        <f>SUMIF(Q235:Q250, 3, F235:F250)</f>
        <v>0</v>
      </c>
      <c r="F251" s="94"/>
    </row>
    <row r="252" spans="1:17" x14ac:dyDescent="0.2">
      <c r="A252" s="90" t="str">
        <f>CONCATENATE("Раздел: ",IF(Source!G1014&lt;&gt;"Новый раздел", Source!G1014, ""))</f>
        <v>Раздел: п.41   Установка информационных и дорожных знаков - 1шт.</v>
      </c>
      <c r="B252" s="91"/>
      <c r="C252" s="91"/>
      <c r="D252" s="91"/>
      <c r="E252" s="91"/>
      <c r="F252" s="91"/>
    </row>
    <row r="253" spans="1:17" x14ac:dyDescent="0.2">
      <c r="A253" s="95" t="s">
        <v>1402</v>
      </c>
      <c r="B253" s="96"/>
      <c r="C253" s="96"/>
      <c r="D253" s="96"/>
      <c r="E253" s="96"/>
      <c r="F253" s="96"/>
    </row>
    <row r="254" spans="1:17" ht="25.5" x14ac:dyDescent="0.2">
      <c r="A254" s="66" t="s">
        <v>1157</v>
      </c>
      <c r="B254" s="59" t="s">
        <v>1159</v>
      </c>
      <c r="C254" s="63" t="s">
        <v>57</v>
      </c>
      <c r="D254" s="63">
        <f>ROUND(SUMIF(RV_DATA!W235:'RV_DATA'!W241, -649257975, RV_DATA!I235:'RV_DATA'!I241), 6)</f>
        <v>0</v>
      </c>
      <c r="E254" s="67">
        <f>ROUND(RV_DATA!N235, 6)</f>
        <v>24618.39</v>
      </c>
      <c r="F254" s="67">
        <f>ROUND(SUMIF(RV_DATA!W235:'RV_DATA'!W241, -649257975, RV_DATA!O235:'RV_DATA'!O241), 6)</f>
        <v>0</v>
      </c>
      <c r="Q254" s="10">
        <v>3</v>
      </c>
    </row>
    <row r="255" spans="1:17" ht="25.5" x14ac:dyDescent="0.2">
      <c r="A255" s="66" t="s">
        <v>730</v>
      </c>
      <c r="B255" s="59" t="s">
        <v>731</v>
      </c>
      <c r="C255" s="63" t="s">
        <v>344</v>
      </c>
      <c r="D255" s="63">
        <f>ROUND(SUMIF(RV_DATA!W235:'RV_DATA'!W241, -1914073212, RV_DATA!I235:'RV_DATA'!I241), 6)</f>
        <v>0</v>
      </c>
      <c r="E255" s="67">
        <f>ROUND(RV_DATA!N237, 6)</f>
        <v>1539.5260000000001</v>
      </c>
      <c r="F255" s="67">
        <f>ROUND(SUMIF(RV_DATA!W235:'RV_DATA'!W241, -1914073212, RV_DATA!O235:'RV_DATA'!O241), 6)</f>
        <v>0</v>
      </c>
      <c r="Q255" s="10">
        <v>3</v>
      </c>
    </row>
    <row r="256" spans="1:17" x14ac:dyDescent="0.2">
      <c r="A256" s="66" t="s">
        <v>734</v>
      </c>
      <c r="B256" s="59" t="s">
        <v>735</v>
      </c>
      <c r="C256" s="63" t="s">
        <v>344</v>
      </c>
      <c r="D256" s="63">
        <f>ROUND(SUMIF(RV_DATA!W235:'RV_DATA'!W241, -698957023, RV_DATA!I235:'RV_DATA'!I241), 6)</f>
        <v>0</v>
      </c>
      <c r="E256" s="67">
        <f>ROUND(RV_DATA!N238, 6)</f>
        <v>55.317599999999999</v>
      </c>
      <c r="F256" s="67">
        <f>ROUND(SUMIF(RV_DATA!W235:'RV_DATA'!W241, -698957023, RV_DATA!O235:'RV_DATA'!O241), 6)</f>
        <v>0</v>
      </c>
      <c r="Q256" s="10">
        <v>3</v>
      </c>
    </row>
    <row r="257" spans="1:17" x14ac:dyDescent="0.2">
      <c r="A257" s="66" t="s">
        <v>734</v>
      </c>
      <c r="B257" s="59" t="s">
        <v>735</v>
      </c>
      <c r="C257" s="63" t="s">
        <v>344</v>
      </c>
      <c r="D257" s="63">
        <f>ROUND(SUMIF(RV_DATA!W235:'RV_DATA'!W241, -1746708717, RV_DATA!I235:'RV_DATA'!I241), 6)</f>
        <v>0</v>
      </c>
      <c r="E257" s="67">
        <f>ROUND(RV_DATA!N239, 6)</f>
        <v>47.28</v>
      </c>
      <c r="F257" s="67">
        <f>ROUND(SUMIF(RV_DATA!W235:'RV_DATA'!W241, -1746708717, RV_DATA!O235:'RV_DATA'!O241), 6)</f>
        <v>0</v>
      </c>
      <c r="Q257" s="10">
        <v>3</v>
      </c>
    </row>
    <row r="258" spans="1:17" ht="38.25" x14ac:dyDescent="0.2">
      <c r="A258" s="66" t="s">
        <v>726</v>
      </c>
      <c r="B258" s="59" t="s">
        <v>727</v>
      </c>
      <c r="C258" s="63" t="s">
        <v>344</v>
      </c>
      <c r="D258" s="63">
        <f>ROUND(SUMIF(RV_DATA!W235:'RV_DATA'!W241, 2080073401, RV_DATA!I235:'RV_DATA'!I241), 6)</f>
        <v>0</v>
      </c>
      <c r="E258" s="67">
        <f>ROUND(RV_DATA!N236, 6)</f>
        <v>814.9248</v>
      </c>
      <c r="F258" s="67">
        <f>ROUND(SUMIF(RV_DATA!W235:'RV_DATA'!W241, 2080073401, RV_DATA!O235:'RV_DATA'!O241), 6)</f>
        <v>0</v>
      </c>
      <c r="Q258" s="10">
        <v>3</v>
      </c>
    </row>
    <row r="259" spans="1:17" x14ac:dyDescent="0.2">
      <c r="A259" s="92" t="s">
        <v>1403</v>
      </c>
      <c r="B259" s="92"/>
      <c r="C259" s="92"/>
      <c r="D259" s="92"/>
      <c r="E259" s="93">
        <f>SUMIF(Q254:Q258, 3, F254:F258)</f>
        <v>0</v>
      </c>
      <c r="F259" s="94"/>
    </row>
    <row r="260" spans="1:17" x14ac:dyDescent="0.2">
      <c r="A260" s="90" t="str">
        <f>CONCATENATE("Раздел: ",IF(Source!G1055&lt;&gt;"Новый раздел", Source!G1055, ""))</f>
        <v>Раздел: п.42   Установка ИДН (3,5м) - 4шт.</v>
      </c>
      <c r="B260" s="91"/>
      <c r="C260" s="91"/>
      <c r="D260" s="91"/>
      <c r="E260" s="91"/>
      <c r="F260" s="91"/>
    </row>
    <row r="261" spans="1:17" x14ac:dyDescent="0.2">
      <c r="A261" s="95" t="s">
        <v>1402</v>
      </c>
      <c r="B261" s="96"/>
      <c r="C261" s="96"/>
      <c r="D261" s="96"/>
      <c r="E261" s="96"/>
      <c r="F261" s="96"/>
    </row>
    <row r="262" spans="1:17" ht="25.5" x14ac:dyDescent="0.2">
      <c r="A262" s="66" t="s">
        <v>752</v>
      </c>
      <c r="B262" s="59" t="s">
        <v>753</v>
      </c>
      <c r="C262" s="63" t="s">
        <v>344</v>
      </c>
      <c r="D262" s="63">
        <f>ROUND(SUMIF(RV_DATA!W243:'RV_DATA'!W251, -1733298309, RV_DATA!I243:'RV_DATA'!I251), 6)</f>
        <v>0</v>
      </c>
      <c r="E262" s="67">
        <f>ROUND(RV_DATA!N247, 6)</f>
        <v>1528.1507999999999</v>
      </c>
      <c r="F262" s="67">
        <f>ROUND(SUMIF(RV_DATA!W243:'RV_DATA'!W251, -1733298309, RV_DATA!O243:'RV_DATA'!O251), 6)</f>
        <v>0</v>
      </c>
      <c r="Q262" s="10">
        <v>3</v>
      </c>
    </row>
    <row r="263" spans="1:17" ht="25.5" x14ac:dyDescent="0.2">
      <c r="A263" s="66" t="s">
        <v>760</v>
      </c>
      <c r="B263" s="59" t="s">
        <v>761</v>
      </c>
      <c r="C263" s="63" t="s">
        <v>344</v>
      </c>
      <c r="D263" s="63">
        <f>ROUND(SUMIF(RV_DATA!W243:'RV_DATA'!W251, -730179058, RV_DATA!I243:'RV_DATA'!I251), 6)</f>
        <v>0</v>
      </c>
      <c r="E263" s="67">
        <f>ROUND(RV_DATA!N251, 6)</f>
        <v>713.02499999999998</v>
      </c>
      <c r="F263" s="67">
        <f>ROUND(SUMIF(RV_DATA!W243:'RV_DATA'!W251, -730179058, RV_DATA!O243:'RV_DATA'!O251), 6)</f>
        <v>0</v>
      </c>
      <c r="Q263" s="10">
        <v>3</v>
      </c>
    </row>
    <row r="264" spans="1:17" x14ac:dyDescent="0.2">
      <c r="A264" s="66" t="s">
        <v>1163</v>
      </c>
      <c r="B264" s="59" t="s">
        <v>1165</v>
      </c>
      <c r="C264" s="63" t="s">
        <v>318</v>
      </c>
      <c r="D264" s="63">
        <f>ROUND(SUMIF(RV_DATA!W243:'RV_DATA'!W251, 320848201, RV_DATA!I243:'RV_DATA'!I251), 6)</f>
        <v>0</v>
      </c>
      <c r="E264" s="67">
        <f>ROUND(RV_DATA!N246, 6)</f>
        <v>221.64</v>
      </c>
      <c r="F264" s="67">
        <f>ROUND(SUMIF(RV_DATA!W243:'RV_DATA'!W251, 320848201, RV_DATA!O243:'RV_DATA'!O251), 6)</f>
        <v>0</v>
      </c>
      <c r="Q264" s="10">
        <v>3</v>
      </c>
    </row>
    <row r="265" spans="1:17" ht="38.25" x14ac:dyDescent="0.2">
      <c r="A265" s="66" t="s">
        <v>1166</v>
      </c>
      <c r="B265" s="59" t="s">
        <v>1168</v>
      </c>
      <c r="C265" s="63" t="s">
        <v>344</v>
      </c>
      <c r="D265" s="63">
        <f>ROUND(SUMIF(RV_DATA!W243:'RV_DATA'!W251, -2025506423, RV_DATA!I243:'RV_DATA'!I251), 6)</f>
        <v>0</v>
      </c>
      <c r="E265" s="67">
        <f>ROUND(RV_DATA!N245, 6)</f>
        <v>373.37</v>
      </c>
      <c r="F265" s="67">
        <f>ROUND(SUMIF(RV_DATA!W243:'RV_DATA'!W251, -2025506423, RV_DATA!O243:'RV_DATA'!O251), 6)</f>
        <v>0</v>
      </c>
      <c r="Q265" s="10">
        <v>3</v>
      </c>
    </row>
    <row r="266" spans="1:17" ht="38.25" x14ac:dyDescent="0.2">
      <c r="A266" s="66" t="s">
        <v>1169</v>
      </c>
      <c r="B266" s="59" t="s">
        <v>1171</v>
      </c>
      <c r="C266" s="63" t="s">
        <v>344</v>
      </c>
      <c r="D266" s="63">
        <f>ROUND(SUMIF(RV_DATA!W243:'RV_DATA'!W251, 1728779386, RV_DATA!I243:'RV_DATA'!I251), 6)</f>
        <v>0</v>
      </c>
      <c r="E266" s="67">
        <f>ROUND(RV_DATA!N244, 6)</f>
        <v>11.58</v>
      </c>
      <c r="F266" s="67">
        <f>ROUND(SUMIF(RV_DATA!W243:'RV_DATA'!W251, 1728779386, RV_DATA!O243:'RV_DATA'!O251), 6)</f>
        <v>0</v>
      </c>
      <c r="Q266" s="10">
        <v>3</v>
      </c>
    </row>
    <row r="267" spans="1:17" x14ac:dyDescent="0.2">
      <c r="A267" s="66" t="s">
        <v>991</v>
      </c>
      <c r="B267" s="59" t="s">
        <v>992</v>
      </c>
      <c r="C267" s="63" t="s">
        <v>931</v>
      </c>
      <c r="D267" s="63">
        <f>ROUND(SUMIF(RV_DATA!W243:'RV_DATA'!W251, -1341645062, RV_DATA!I243:'RV_DATA'!I251), 6)</f>
        <v>0</v>
      </c>
      <c r="E267" s="67">
        <f>ROUND(RV_DATA!N243, 6)</f>
        <v>1</v>
      </c>
      <c r="F267" s="67">
        <f>ROUND(SUMIF(RV_DATA!W243:'RV_DATA'!W251, -1341645062, RV_DATA!O243:'RV_DATA'!O251), 6)</f>
        <v>0</v>
      </c>
      <c r="Q267" s="10">
        <v>3</v>
      </c>
    </row>
    <row r="268" spans="1:17" x14ac:dyDescent="0.2">
      <c r="A268" s="92" t="s">
        <v>1403</v>
      </c>
      <c r="B268" s="92"/>
      <c r="C268" s="92"/>
      <c r="D268" s="92"/>
      <c r="E268" s="93">
        <f>SUMIF(Q262:Q267, 3, F262:F267)</f>
        <v>0</v>
      </c>
      <c r="F268" s="94"/>
    </row>
    <row r="269" spans="1:17" x14ac:dyDescent="0.2">
      <c r="A269" s="90" t="str">
        <f>CONCATENATE("Раздел: ",IF(Source!G1093&lt;&gt;"Новый раздел", Source!G1093, ""))</f>
        <v>Раздел: п.43   Установка антипарковочных столбиков - 28шт.</v>
      </c>
      <c r="B269" s="91"/>
      <c r="C269" s="91"/>
      <c r="D269" s="91"/>
      <c r="E269" s="91"/>
      <c r="F269" s="91"/>
    </row>
    <row r="270" spans="1:17" x14ac:dyDescent="0.2">
      <c r="A270" s="95" t="s">
        <v>1402</v>
      </c>
      <c r="B270" s="96"/>
      <c r="C270" s="96"/>
      <c r="D270" s="96"/>
      <c r="E270" s="96"/>
      <c r="F270" s="96"/>
    </row>
    <row r="271" spans="1:17" x14ac:dyDescent="0.2">
      <c r="A271" s="66" t="s">
        <v>1175</v>
      </c>
      <c r="B271" s="59" t="s">
        <v>1177</v>
      </c>
      <c r="C271" s="63" t="s">
        <v>318</v>
      </c>
      <c r="D271" s="63">
        <f>ROUND(SUMIF(RV_DATA!W253:'RV_DATA'!W255, -896393413, RV_DATA!I253:'RV_DATA'!I255), 6)</f>
        <v>0</v>
      </c>
      <c r="E271" s="67">
        <f>ROUND(RV_DATA!N254, 6)</f>
        <v>6.27</v>
      </c>
      <c r="F271" s="67">
        <f>ROUND(SUMIF(RV_DATA!W253:'RV_DATA'!W255, -896393413, RV_DATA!O253:'RV_DATA'!O255), 6)</f>
        <v>0</v>
      </c>
      <c r="Q271" s="10">
        <v>3</v>
      </c>
    </row>
    <row r="272" spans="1:17" x14ac:dyDescent="0.2">
      <c r="A272" s="66" t="s">
        <v>1178</v>
      </c>
      <c r="B272" s="59" t="s">
        <v>1180</v>
      </c>
      <c r="C272" s="63" t="s">
        <v>57</v>
      </c>
      <c r="D272" s="63">
        <f>ROUND(SUMIF(RV_DATA!W253:'RV_DATA'!W255, 599831343, RV_DATA!I253:'RV_DATA'!I255), 6)</f>
        <v>0</v>
      </c>
      <c r="E272" s="67">
        <f>ROUND(RV_DATA!N253, 6)</f>
        <v>3386.07</v>
      </c>
      <c r="F272" s="67">
        <f>ROUND(SUMIF(RV_DATA!W253:'RV_DATA'!W255, 599831343, RV_DATA!O253:'RV_DATA'!O255), 6)</f>
        <v>0</v>
      </c>
      <c r="Q272" s="10">
        <v>3</v>
      </c>
    </row>
    <row r="273" spans="1:17" ht="25.5" x14ac:dyDescent="0.2">
      <c r="A273" s="66" t="s">
        <v>233</v>
      </c>
      <c r="B273" s="59" t="s">
        <v>771</v>
      </c>
      <c r="C273" s="63" t="s">
        <v>344</v>
      </c>
      <c r="D273" s="63">
        <f>ROUND(SUMIF(RV_DATA!W253:'RV_DATA'!W255, -1095323029, RV_DATA!I253:'RV_DATA'!I255), 6)</f>
        <v>0</v>
      </c>
      <c r="E273" s="67">
        <f>ROUND(RV_DATA!N255, 6)</f>
        <v>797.6105</v>
      </c>
      <c r="F273" s="67">
        <f>ROUND(SUMIF(RV_DATA!W253:'RV_DATA'!W255, -1095323029, RV_DATA!O253:'RV_DATA'!O255), 6)</f>
        <v>0</v>
      </c>
      <c r="Q273" s="10">
        <v>3</v>
      </c>
    </row>
    <row r="274" spans="1:17" x14ac:dyDescent="0.2">
      <c r="A274" s="92" t="s">
        <v>1403</v>
      </c>
      <c r="B274" s="92"/>
      <c r="C274" s="92"/>
      <c r="D274" s="92"/>
      <c r="E274" s="93">
        <f>SUMIF(Q271:Q273, 3, F271:F273)</f>
        <v>0</v>
      </c>
      <c r="F274" s="94"/>
    </row>
    <row r="275" spans="1:17" ht="25.5" x14ac:dyDescent="0.2">
      <c r="A275" s="90" t="str">
        <f>CONCATENATE("Раздел: ",IF(Source!G1129&lt;&gt;"Новый раздел", Source!G1129, ""))</f>
        <v>Раздел: п.25,5   Устройство покрытия на площадке воркаут (1 см: 1 см - каучук) - 375 м2</v>
      </c>
      <c r="B275" s="91"/>
      <c r="C275" s="91"/>
      <c r="D275" s="91"/>
      <c r="E275" s="91"/>
      <c r="F275" s="91"/>
      <c r="O275" s="65" t="s">
        <v>1419</v>
      </c>
    </row>
    <row r="276" spans="1:17" x14ac:dyDescent="0.2">
      <c r="A276" s="95" t="s">
        <v>1402</v>
      </c>
      <c r="B276" s="96"/>
      <c r="C276" s="96"/>
      <c r="D276" s="96"/>
      <c r="E276" s="96"/>
      <c r="F276" s="96"/>
    </row>
    <row r="277" spans="1:17" x14ac:dyDescent="0.2">
      <c r="A277" s="66" t="s">
        <v>1193</v>
      </c>
      <c r="B277" s="59" t="s">
        <v>1195</v>
      </c>
      <c r="C277" s="63" t="s">
        <v>57</v>
      </c>
      <c r="D277" s="63">
        <f>ROUND(SUMIF(RV_DATA!W257:'RV_DATA'!W268, -2119181341, RV_DATA!I257:'RV_DATA'!I268), 6)</f>
        <v>1.1813000000000001E-2</v>
      </c>
      <c r="E277" s="67">
        <f>ROUND(RV_DATA!N260, 6)</f>
        <v>6240.56</v>
      </c>
      <c r="F277" s="67">
        <f>ROUND(SUMIF(RV_DATA!W257:'RV_DATA'!W268, -2119181341, RV_DATA!O257:'RV_DATA'!O268), 6)</f>
        <v>73.73</v>
      </c>
      <c r="Q277" s="10">
        <v>3</v>
      </c>
    </row>
    <row r="278" spans="1:17" ht="51" x14ac:dyDescent="0.2">
      <c r="A278" s="66" t="s">
        <v>1196</v>
      </c>
      <c r="B278" s="59" t="s">
        <v>1198</v>
      </c>
      <c r="C278" s="63" t="s">
        <v>318</v>
      </c>
      <c r="D278" s="63">
        <f>ROUND(SUMIF(RV_DATA!W257:'RV_DATA'!W268, -1089356534, RV_DATA!I257:'RV_DATA'!I268), 6)</f>
        <v>905.625</v>
      </c>
      <c r="E278" s="67">
        <f>ROUND(RV_DATA!N259, 6)</f>
        <v>69.17</v>
      </c>
      <c r="F278" s="67">
        <f>ROUND(SUMIF(RV_DATA!W257:'RV_DATA'!W268, -1089356534, RV_DATA!O257:'RV_DATA'!O268), 6)</f>
        <v>62642.1</v>
      </c>
      <c r="Q278" s="10">
        <v>3</v>
      </c>
    </row>
    <row r="279" spans="1:17" ht="25.5" x14ac:dyDescent="0.2">
      <c r="A279" s="66" t="s">
        <v>779</v>
      </c>
      <c r="B279" s="59" t="s">
        <v>780</v>
      </c>
      <c r="C279" s="63" t="s">
        <v>318</v>
      </c>
      <c r="D279" s="63">
        <f>ROUND(SUMIF(RV_DATA!W257:'RV_DATA'!W268, 1266083808, RV_DATA!I257:'RV_DATA'!I268), 6)</f>
        <v>0</v>
      </c>
      <c r="E279" s="67">
        <f>ROUND(RV_DATA!N261, 6)</f>
        <v>17.544599999999999</v>
      </c>
      <c r="F279" s="67">
        <f>ROUND(SUMIF(RV_DATA!W257:'RV_DATA'!W268, 1266083808, RV_DATA!O257:'RV_DATA'!O268), 6)</f>
        <v>0</v>
      </c>
      <c r="Q279" s="10">
        <v>3</v>
      </c>
    </row>
    <row r="280" spans="1:17" ht="25.5" x14ac:dyDescent="0.2">
      <c r="A280" s="66" t="s">
        <v>790</v>
      </c>
      <c r="B280" s="59" t="s">
        <v>791</v>
      </c>
      <c r="C280" s="63" t="s">
        <v>318</v>
      </c>
      <c r="D280" s="63">
        <f>ROUND(SUMIF(RV_DATA!W257:'RV_DATA'!W268, -1339022534, RV_DATA!I257:'RV_DATA'!I268), 6)</f>
        <v>2756.25</v>
      </c>
      <c r="E280" s="67">
        <f>ROUND(RV_DATA!N268, 6)</f>
        <v>85.556399999999996</v>
      </c>
      <c r="F280" s="67">
        <f>ROUND(SUMIF(RV_DATA!W257:'RV_DATA'!W268, -1339022534, RV_DATA!O257:'RV_DATA'!O268), 6)</f>
        <v>235814.83</v>
      </c>
      <c r="Q280" s="10">
        <v>3</v>
      </c>
    </row>
    <row r="281" spans="1:17" x14ac:dyDescent="0.2">
      <c r="A281" s="66" t="s">
        <v>1199</v>
      </c>
      <c r="B281" s="59" t="s">
        <v>1201</v>
      </c>
      <c r="C281" s="63" t="s">
        <v>466</v>
      </c>
      <c r="D281" s="63">
        <f>ROUND(SUMIF(RV_DATA!W257:'RV_DATA'!W268, 195041248, RV_DATA!I257:'RV_DATA'!I268), 6)</f>
        <v>21</v>
      </c>
      <c r="E281" s="67">
        <f>ROUND(RV_DATA!N258, 6)</f>
        <v>3.66</v>
      </c>
      <c r="F281" s="67">
        <f>ROUND(SUMIF(RV_DATA!W257:'RV_DATA'!W268, 195041248, RV_DATA!O257:'RV_DATA'!O268), 6)</f>
        <v>76.88</v>
      </c>
      <c r="Q281" s="10">
        <v>3</v>
      </c>
    </row>
    <row r="282" spans="1:17" x14ac:dyDescent="0.2">
      <c r="A282" s="66" t="s">
        <v>991</v>
      </c>
      <c r="B282" s="59" t="s">
        <v>992</v>
      </c>
      <c r="C282" s="63" t="s">
        <v>931</v>
      </c>
      <c r="D282" s="63">
        <f>ROUND(SUMIF(RV_DATA!W257:'RV_DATA'!W268, -1341645062, RV_DATA!I257:'RV_DATA'!I268), 6)</f>
        <v>3.7499999999999999E-2</v>
      </c>
      <c r="E282" s="67">
        <f>ROUND(RV_DATA!N257, 6)</f>
        <v>1</v>
      </c>
      <c r="F282" s="67">
        <f>ROUND(SUMIF(RV_DATA!W257:'RV_DATA'!W268, -1341645062, RV_DATA!O257:'RV_DATA'!O268), 6)</f>
        <v>0.04</v>
      </c>
      <c r="Q282" s="10">
        <v>3</v>
      </c>
    </row>
    <row r="283" spans="1:17" x14ac:dyDescent="0.2">
      <c r="A283" s="92" t="s">
        <v>1403</v>
      </c>
      <c r="B283" s="92"/>
      <c r="C283" s="92"/>
      <c r="D283" s="92"/>
      <c r="E283" s="93">
        <f>SUMIF(Q277:Q282, 3, F277:F282)</f>
        <v>298607.57999999996</v>
      </c>
      <c r="F283" s="94"/>
    </row>
    <row r="284" spans="1:17" ht="25.5" x14ac:dyDescent="0.2">
      <c r="A284" s="90" t="str">
        <f>CONCATENATE("Раздел: ",IF(Source!G1169&lt;&gt;"Новый раздел", Source!G1169, ""))</f>
        <v>Раздел: п.47   Устройство покрытия на детской площадке для детей от 5 лет 4 см (3 см - резина, 1 см - EPDM) - 227,7</v>
      </c>
      <c r="B284" s="91"/>
      <c r="C284" s="91"/>
      <c r="D284" s="91"/>
      <c r="E284" s="91"/>
      <c r="F284" s="91"/>
      <c r="O284" s="65" t="s">
        <v>1420</v>
      </c>
    </row>
    <row r="285" spans="1:17" x14ac:dyDescent="0.2">
      <c r="A285" s="95" t="s">
        <v>1402</v>
      </c>
      <c r="B285" s="96"/>
      <c r="C285" s="96"/>
      <c r="D285" s="96"/>
      <c r="E285" s="96"/>
      <c r="F285" s="96"/>
    </row>
    <row r="286" spans="1:17" x14ac:dyDescent="0.2">
      <c r="A286" s="66" t="s">
        <v>1193</v>
      </c>
      <c r="B286" s="59" t="s">
        <v>1195</v>
      </c>
      <c r="C286" s="63" t="s">
        <v>57</v>
      </c>
      <c r="D286" s="63">
        <f>ROUND(SUMIF(RV_DATA!W270:'RV_DATA'!W281, -2119181341, RV_DATA!I270:'RV_DATA'!I281), 6)</f>
        <v>0</v>
      </c>
      <c r="E286" s="67">
        <f>ROUND(RV_DATA!N273, 6)</f>
        <v>6240.56</v>
      </c>
      <c r="F286" s="67">
        <f>ROUND(SUMIF(RV_DATA!W270:'RV_DATA'!W281, -2119181341, RV_DATA!O270:'RV_DATA'!O281), 6)</f>
        <v>0</v>
      </c>
      <c r="Q286" s="10">
        <v>3</v>
      </c>
    </row>
    <row r="287" spans="1:17" ht="51" x14ac:dyDescent="0.2">
      <c r="A287" s="66" t="s">
        <v>1196</v>
      </c>
      <c r="B287" s="59" t="s">
        <v>1198</v>
      </c>
      <c r="C287" s="63" t="s">
        <v>318</v>
      </c>
      <c r="D287" s="63">
        <f>ROUND(SUMIF(RV_DATA!W270:'RV_DATA'!W281, -1089356534, RV_DATA!I270:'RV_DATA'!I281), 6)</f>
        <v>0</v>
      </c>
      <c r="E287" s="67">
        <f>ROUND(RV_DATA!N272, 6)</f>
        <v>69.17</v>
      </c>
      <c r="F287" s="67">
        <f>ROUND(SUMIF(RV_DATA!W270:'RV_DATA'!W281, -1089356534, RV_DATA!O270:'RV_DATA'!O281), 6)</f>
        <v>0</v>
      </c>
      <c r="Q287" s="10">
        <v>3</v>
      </c>
    </row>
    <row r="288" spans="1:17" ht="25.5" x14ac:dyDescent="0.2">
      <c r="A288" s="66" t="s">
        <v>779</v>
      </c>
      <c r="B288" s="59" t="s">
        <v>780</v>
      </c>
      <c r="C288" s="63" t="s">
        <v>318</v>
      </c>
      <c r="D288" s="63">
        <f>ROUND(SUMIF(RV_DATA!W270:'RV_DATA'!W281, 1266083808, RV_DATA!I270:'RV_DATA'!I281), 6)</f>
        <v>0</v>
      </c>
      <c r="E288" s="67">
        <f>ROUND(RV_DATA!N274, 6)</f>
        <v>17.544599999999999</v>
      </c>
      <c r="F288" s="67">
        <f>ROUND(SUMIF(RV_DATA!W270:'RV_DATA'!W281, 1266083808, RV_DATA!O270:'RV_DATA'!O281), 6)</f>
        <v>0</v>
      </c>
      <c r="Q288" s="10">
        <v>3</v>
      </c>
    </row>
    <row r="289" spans="1:17" ht="25.5" x14ac:dyDescent="0.2">
      <c r="A289" s="66" t="s">
        <v>790</v>
      </c>
      <c r="B289" s="59" t="s">
        <v>791</v>
      </c>
      <c r="C289" s="63" t="s">
        <v>318</v>
      </c>
      <c r="D289" s="63">
        <f>ROUND(SUMIF(RV_DATA!W270:'RV_DATA'!W281, -1339022534, RV_DATA!I270:'RV_DATA'!I281), 6)</f>
        <v>0</v>
      </c>
      <c r="E289" s="67">
        <f>ROUND(RV_DATA!N281, 6)</f>
        <v>85.556399999999996</v>
      </c>
      <c r="F289" s="67">
        <f>ROUND(SUMIF(RV_DATA!W270:'RV_DATA'!W281, -1339022534, RV_DATA!O270:'RV_DATA'!O281), 6)</f>
        <v>0</v>
      </c>
      <c r="Q289" s="10">
        <v>3</v>
      </c>
    </row>
    <row r="290" spans="1:17" x14ac:dyDescent="0.2">
      <c r="A290" s="66" t="s">
        <v>1199</v>
      </c>
      <c r="B290" s="59" t="s">
        <v>1201</v>
      </c>
      <c r="C290" s="63" t="s">
        <v>466</v>
      </c>
      <c r="D290" s="63">
        <f>ROUND(SUMIF(RV_DATA!W270:'RV_DATA'!W281, 195041248, RV_DATA!I270:'RV_DATA'!I281), 6)</f>
        <v>0</v>
      </c>
      <c r="E290" s="67">
        <f>ROUND(RV_DATA!N271, 6)</f>
        <v>3.66</v>
      </c>
      <c r="F290" s="67">
        <f>ROUND(SUMIF(RV_DATA!W270:'RV_DATA'!W281, 195041248, RV_DATA!O270:'RV_DATA'!O281), 6)</f>
        <v>0</v>
      </c>
      <c r="Q290" s="10">
        <v>3</v>
      </c>
    </row>
    <row r="291" spans="1:17" x14ac:dyDescent="0.2">
      <c r="A291" s="66" t="s">
        <v>991</v>
      </c>
      <c r="B291" s="59" t="s">
        <v>992</v>
      </c>
      <c r="C291" s="63" t="s">
        <v>931</v>
      </c>
      <c r="D291" s="63">
        <f>ROUND(SUMIF(RV_DATA!W270:'RV_DATA'!W281, -1341645062, RV_DATA!I270:'RV_DATA'!I281), 6)</f>
        <v>0</v>
      </c>
      <c r="E291" s="67">
        <f>ROUND(RV_DATA!N270, 6)</f>
        <v>1</v>
      </c>
      <c r="F291" s="67">
        <f>ROUND(SUMIF(RV_DATA!W270:'RV_DATA'!W281, -1341645062, RV_DATA!O270:'RV_DATA'!O281), 6)</f>
        <v>0</v>
      </c>
      <c r="Q291" s="10">
        <v>3</v>
      </c>
    </row>
    <row r="292" spans="1:17" x14ac:dyDescent="0.2">
      <c r="A292" s="92" t="s">
        <v>1403</v>
      </c>
      <c r="B292" s="92"/>
      <c r="C292" s="92"/>
      <c r="D292" s="92"/>
      <c r="E292" s="93">
        <f>SUMIF(Q286:Q291, 3, F286:F291)</f>
        <v>0</v>
      </c>
      <c r="F292" s="94"/>
    </row>
    <row r="293" spans="1:17" x14ac:dyDescent="0.2">
      <c r="A293" s="90" t="str">
        <f>CONCATENATE("Раздел: ",IF(Source!G1209&lt;&gt;"Новый раздел", Source!G1209, ""))</f>
        <v>Раздел: п.50   Демонтаж подпорной стенки (1 м3) - 165м3</v>
      </c>
      <c r="B293" s="91"/>
      <c r="C293" s="91"/>
      <c r="D293" s="91"/>
      <c r="E293" s="91"/>
      <c r="F293" s="91"/>
    </row>
    <row r="294" spans="1:17" x14ac:dyDescent="0.2">
      <c r="A294" s="90" t="str">
        <f>CONCATENATE("Раздел: ",IF(Source!G1247&lt;&gt;"Новый раздел", Source!G1247, ""))</f>
        <v>Раздел: п.54   Облицовка подпорной стенки мраморной штукатуркой - 100м2</v>
      </c>
      <c r="B294" s="91"/>
      <c r="C294" s="91"/>
      <c r="D294" s="91"/>
      <c r="E294" s="91"/>
      <c r="F294" s="91"/>
      <c r="O294" s="65" t="s">
        <v>1421</v>
      </c>
    </row>
    <row r="295" spans="1:17" x14ac:dyDescent="0.2">
      <c r="A295" s="95" t="s">
        <v>1402</v>
      </c>
      <c r="B295" s="96"/>
      <c r="C295" s="96"/>
      <c r="D295" s="96"/>
      <c r="E295" s="96"/>
      <c r="F295" s="96"/>
    </row>
    <row r="296" spans="1:17" x14ac:dyDescent="0.2">
      <c r="A296" s="66" t="s">
        <v>565</v>
      </c>
      <c r="B296" s="59" t="s">
        <v>566</v>
      </c>
      <c r="C296" s="63" t="s">
        <v>44</v>
      </c>
      <c r="D296" s="63">
        <f>ROUND(SUMIF(RV_DATA!W284:'RV_DATA'!W287, 639826957, RV_DATA!I284:'RV_DATA'!I287), 6)</f>
        <v>0</v>
      </c>
      <c r="E296" s="67">
        <f>ROUND(RV_DATA!N285, 6)</f>
        <v>35.279299999999999</v>
      </c>
      <c r="F296" s="67">
        <f>ROUND(SUMIF(RV_DATA!W284:'RV_DATA'!W287, 639826957, RV_DATA!O284:'RV_DATA'!O287), 6)</f>
        <v>0</v>
      </c>
      <c r="Q296" s="10">
        <v>3</v>
      </c>
    </row>
    <row r="297" spans="1:17" x14ac:dyDescent="0.2">
      <c r="A297" s="66" t="s">
        <v>573</v>
      </c>
      <c r="B297" s="59" t="s">
        <v>574</v>
      </c>
      <c r="C297" s="63" t="s">
        <v>44</v>
      </c>
      <c r="D297" s="63">
        <f>ROUND(SUMIF(RV_DATA!W284:'RV_DATA'!W287, 1528165081, RV_DATA!I284:'RV_DATA'!I287), 6)</f>
        <v>0</v>
      </c>
      <c r="E297" s="67">
        <f>ROUND(RV_DATA!N287, 6)</f>
        <v>3222.5061000000001</v>
      </c>
      <c r="F297" s="67">
        <f>ROUND(SUMIF(RV_DATA!W284:'RV_DATA'!W287, 1528165081, RV_DATA!O284:'RV_DATA'!O287), 6)</f>
        <v>0</v>
      </c>
      <c r="Q297" s="10">
        <v>3</v>
      </c>
    </row>
    <row r="298" spans="1:17" ht="63.75" x14ac:dyDescent="0.2">
      <c r="A298" s="66" t="s">
        <v>822</v>
      </c>
      <c r="B298" s="59" t="s">
        <v>823</v>
      </c>
      <c r="C298" s="63" t="s">
        <v>57</v>
      </c>
      <c r="D298" s="63">
        <f>ROUND(SUMIF(RV_DATA!W284:'RV_DATA'!W287, -465242969, RV_DATA!I284:'RV_DATA'!I287), 6)</f>
        <v>0</v>
      </c>
      <c r="E298" s="67">
        <f>ROUND(RV_DATA!N286, 6)</f>
        <v>33540.769399999997</v>
      </c>
      <c r="F298" s="67">
        <f>ROUND(SUMIF(RV_DATA!W284:'RV_DATA'!W287, -465242969, RV_DATA!O284:'RV_DATA'!O287), 6)</f>
        <v>0</v>
      </c>
      <c r="Q298" s="10">
        <v>3</v>
      </c>
    </row>
    <row r="299" spans="1:17" x14ac:dyDescent="0.2">
      <c r="A299" s="66" t="s">
        <v>991</v>
      </c>
      <c r="B299" s="59" t="s">
        <v>992</v>
      </c>
      <c r="C299" s="63" t="s">
        <v>931</v>
      </c>
      <c r="D299" s="63">
        <f>ROUND(SUMIF(RV_DATA!W284:'RV_DATA'!W287, -1341645062, RV_DATA!I284:'RV_DATA'!I287), 6)</f>
        <v>0</v>
      </c>
      <c r="E299" s="67">
        <f>ROUND(RV_DATA!N284, 6)</f>
        <v>1</v>
      </c>
      <c r="F299" s="67">
        <f>ROUND(SUMIF(RV_DATA!W284:'RV_DATA'!W287, -1341645062, RV_DATA!O284:'RV_DATA'!O287), 6)</f>
        <v>0</v>
      </c>
      <c r="Q299" s="10">
        <v>3</v>
      </c>
    </row>
    <row r="300" spans="1:17" x14ac:dyDescent="0.2">
      <c r="A300" s="92" t="s">
        <v>1403</v>
      </c>
      <c r="B300" s="92"/>
      <c r="C300" s="92"/>
      <c r="D300" s="92"/>
      <c r="E300" s="93">
        <f>SUMIF(Q296:Q299, 3, F296:F299)</f>
        <v>0</v>
      </c>
      <c r="F300" s="94"/>
    </row>
    <row r="301" spans="1:17" x14ac:dyDescent="0.2">
      <c r="A301" s="90" t="str">
        <f>CONCATENATE("Раздел: ",IF(Source!G1285&lt;&gt;"Новый раздел", Source!G1285, ""))</f>
        <v>Раздел: п.55   Ремонт смотровых колодцев - 107шт.</v>
      </c>
      <c r="B301" s="91"/>
      <c r="C301" s="91"/>
      <c r="D301" s="91"/>
      <c r="E301" s="91"/>
      <c r="F301" s="91"/>
    </row>
    <row r="302" spans="1:17" x14ac:dyDescent="0.2">
      <c r="A302" s="95" t="s">
        <v>1402</v>
      </c>
      <c r="B302" s="96"/>
      <c r="C302" s="96"/>
      <c r="D302" s="96"/>
      <c r="E302" s="96"/>
      <c r="F302" s="96"/>
    </row>
    <row r="303" spans="1:17" ht="25.5" x14ac:dyDescent="0.2">
      <c r="A303" s="66" t="s">
        <v>1205</v>
      </c>
      <c r="B303" s="59" t="s">
        <v>1207</v>
      </c>
      <c r="C303" s="63" t="s">
        <v>57</v>
      </c>
      <c r="D303" s="63">
        <f>ROUND(SUMIF(RV_DATA!W289:'RV_DATA'!W292, 683204781, RV_DATA!I289:'RV_DATA'!I292), 6)</f>
        <v>0</v>
      </c>
      <c r="E303" s="67">
        <f>ROUND(RV_DATA!N291, 6)</f>
        <v>351.13</v>
      </c>
      <c r="F303" s="67">
        <f>ROUND(SUMIF(RV_DATA!W289:'RV_DATA'!W292, 683204781, RV_DATA!O289:'RV_DATA'!O292), 6)</f>
        <v>0</v>
      </c>
      <c r="Q303" s="10">
        <v>3</v>
      </c>
    </row>
    <row r="304" spans="1:17" x14ac:dyDescent="0.2">
      <c r="A304" s="66" t="s">
        <v>1208</v>
      </c>
      <c r="B304" s="59" t="s">
        <v>1210</v>
      </c>
      <c r="C304" s="63" t="s">
        <v>44</v>
      </c>
      <c r="D304" s="63">
        <f>ROUND(SUMIF(RV_DATA!W289:'RV_DATA'!W292, 1157998078, RV_DATA!I289:'RV_DATA'!I292), 6)</f>
        <v>0</v>
      </c>
      <c r="E304" s="67">
        <f>ROUND(RV_DATA!N290, 6)</f>
        <v>202.34</v>
      </c>
      <c r="F304" s="67">
        <f>ROUND(SUMIF(RV_DATA!W289:'RV_DATA'!W292, 1157998078, RV_DATA!O289:'RV_DATA'!O292), 6)</f>
        <v>0</v>
      </c>
      <c r="Q304" s="10">
        <v>3</v>
      </c>
    </row>
    <row r="305" spans="1:17" x14ac:dyDescent="0.2">
      <c r="A305" s="66" t="s">
        <v>174</v>
      </c>
      <c r="B305" s="59" t="s">
        <v>175</v>
      </c>
      <c r="C305" s="63" t="s">
        <v>44</v>
      </c>
      <c r="D305" s="63">
        <f>ROUND(SUMIF(RV_DATA!W289:'RV_DATA'!W292, 464578271, RV_DATA!I289:'RV_DATA'!I292), 6)</f>
        <v>0</v>
      </c>
      <c r="E305" s="67">
        <f>ROUND(RV_DATA!N289, 6)</f>
        <v>104.99</v>
      </c>
      <c r="F305" s="67">
        <f>ROUND(SUMIF(RV_DATA!W289:'RV_DATA'!W292, 464578271, RV_DATA!O289:'RV_DATA'!O292), 6)</f>
        <v>0</v>
      </c>
      <c r="Q305" s="10">
        <v>3</v>
      </c>
    </row>
    <row r="306" spans="1:17" x14ac:dyDescent="0.2">
      <c r="A306" s="66" t="s">
        <v>835</v>
      </c>
      <c r="B306" s="59" t="s">
        <v>836</v>
      </c>
      <c r="C306" s="63" t="s">
        <v>44</v>
      </c>
      <c r="D306" s="63">
        <f>ROUND(SUMIF(RV_DATA!W289:'RV_DATA'!W292, -767167732, RV_DATA!I289:'RV_DATA'!I292), 6)</f>
        <v>0</v>
      </c>
      <c r="E306" s="67">
        <f>ROUND(RV_DATA!N292, 6)</f>
        <v>11299.182699999999</v>
      </c>
      <c r="F306" s="67">
        <f>ROUND(SUMIF(RV_DATA!W289:'RV_DATA'!W292, -767167732, RV_DATA!O289:'RV_DATA'!O292), 6)</f>
        <v>0</v>
      </c>
      <c r="Q306" s="10">
        <v>3</v>
      </c>
    </row>
    <row r="307" spans="1:17" x14ac:dyDescent="0.2">
      <c r="A307" s="92" t="s">
        <v>1403</v>
      </c>
      <c r="B307" s="92"/>
      <c r="C307" s="92"/>
      <c r="D307" s="92"/>
      <c r="E307" s="93">
        <f>SUMIF(Q303:Q306, 3, F303:F306)</f>
        <v>0</v>
      </c>
      <c r="F307" s="94"/>
    </row>
    <row r="308" spans="1:17" x14ac:dyDescent="0.2">
      <c r="A308" s="90" t="str">
        <f>CONCATENATE("Раздел: ",IF(Source!G1321&lt;&gt;"Новый раздел", Source!G1321, ""))</f>
        <v>Раздел: п.56   Бетонный лоток с чугунной решеткой - 120м/п</v>
      </c>
      <c r="B308" s="91"/>
      <c r="C308" s="91"/>
      <c r="D308" s="91"/>
      <c r="E308" s="91"/>
      <c r="F308" s="91"/>
    </row>
    <row r="309" spans="1:17" x14ac:dyDescent="0.2">
      <c r="A309" s="95" t="s">
        <v>1402</v>
      </c>
      <c r="B309" s="96"/>
      <c r="C309" s="96"/>
      <c r="D309" s="96"/>
      <c r="E309" s="96"/>
      <c r="F309" s="96"/>
    </row>
    <row r="310" spans="1:17" ht="38.25" x14ac:dyDescent="0.2">
      <c r="A310" s="66" t="s">
        <v>223</v>
      </c>
      <c r="B310" s="59" t="s">
        <v>224</v>
      </c>
      <c r="C310" s="63" t="s">
        <v>44</v>
      </c>
      <c r="D310" s="63">
        <f>ROUND(SUMIF(RV_DATA!W294:'RV_DATA'!W295, 2032538655, RV_DATA!I294:'RV_DATA'!I295), 6)</f>
        <v>0</v>
      </c>
      <c r="E310" s="67">
        <f>ROUND(RV_DATA!N294, 6)</f>
        <v>4208.1932999999999</v>
      </c>
      <c r="F310" s="67">
        <f>ROUND(SUMIF(RV_DATA!W294:'RV_DATA'!W295, 2032538655, RV_DATA!O294:'RV_DATA'!O295), 6)</f>
        <v>0</v>
      </c>
      <c r="Q310" s="10">
        <v>3</v>
      </c>
    </row>
    <row r="311" spans="1:17" ht="38.25" x14ac:dyDescent="0.2">
      <c r="A311" s="66" t="s">
        <v>845</v>
      </c>
      <c r="B311" s="59" t="s">
        <v>846</v>
      </c>
      <c r="C311" s="63" t="s">
        <v>847</v>
      </c>
      <c r="D311" s="63">
        <f>ROUND(SUMIF(RV_DATA!W294:'RV_DATA'!W295, -627092862, RV_DATA!I294:'RV_DATA'!I295), 6)</f>
        <v>0</v>
      </c>
      <c r="E311" s="67">
        <f>ROUND(RV_DATA!N295, 6)</f>
        <v>5200.7611999999999</v>
      </c>
      <c r="F311" s="67">
        <f>ROUND(SUMIF(RV_DATA!W294:'RV_DATA'!W295, -627092862, RV_DATA!O294:'RV_DATA'!O295), 6)</f>
        <v>0</v>
      </c>
      <c r="Q311" s="10">
        <v>3</v>
      </c>
    </row>
    <row r="312" spans="1:17" x14ac:dyDescent="0.2">
      <c r="A312" s="92" t="s">
        <v>1403</v>
      </c>
      <c r="B312" s="92"/>
      <c r="C312" s="92"/>
      <c r="D312" s="92"/>
      <c r="E312" s="93">
        <f>SUMIF(Q310:Q311, 3, F310:F311)</f>
        <v>0</v>
      </c>
      <c r="F312" s="94"/>
    </row>
    <row r="313" spans="1:17" x14ac:dyDescent="0.2">
      <c r="A313" s="90" t="str">
        <f>CONCATENATE("Раздел: ",IF(Source!G1358&lt;&gt;"Новый раздел", Source!G1358, ""))</f>
        <v>Раздел: п.58   Гидроизоляция рулонная 2 сл - 191м2</v>
      </c>
      <c r="B313" s="91"/>
      <c r="C313" s="91"/>
      <c r="D313" s="91"/>
      <c r="E313" s="91"/>
      <c r="F313" s="91"/>
    </row>
    <row r="314" spans="1:17" x14ac:dyDescent="0.2">
      <c r="A314" s="95" t="s">
        <v>1402</v>
      </c>
      <c r="B314" s="96"/>
      <c r="C314" s="96"/>
      <c r="D314" s="96"/>
      <c r="E314" s="96"/>
      <c r="F314" s="96"/>
    </row>
    <row r="315" spans="1:17" ht="38.25" x14ac:dyDescent="0.2">
      <c r="A315" s="66" t="s">
        <v>859</v>
      </c>
      <c r="B315" s="59" t="s">
        <v>860</v>
      </c>
      <c r="C315" s="63" t="s">
        <v>466</v>
      </c>
      <c r="D315" s="63">
        <f>ROUND(SUMIF(RV_DATA!W297:'RV_DATA'!W300, 1293861025, RV_DATA!I297:'RV_DATA'!I300), 6)</f>
        <v>0</v>
      </c>
      <c r="E315" s="67">
        <f>ROUND(RV_DATA!N299, 6)</f>
        <v>106.8884</v>
      </c>
      <c r="F315" s="67">
        <f>ROUND(SUMIF(RV_DATA!W297:'RV_DATA'!W300, 1293861025, RV_DATA!O297:'RV_DATA'!O300), 6)</f>
        <v>0</v>
      </c>
      <c r="Q315" s="10">
        <v>3</v>
      </c>
    </row>
    <row r="316" spans="1:17" ht="114.75" x14ac:dyDescent="0.2">
      <c r="A316" s="66" t="s">
        <v>555</v>
      </c>
      <c r="B316" s="59" t="s">
        <v>1311</v>
      </c>
      <c r="C316" s="63" t="s">
        <v>57</v>
      </c>
      <c r="D316" s="63">
        <f>ROUND(SUMIF(RV_DATA!W297:'RV_DATA'!W300, -1438322283, RV_DATA!I297:'RV_DATA'!I300), 6)</f>
        <v>0</v>
      </c>
      <c r="E316" s="67">
        <f>ROUND(RV_DATA!N300, 6)</f>
        <v>23602.485199999999</v>
      </c>
      <c r="F316" s="67">
        <f>ROUND(SUMIF(RV_DATA!W297:'RV_DATA'!W300, -1438322283, RV_DATA!O297:'RV_DATA'!O300), 6)</f>
        <v>0</v>
      </c>
      <c r="Q316" s="10">
        <v>3</v>
      </c>
    </row>
    <row r="317" spans="1:17" x14ac:dyDescent="0.2">
      <c r="A317" s="66" t="s">
        <v>855</v>
      </c>
      <c r="B317" s="59" t="s">
        <v>856</v>
      </c>
      <c r="C317" s="63" t="s">
        <v>44</v>
      </c>
      <c r="D317" s="63">
        <f>ROUND(SUMIF(RV_DATA!W297:'RV_DATA'!W300, 1936344960, RV_DATA!I297:'RV_DATA'!I300), 6)</f>
        <v>0</v>
      </c>
      <c r="E317" s="67">
        <f>ROUND(RV_DATA!N298, 6)</f>
        <v>3223.9283999999998</v>
      </c>
      <c r="F317" s="67">
        <f>ROUND(SUMIF(RV_DATA!W297:'RV_DATA'!W300, 1936344960, RV_DATA!O297:'RV_DATA'!O300), 6)</f>
        <v>0</v>
      </c>
      <c r="Q317" s="10">
        <v>3</v>
      </c>
    </row>
    <row r="318" spans="1:17" x14ac:dyDescent="0.2">
      <c r="A318" s="66" t="s">
        <v>991</v>
      </c>
      <c r="B318" s="59" t="s">
        <v>992</v>
      </c>
      <c r="C318" s="63" t="s">
        <v>931</v>
      </c>
      <c r="D318" s="63">
        <f>ROUND(SUMIF(RV_DATA!W297:'RV_DATA'!W300, -1341645062, RV_DATA!I297:'RV_DATA'!I300), 6)</f>
        <v>0</v>
      </c>
      <c r="E318" s="67">
        <f>ROUND(RV_DATA!N297, 6)</f>
        <v>1</v>
      </c>
      <c r="F318" s="67">
        <f>ROUND(SUMIF(RV_DATA!W297:'RV_DATA'!W300, -1341645062, RV_DATA!O297:'RV_DATA'!O300), 6)</f>
        <v>0</v>
      </c>
      <c r="Q318" s="10">
        <v>3</v>
      </c>
    </row>
    <row r="319" spans="1:17" x14ac:dyDescent="0.2">
      <c r="A319" s="92" t="s">
        <v>1403</v>
      </c>
      <c r="B319" s="92"/>
      <c r="C319" s="92"/>
      <c r="D319" s="92"/>
      <c r="E319" s="93">
        <f>SUMIF(Q315:Q318, 3, F315:F318)</f>
        <v>0</v>
      </c>
      <c r="F319" s="94"/>
    </row>
    <row r="320" spans="1:17" x14ac:dyDescent="0.2">
      <c r="A320" s="90" t="str">
        <f>CONCATENATE("Раздел: ",IF(Source!G1396&lt;&gt;"Новый раздел", Source!G1396, ""))</f>
        <v>Раздел: п.60   Установка поручней - 20м/п</v>
      </c>
      <c r="B320" s="91"/>
      <c r="C320" s="91"/>
      <c r="D320" s="91"/>
      <c r="E320" s="91"/>
      <c r="F320" s="91"/>
    </row>
    <row r="321" spans="1:17" x14ac:dyDescent="0.2">
      <c r="A321" s="95" t="s">
        <v>1402</v>
      </c>
      <c r="B321" s="96"/>
      <c r="C321" s="96"/>
      <c r="D321" s="96"/>
      <c r="E321" s="96"/>
      <c r="F321" s="96"/>
    </row>
    <row r="322" spans="1:17" ht="25.5" x14ac:dyDescent="0.2">
      <c r="A322" s="66" t="s">
        <v>1211</v>
      </c>
      <c r="B322" s="59" t="s">
        <v>1213</v>
      </c>
      <c r="C322" s="63" t="s">
        <v>57</v>
      </c>
      <c r="D322" s="63">
        <f>ROUND(SUMIF(RV_DATA!W302:'RV_DATA'!W309, -1232992669, RV_DATA!I302:'RV_DATA'!I309), 6)</f>
        <v>0</v>
      </c>
      <c r="E322" s="67">
        <f>ROUND(RV_DATA!N307, 6)</f>
        <v>7075.07</v>
      </c>
      <c r="F322" s="67">
        <f>ROUND(SUMIF(RV_DATA!W302:'RV_DATA'!W309, -1232992669, RV_DATA!O302:'RV_DATA'!O309), 6)</f>
        <v>0</v>
      </c>
      <c r="Q322" s="10">
        <v>3</v>
      </c>
    </row>
    <row r="323" spans="1:17" x14ac:dyDescent="0.2">
      <c r="A323" s="66" t="s">
        <v>1214</v>
      </c>
      <c r="B323" s="59" t="s">
        <v>1216</v>
      </c>
      <c r="C323" s="63" t="s">
        <v>57</v>
      </c>
      <c r="D323" s="63">
        <f>ROUND(SUMIF(RV_DATA!W302:'RV_DATA'!W309, -89177514, RV_DATA!I302:'RV_DATA'!I309), 6)</f>
        <v>0</v>
      </c>
      <c r="E323" s="67">
        <f>ROUND(RV_DATA!N305, 6)</f>
        <v>483.86</v>
      </c>
      <c r="F323" s="67">
        <f>ROUND(SUMIF(RV_DATA!W302:'RV_DATA'!W309, -89177514, RV_DATA!O302:'RV_DATA'!O309), 6)</f>
        <v>0</v>
      </c>
      <c r="Q323" s="10">
        <v>3</v>
      </c>
    </row>
    <row r="324" spans="1:17" x14ac:dyDescent="0.2">
      <c r="A324" s="66" t="s">
        <v>1217</v>
      </c>
      <c r="B324" s="59" t="s">
        <v>1219</v>
      </c>
      <c r="C324" s="63" t="s">
        <v>57</v>
      </c>
      <c r="D324" s="63">
        <f>ROUND(SUMIF(RV_DATA!W302:'RV_DATA'!W309, -662016193, RV_DATA!I302:'RV_DATA'!I309), 6)</f>
        <v>0</v>
      </c>
      <c r="E324" s="67">
        <f>ROUND(RV_DATA!N304, 6)</f>
        <v>137363.19</v>
      </c>
      <c r="F324" s="67">
        <f>ROUND(SUMIF(RV_DATA!W302:'RV_DATA'!W309, -662016193, RV_DATA!O302:'RV_DATA'!O309), 6)</f>
        <v>0</v>
      </c>
      <c r="Q324" s="10">
        <v>3</v>
      </c>
    </row>
    <row r="325" spans="1:17" x14ac:dyDescent="0.2">
      <c r="A325" s="66" t="s">
        <v>174</v>
      </c>
      <c r="B325" s="59" t="s">
        <v>175</v>
      </c>
      <c r="C325" s="63" t="s">
        <v>44</v>
      </c>
      <c r="D325" s="63">
        <f>ROUND(SUMIF(RV_DATA!W302:'RV_DATA'!W309, 464578271, RV_DATA!I302:'RV_DATA'!I309), 6)</f>
        <v>0</v>
      </c>
      <c r="E325" s="67">
        <f>ROUND(RV_DATA!N303, 6)</f>
        <v>104.99</v>
      </c>
      <c r="F325" s="67">
        <f>ROUND(SUMIF(RV_DATA!W302:'RV_DATA'!W309, 464578271, RV_DATA!O302:'RV_DATA'!O309), 6)</f>
        <v>0</v>
      </c>
      <c r="Q325" s="10">
        <v>3</v>
      </c>
    </row>
    <row r="326" spans="1:17" ht="38.25" x14ac:dyDescent="0.2">
      <c r="A326" s="66" t="s">
        <v>872</v>
      </c>
      <c r="B326" s="59" t="s">
        <v>873</v>
      </c>
      <c r="C326" s="63" t="s">
        <v>530</v>
      </c>
      <c r="D326" s="63">
        <f>ROUND(SUMIF(RV_DATA!W302:'RV_DATA'!W309, -308017487, RV_DATA!I302:'RV_DATA'!I309), 6)</f>
        <v>0</v>
      </c>
      <c r="E326" s="67">
        <f>ROUND(RV_DATA!N302, 6)</f>
        <v>182.55</v>
      </c>
      <c r="F326" s="67">
        <f>ROUND(SUMIF(RV_DATA!W302:'RV_DATA'!W309, -308017487, RV_DATA!O302:'RV_DATA'!O309), 6)</f>
        <v>0</v>
      </c>
      <c r="Q326" s="10">
        <v>3</v>
      </c>
    </row>
    <row r="327" spans="1:17" ht="38.25" x14ac:dyDescent="0.2">
      <c r="A327" s="66" t="s">
        <v>872</v>
      </c>
      <c r="B327" s="59" t="s">
        <v>873</v>
      </c>
      <c r="C327" s="63" t="s">
        <v>530</v>
      </c>
      <c r="D327" s="63">
        <f>ROUND(SUMIF(RV_DATA!W302:'RV_DATA'!W309, -189712645, RV_DATA!I302:'RV_DATA'!I309), 6)</f>
        <v>0</v>
      </c>
      <c r="E327" s="67">
        <f>ROUND(RV_DATA!N308, 6)</f>
        <v>629.79750000000001</v>
      </c>
      <c r="F327" s="67">
        <f>ROUND(SUMIF(RV_DATA!W302:'RV_DATA'!W309, -189712645, RV_DATA!O302:'RV_DATA'!O309), 6)</f>
        <v>0</v>
      </c>
      <c r="Q327" s="10">
        <v>3</v>
      </c>
    </row>
    <row r="328" spans="1:17" ht="25.5" x14ac:dyDescent="0.2">
      <c r="A328" s="66" t="s">
        <v>876</v>
      </c>
      <c r="B328" s="59" t="s">
        <v>877</v>
      </c>
      <c r="C328" s="63" t="s">
        <v>344</v>
      </c>
      <c r="D328" s="63">
        <f>ROUND(SUMIF(RV_DATA!W302:'RV_DATA'!W309, 826130386, RV_DATA!I302:'RV_DATA'!I309), 6)</f>
        <v>0</v>
      </c>
      <c r="E328" s="67">
        <f>ROUND(RV_DATA!N309, 6)</f>
        <v>257.26780000000002</v>
      </c>
      <c r="F328" s="67">
        <f>ROUND(SUMIF(RV_DATA!W302:'RV_DATA'!W309, 826130386, RV_DATA!O302:'RV_DATA'!O309), 6)</f>
        <v>0</v>
      </c>
      <c r="Q328" s="10">
        <v>3</v>
      </c>
    </row>
    <row r="329" spans="1:17" x14ac:dyDescent="0.2">
      <c r="A329" s="92" t="s">
        <v>1403</v>
      </c>
      <c r="B329" s="92"/>
      <c r="C329" s="92"/>
      <c r="D329" s="92"/>
      <c r="E329" s="93">
        <f>SUMIF(Q322:Q328, 3, F322:F328)</f>
        <v>0</v>
      </c>
      <c r="F329" s="94"/>
    </row>
    <row r="330" spans="1:17" x14ac:dyDescent="0.2">
      <c r="A330" s="90" t="str">
        <f>CONCATENATE("Раздел: ",IF(Source!G1433&lt;&gt;"Новый раздел", Source!G1433, ""))</f>
        <v>Раздел: п.61   Демонтажные работы</v>
      </c>
      <c r="B330" s="91"/>
      <c r="C330" s="91"/>
      <c r="D330" s="91"/>
      <c r="E330" s="91"/>
      <c r="F330" s="91"/>
    </row>
    <row r="331" spans="1:17" x14ac:dyDescent="0.2">
      <c r="A331" s="90" t="str">
        <f>CONCATENATE("Раздел: ",IF(Source!G1468&lt;&gt;"Новый раздел", Source!G1468, ""))</f>
        <v>Раздел: п.62   Демонтаж лестниченых маршей</v>
      </c>
      <c r="B331" s="91"/>
      <c r="C331" s="91"/>
      <c r="D331" s="91"/>
      <c r="E331" s="91"/>
      <c r="F331" s="91"/>
    </row>
  </sheetData>
  <sortState ref="A323:R329">
    <sortCondition ref="A323"/>
  </sortState>
  <mergeCells count="142">
    <mergeCell ref="A2:F2"/>
    <mergeCell ref="A3:F3"/>
    <mergeCell ref="A4:A6"/>
    <mergeCell ref="B4:B6"/>
    <mergeCell ref="C4:C6"/>
    <mergeCell ref="D4:D6"/>
    <mergeCell ref="E4:F5"/>
    <mergeCell ref="A18:F18"/>
    <mergeCell ref="A23:D23"/>
    <mergeCell ref="E23:F23"/>
    <mergeCell ref="A24:F24"/>
    <mergeCell ref="A25:F25"/>
    <mergeCell ref="A33:D33"/>
    <mergeCell ref="E33:F33"/>
    <mergeCell ref="A8:F8"/>
    <mergeCell ref="A9:F9"/>
    <mergeCell ref="A16:D16"/>
    <mergeCell ref="E16:F16"/>
    <mergeCell ref="A17:F17"/>
    <mergeCell ref="A46:D46"/>
    <mergeCell ref="E46:F46"/>
    <mergeCell ref="A47:F47"/>
    <mergeCell ref="A48:F48"/>
    <mergeCell ref="A54:D54"/>
    <mergeCell ref="E54:F54"/>
    <mergeCell ref="A34:F34"/>
    <mergeCell ref="A35:F35"/>
    <mergeCell ref="A39:D39"/>
    <mergeCell ref="E39:F39"/>
    <mergeCell ref="A40:F40"/>
    <mergeCell ref="A41:F41"/>
    <mergeCell ref="A69:D69"/>
    <mergeCell ref="E69:F69"/>
    <mergeCell ref="A70:F70"/>
    <mergeCell ref="A71:F71"/>
    <mergeCell ref="A77:D77"/>
    <mergeCell ref="E77:F77"/>
    <mergeCell ref="A55:F55"/>
    <mergeCell ref="A56:F56"/>
    <mergeCell ref="A61:D61"/>
    <mergeCell ref="E61:F61"/>
    <mergeCell ref="A62:F62"/>
    <mergeCell ref="A63:F63"/>
    <mergeCell ref="A90:D90"/>
    <mergeCell ref="E90:F90"/>
    <mergeCell ref="A91:F91"/>
    <mergeCell ref="A92:F92"/>
    <mergeCell ref="A96:D96"/>
    <mergeCell ref="E96:F96"/>
    <mergeCell ref="A78:F78"/>
    <mergeCell ref="A79:F79"/>
    <mergeCell ref="A83:D83"/>
    <mergeCell ref="E83:F83"/>
    <mergeCell ref="A84:F84"/>
    <mergeCell ref="A85:F85"/>
    <mergeCell ref="A110:D110"/>
    <mergeCell ref="E110:F110"/>
    <mergeCell ref="A111:F111"/>
    <mergeCell ref="A112:F112"/>
    <mergeCell ref="A120:D120"/>
    <mergeCell ref="E120:F120"/>
    <mergeCell ref="A97:F97"/>
    <mergeCell ref="A98:F98"/>
    <mergeCell ref="A102:D102"/>
    <mergeCell ref="E102:F102"/>
    <mergeCell ref="A103:F103"/>
    <mergeCell ref="A104:F104"/>
    <mergeCell ref="A138:D138"/>
    <mergeCell ref="E138:F138"/>
    <mergeCell ref="A139:F139"/>
    <mergeCell ref="A140:F140"/>
    <mergeCell ref="A147:D147"/>
    <mergeCell ref="E147:F147"/>
    <mergeCell ref="A121:F121"/>
    <mergeCell ref="A122:F122"/>
    <mergeCell ref="A130:D130"/>
    <mergeCell ref="E130:F130"/>
    <mergeCell ref="A131:F131"/>
    <mergeCell ref="A132:F132"/>
    <mergeCell ref="A196:D196"/>
    <mergeCell ref="E196:F196"/>
    <mergeCell ref="A197:F197"/>
    <mergeCell ref="A198:F198"/>
    <mergeCell ref="A213:D213"/>
    <mergeCell ref="E213:F213"/>
    <mergeCell ref="A148:F148"/>
    <mergeCell ref="A149:F149"/>
    <mergeCell ref="A180:D180"/>
    <mergeCell ref="E180:F180"/>
    <mergeCell ref="A181:F181"/>
    <mergeCell ref="A182:F182"/>
    <mergeCell ref="A251:D251"/>
    <mergeCell ref="E251:F251"/>
    <mergeCell ref="A252:F252"/>
    <mergeCell ref="A253:F253"/>
    <mergeCell ref="A259:D259"/>
    <mergeCell ref="E259:F259"/>
    <mergeCell ref="A214:F214"/>
    <mergeCell ref="A215:F215"/>
    <mergeCell ref="A232:D232"/>
    <mergeCell ref="E232:F232"/>
    <mergeCell ref="A233:F233"/>
    <mergeCell ref="A234:F234"/>
    <mergeCell ref="A274:D274"/>
    <mergeCell ref="E274:F274"/>
    <mergeCell ref="A275:F275"/>
    <mergeCell ref="A276:F276"/>
    <mergeCell ref="A283:D283"/>
    <mergeCell ref="E283:F283"/>
    <mergeCell ref="A260:F260"/>
    <mergeCell ref="A261:F261"/>
    <mergeCell ref="A268:D268"/>
    <mergeCell ref="E268:F268"/>
    <mergeCell ref="A269:F269"/>
    <mergeCell ref="A270:F270"/>
    <mergeCell ref="A295:F295"/>
    <mergeCell ref="A300:D300"/>
    <mergeCell ref="E300:F300"/>
    <mergeCell ref="A301:F301"/>
    <mergeCell ref="A302:F302"/>
    <mergeCell ref="A307:D307"/>
    <mergeCell ref="E307:F307"/>
    <mergeCell ref="A284:F284"/>
    <mergeCell ref="A285:F285"/>
    <mergeCell ref="A292:D292"/>
    <mergeCell ref="E292:F292"/>
    <mergeCell ref="A293:F293"/>
    <mergeCell ref="A294:F294"/>
    <mergeCell ref="A330:F330"/>
    <mergeCell ref="A331:F331"/>
    <mergeCell ref="A319:D319"/>
    <mergeCell ref="E319:F319"/>
    <mergeCell ref="A320:F320"/>
    <mergeCell ref="A321:F321"/>
    <mergeCell ref="A329:D329"/>
    <mergeCell ref="E329:F329"/>
    <mergeCell ref="A308:F308"/>
    <mergeCell ref="A309:F309"/>
    <mergeCell ref="A312:D312"/>
    <mergeCell ref="E312:F312"/>
    <mergeCell ref="A313:F313"/>
    <mergeCell ref="A314:F314"/>
  </mergeCells>
  <pageMargins left="0.6" right="0.4" top="0.65" bottom="0.4" header="0.4" footer="0.4"/>
  <pageSetup paperSize="9" scale="96" fitToHeight="0" orientation="portrait" horizontalDpi="0" verticalDpi="0" r:id="rId1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573"/>
  <sheetViews>
    <sheetView topLeftCell="A1533" workbookViewId="0">
      <selection activeCell="G1562" sqref="G1562"/>
    </sheetView>
  </sheetViews>
  <sheetFormatPr defaultColWidth="9.140625" defaultRowHeight="12.75" x14ac:dyDescent="0.2"/>
  <cols>
    <col min="1" max="5" width="9.140625" customWidth="1"/>
    <col min="6" max="7" width="18" customWidth="1"/>
    <col min="8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36063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 x14ac:dyDescent="0.2">
      <c r="A12" s="1">
        <v>1</v>
      </c>
      <c r="B12" s="1">
        <v>1568</v>
      </c>
      <c r="C12" s="1">
        <v>0</v>
      </c>
      <c r="D12" s="1">
        <f>ROW(A1533)</f>
        <v>1533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157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16777224</v>
      </c>
      <c r="CI12" s="1" t="s">
        <v>3</v>
      </c>
      <c r="CJ12" s="1" t="s">
        <v>3</v>
      </c>
      <c r="CK12" s="1">
        <v>55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B1533</f>
        <v>1568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1</v>
      </c>
      <c r="G18" s="2" t="str">
        <f t="shared" si="0"/>
        <v>1 этап Общестрой</v>
      </c>
      <c r="H18" s="2"/>
      <c r="I18" s="2"/>
      <c r="J18" s="2"/>
      <c r="K18" s="2"/>
      <c r="L18" s="2"/>
      <c r="M18" s="2"/>
      <c r="N18" s="2"/>
      <c r="O18" s="2">
        <f t="shared" ref="O18:AT18" si="1">O1533</f>
        <v>873417.81</v>
      </c>
      <c r="P18" s="2">
        <f t="shared" si="1"/>
        <v>740960.37</v>
      </c>
      <c r="Q18" s="2">
        <f t="shared" si="1"/>
        <v>53405.84</v>
      </c>
      <c r="R18" s="2">
        <f t="shared" si="1"/>
        <v>21998.26</v>
      </c>
      <c r="S18" s="2">
        <f t="shared" si="1"/>
        <v>79051.600000000006</v>
      </c>
      <c r="T18" s="2">
        <f t="shared" si="1"/>
        <v>0</v>
      </c>
      <c r="U18" s="2">
        <f t="shared" si="1"/>
        <v>288.16739999999999</v>
      </c>
      <c r="V18" s="2">
        <f t="shared" si="1"/>
        <v>0</v>
      </c>
      <c r="W18" s="2">
        <f t="shared" si="1"/>
        <v>0</v>
      </c>
      <c r="X18" s="2">
        <f t="shared" si="1"/>
        <v>78523.199999999997</v>
      </c>
      <c r="Y18" s="2">
        <f t="shared" si="1"/>
        <v>36279.82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0</v>
      </c>
      <c r="AP18" s="2">
        <f t="shared" si="1"/>
        <v>0</v>
      </c>
      <c r="AQ18" s="2">
        <f t="shared" si="1"/>
        <v>0</v>
      </c>
      <c r="AR18" s="2">
        <f t="shared" si="1"/>
        <v>1022758.11</v>
      </c>
      <c r="AS18" s="2">
        <f t="shared" si="1"/>
        <v>1022758.11</v>
      </c>
      <c r="AT18" s="2">
        <f t="shared" si="1"/>
        <v>0</v>
      </c>
      <c r="AU18" s="2">
        <f t="shared" ref="AU18:BZ18" si="2">AU1533</f>
        <v>0</v>
      </c>
      <c r="AV18" s="2">
        <f t="shared" si="2"/>
        <v>740960.37</v>
      </c>
      <c r="AW18" s="2">
        <f t="shared" si="2"/>
        <v>740960.37</v>
      </c>
      <c r="AX18" s="2">
        <f t="shared" si="2"/>
        <v>0</v>
      </c>
      <c r="AY18" s="2">
        <f t="shared" si="2"/>
        <v>740960.37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0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CA1533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DG1533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EM1533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FS1533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ROW(A1504)</f>
        <v>1504</v>
      </c>
      <c r="E20" s="1"/>
      <c r="F20" s="1" t="s">
        <v>12</v>
      </c>
      <c r="G20" s="1" t="s">
        <v>1426</v>
      </c>
      <c r="H20" s="1" t="s">
        <v>3</v>
      </c>
      <c r="I20" s="1">
        <v>0</v>
      </c>
      <c r="J20" s="1" t="s">
        <v>3</v>
      </c>
      <c r="K20" s="1">
        <v>-1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</row>
    <row r="22" spans="1:245" x14ac:dyDescent="0.2">
      <c r="A22" s="2">
        <v>52</v>
      </c>
      <c r="B22" s="2">
        <f t="shared" ref="B22:G22" si="7">B1504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H22" s="2"/>
      <c r="I22" s="2"/>
      <c r="J22" s="2"/>
      <c r="K22" s="2"/>
      <c r="L22" s="2"/>
      <c r="M22" s="2"/>
      <c r="N22" s="2"/>
      <c r="O22" s="2">
        <f t="shared" ref="O22:AT22" si="8">O1504</f>
        <v>873417.81</v>
      </c>
      <c r="P22" s="2">
        <f t="shared" si="8"/>
        <v>740960.37</v>
      </c>
      <c r="Q22" s="2">
        <f t="shared" si="8"/>
        <v>53405.84</v>
      </c>
      <c r="R22" s="2">
        <f t="shared" si="8"/>
        <v>21998.26</v>
      </c>
      <c r="S22" s="2">
        <f t="shared" si="8"/>
        <v>79051.600000000006</v>
      </c>
      <c r="T22" s="2">
        <f t="shared" si="8"/>
        <v>0</v>
      </c>
      <c r="U22" s="2">
        <f t="shared" si="8"/>
        <v>288.16739999999999</v>
      </c>
      <c r="V22" s="2">
        <f t="shared" si="8"/>
        <v>0</v>
      </c>
      <c r="W22" s="2">
        <f t="shared" si="8"/>
        <v>0</v>
      </c>
      <c r="X22" s="2">
        <f t="shared" si="8"/>
        <v>78523.199999999997</v>
      </c>
      <c r="Y22" s="2">
        <f t="shared" si="8"/>
        <v>36279.82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0</v>
      </c>
      <c r="AP22" s="2">
        <f t="shared" si="8"/>
        <v>0</v>
      </c>
      <c r="AQ22" s="2">
        <f t="shared" si="8"/>
        <v>0</v>
      </c>
      <c r="AR22" s="2">
        <f t="shared" si="8"/>
        <v>1022758.11</v>
      </c>
      <c r="AS22" s="2">
        <f t="shared" si="8"/>
        <v>1022758.11</v>
      </c>
      <c r="AT22" s="2">
        <f t="shared" si="8"/>
        <v>0</v>
      </c>
      <c r="AU22" s="2">
        <f t="shared" ref="AU22:BZ22" si="9">AU1504</f>
        <v>0</v>
      </c>
      <c r="AV22" s="2">
        <f t="shared" si="9"/>
        <v>740960.37</v>
      </c>
      <c r="AW22" s="2">
        <f t="shared" si="9"/>
        <v>740960.37</v>
      </c>
      <c r="AX22" s="2">
        <f t="shared" si="9"/>
        <v>0</v>
      </c>
      <c r="AY22" s="2">
        <f t="shared" si="9"/>
        <v>740960.37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0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CA1504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DG1504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EM1504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FS1504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hidden="1" x14ac:dyDescent="0.2">
      <c r="A24" s="1">
        <v>4</v>
      </c>
      <c r="B24" s="1">
        <v>1</v>
      </c>
      <c r="C24" s="1"/>
      <c r="D24" s="1">
        <f>ROW(A38)</f>
        <v>38</v>
      </c>
      <c r="E24" s="1"/>
      <c r="F24" s="1" t="s">
        <v>13</v>
      </c>
      <c r="G24" s="1" t="s">
        <v>14</v>
      </c>
      <c r="H24" s="1" t="s">
        <v>3</v>
      </c>
      <c r="I24" s="1">
        <v>0</v>
      </c>
      <c r="J24" s="1"/>
      <c r="K24" s="1">
        <v>-1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5" spans="1:245" hidden="1" x14ac:dyDescent="0.2"/>
    <row r="26" spans="1:245" hidden="1" x14ac:dyDescent="0.2">
      <c r="A26" s="2">
        <v>52</v>
      </c>
      <c r="B26" s="2">
        <f t="shared" ref="B26:G26" si="14">B38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п.1.1   Ремонт АБП на проезжей части (тип АБП - мелкозернистый) - 18531,5м2</v>
      </c>
      <c r="H26" s="2"/>
      <c r="I26" s="2"/>
      <c r="J26" s="2"/>
      <c r="K26" s="2"/>
      <c r="L26" s="2"/>
      <c r="M26" s="2"/>
      <c r="N26" s="2"/>
      <c r="O26" s="2">
        <f t="shared" ref="O26:AT26" si="15">O38</f>
        <v>0</v>
      </c>
      <c r="P26" s="2">
        <f t="shared" si="15"/>
        <v>0</v>
      </c>
      <c r="Q26" s="2">
        <f t="shared" si="15"/>
        <v>0</v>
      </c>
      <c r="R26" s="2">
        <f t="shared" si="15"/>
        <v>0</v>
      </c>
      <c r="S26" s="2">
        <f t="shared" si="15"/>
        <v>0</v>
      </c>
      <c r="T26" s="2">
        <f t="shared" si="15"/>
        <v>0</v>
      </c>
      <c r="U26" s="2">
        <f t="shared" si="15"/>
        <v>0</v>
      </c>
      <c r="V26" s="2">
        <f t="shared" si="15"/>
        <v>0</v>
      </c>
      <c r="W26" s="2">
        <f t="shared" si="15"/>
        <v>0</v>
      </c>
      <c r="X26" s="2">
        <f t="shared" si="15"/>
        <v>0</v>
      </c>
      <c r="Y26" s="2">
        <f t="shared" si="15"/>
        <v>0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0</v>
      </c>
      <c r="AS26" s="2">
        <f t="shared" si="15"/>
        <v>0</v>
      </c>
      <c r="AT26" s="2">
        <f t="shared" si="15"/>
        <v>0</v>
      </c>
      <c r="AU26" s="2">
        <f t="shared" ref="AU26:BZ26" si="16">AU38</f>
        <v>0</v>
      </c>
      <c r="AV26" s="2">
        <f t="shared" si="16"/>
        <v>0</v>
      </c>
      <c r="AW26" s="2">
        <f t="shared" si="16"/>
        <v>0</v>
      </c>
      <c r="AX26" s="2">
        <f t="shared" si="16"/>
        <v>0</v>
      </c>
      <c r="AY26" s="2">
        <f t="shared" si="16"/>
        <v>0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0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CA38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DG38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EM38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FS38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7" spans="1:245" hidden="1" x14ac:dyDescent="0.2"/>
    <row r="28" spans="1:245" hidden="1" x14ac:dyDescent="0.2">
      <c r="A28">
        <v>17</v>
      </c>
      <c r="B28">
        <v>1</v>
      </c>
      <c r="C28">
        <f>ROW(SmtRes!A8)</f>
        <v>8</v>
      </c>
      <c r="D28">
        <f>ROW(EtalonRes!A8)</f>
        <v>8</v>
      </c>
      <c r="E28" t="s">
        <v>4</v>
      </c>
      <c r="F28" t="s">
        <v>15</v>
      </c>
      <c r="G28" t="s">
        <v>16</v>
      </c>
      <c r="H28" t="s">
        <v>17</v>
      </c>
      <c r="I28">
        <v>0</v>
      </c>
      <c r="J28">
        <v>0</v>
      </c>
      <c r="O28">
        <f t="shared" ref="O28:O36" si="21">ROUND(CP28,2)</f>
        <v>0</v>
      </c>
      <c r="P28">
        <f t="shared" ref="P28:P36" si="22">ROUND((ROUND((AC28*AW28*I28),2)*BC28),2)</f>
        <v>0</v>
      </c>
      <c r="Q28">
        <f t="shared" ref="Q28:Q34" si="23">(ROUND((ROUND(((ET28)*AV28*I28),2)*BB28),2)+ROUND((ROUND(((AE28-(EU28))*AV28*I28),2)*BS28),2))</f>
        <v>0</v>
      </c>
      <c r="R28">
        <f t="shared" ref="R28:R36" si="24">ROUND((ROUND((AE28*AV28*I28),2)*BS28),2)</f>
        <v>0</v>
      </c>
      <c r="S28">
        <f t="shared" ref="S28:S36" si="25">ROUND((ROUND((AF28*AV28*I28),2)*BA28),2)</f>
        <v>0</v>
      </c>
      <c r="T28">
        <f t="shared" ref="T28:T36" si="26">ROUND(CU28*I28,2)</f>
        <v>0</v>
      </c>
      <c r="U28">
        <f t="shared" ref="U28:U36" si="27">CV28*I28</f>
        <v>0</v>
      </c>
      <c r="V28">
        <f t="shared" ref="V28:V36" si="28">CW28*I28</f>
        <v>0</v>
      </c>
      <c r="W28">
        <f t="shared" ref="W28:W36" si="29">ROUND(CX28*I28,2)</f>
        <v>0</v>
      </c>
      <c r="X28">
        <f t="shared" ref="X28:X36" si="30">ROUND(CY28,2)</f>
        <v>0</v>
      </c>
      <c r="Y28">
        <f t="shared" ref="Y28:Y36" si="31">ROUND(CZ28,2)</f>
        <v>0</v>
      </c>
      <c r="AA28">
        <v>40385408</v>
      </c>
      <c r="AB28">
        <f t="shared" ref="AB28:AB36" si="32">ROUND((AC28+AD28+AF28),6)</f>
        <v>592.76</v>
      </c>
      <c r="AC28">
        <f t="shared" ref="AC28:AC34" si="33">ROUND((ES28),6)</f>
        <v>139.21</v>
      </c>
      <c r="AD28">
        <f t="shared" ref="AD28:AD34" si="34">ROUND((((ET28)-(EU28))+AE28),6)</f>
        <v>444.26</v>
      </c>
      <c r="AE28">
        <f t="shared" ref="AE28:AF34" si="35">ROUND((EU28),6)</f>
        <v>20.54</v>
      </c>
      <c r="AF28">
        <f t="shared" si="35"/>
        <v>9.2899999999999991</v>
      </c>
      <c r="AG28">
        <f t="shared" ref="AG28:AG36" si="36">ROUND((AP28),6)</f>
        <v>0</v>
      </c>
      <c r="AH28">
        <f t="shared" ref="AH28:AI34" si="37">(EW28)</f>
        <v>0.79</v>
      </c>
      <c r="AI28">
        <f t="shared" si="37"/>
        <v>0</v>
      </c>
      <c r="AJ28">
        <f t="shared" ref="AJ28:AJ36" si="38">(AS28)</f>
        <v>0</v>
      </c>
      <c r="AK28">
        <v>592.76</v>
      </c>
      <c r="AL28">
        <v>139.21</v>
      </c>
      <c r="AM28">
        <v>444.26</v>
      </c>
      <c r="AN28">
        <v>20.54</v>
      </c>
      <c r="AO28">
        <v>9.2899999999999991</v>
      </c>
      <c r="AP28">
        <v>0</v>
      </c>
      <c r="AQ28">
        <v>0.79</v>
      </c>
      <c r="AR28">
        <v>0</v>
      </c>
      <c r="AS28">
        <v>0</v>
      </c>
      <c r="AT28">
        <v>112</v>
      </c>
      <c r="AU28">
        <v>41</v>
      </c>
      <c r="AV28">
        <v>1</v>
      </c>
      <c r="AW28">
        <v>1</v>
      </c>
      <c r="AZ28">
        <v>1</v>
      </c>
      <c r="BA28">
        <v>24.53</v>
      </c>
      <c r="BB28">
        <v>5.88</v>
      </c>
      <c r="BC28">
        <v>3.8</v>
      </c>
      <c r="BD28" t="s">
        <v>3</v>
      </c>
      <c r="BE28" t="s">
        <v>3</v>
      </c>
      <c r="BF28" t="s">
        <v>3</v>
      </c>
      <c r="BG28" t="s">
        <v>3</v>
      </c>
      <c r="BH28">
        <v>0</v>
      </c>
      <c r="BI28">
        <v>1</v>
      </c>
      <c r="BJ28" t="s">
        <v>18</v>
      </c>
      <c r="BM28">
        <v>1729</v>
      </c>
      <c r="BN28">
        <v>0</v>
      </c>
      <c r="BO28" t="s">
        <v>15</v>
      </c>
      <c r="BP28">
        <v>1</v>
      </c>
      <c r="BQ28">
        <v>60</v>
      </c>
      <c r="BR28">
        <v>0</v>
      </c>
      <c r="BS28">
        <v>24.53</v>
      </c>
      <c r="BT28">
        <v>1</v>
      </c>
      <c r="BU28">
        <v>1</v>
      </c>
      <c r="BV28">
        <v>1</v>
      </c>
      <c r="BW28">
        <v>1</v>
      </c>
      <c r="BX28">
        <v>1</v>
      </c>
      <c r="BY28" t="s">
        <v>3</v>
      </c>
      <c r="BZ28">
        <v>112</v>
      </c>
      <c r="CA28">
        <v>41</v>
      </c>
      <c r="CE28">
        <v>30</v>
      </c>
      <c r="CF28">
        <v>0</v>
      </c>
      <c r="CG28">
        <v>0</v>
      </c>
      <c r="CM28">
        <v>0</v>
      </c>
      <c r="CN28" t="s">
        <v>3</v>
      </c>
      <c r="CO28">
        <v>0</v>
      </c>
      <c r="CP28">
        <f t="shared" ref="CP28:CP36" si="39">(P28+Q28+S28)</f>
        <v>0</v>
      </c>
      <c r="CQ28">
        <f t="shared" ref="CQ28:CQ36" si="40">ROUND((ROUND((AC28*AW28*1),2)*BC28),2)</f>
        <v>529</v>
      </c>
      <c r="CR28">
        <f t="shared" ref="CR28:CR34" si="41">(ROUND((ROUND(((ET28)*AV28*1),2)*BB28),2)+ROUND((ROUND(((AE28-(EU28))*AV28*1),2)*BS28),2))</f>
        <v>2612.25</v>
      </c>
      <c r="CS28">
        <f t="shared" ref="CS28:CS36" si="42">ROUND((ROUND((AE28*AV28*1),2)*BS28),2)</f>
        <v>503.85</v>
      </c>
      <c r="CT28">
        <f t="shared" ref="CT28:CT36" si="43">ROUND((ROUND((AF28*AV28*1),2)*BA28),2)</f>
        <v>227.88</v>
      </c>
      <c r="CU28">
        <f t="shared" ref="CU28:CU36" si="44">AG28</f>
        <v>0</v>
      </c>
      <c r="CV28">
        <f t="shared" ref="CV28:CV36" si="45">(AH28*AV28)</f>
        <v>0.79</v>
      </c>
      <c r="CW28">
        <f t="shared" ref="CW28:CW36" si="46">AI28</f>
        <v>0</v>
      </c>
      <c r="CX28">
        <f t="shared" ref="CX28:CX36" si="47">AJ28</f>
        <v>0</v>
      </c>
      <c r="CY28">
        <f t="shared" ref="CY28:CY36" si="48">S28*(BZ28/100)</f>
        <v>0</v>
      </c>
      <c r="CZ28">
        <f t="shared" ref="CZ28:CZ36" si="49">S28*(CA28/100)</f>
        <v>0</v>
      </c>
      <c r="DC28" t="s">
        <v>3</v>
      </c>
      <c r="DD28" t="s">
        <v>3</v>
      </c>
      <c r="DE28" t="s">
        <v>3</v>
      </c>
      <c r="DF28" t="s">
        <v>3</v>
      </c>
      <c r="DG28" t="s">
        <v>3</v>
      </c>
      <c r="DH28" t="s">
        <v>3</v>
      </c>
      <c r="DI28" t="s">
        <v>3</v>
      </c>
      <c r="DJ28" t="s">
        <v>3</v>
      </c>
      <c r="DK28" t="s">
        <v>3</v>
      </c>
      <c r="DL28" t="s">
        <v>3</v>
      </c>
      <c r="DM28" t="s">
        <v>3</v>
      </c>
      <c r="DN28">
        <v>140</v>
      </c>
      <c r="DO28">
        <v>79</v>
      </c>
      <c r="DP28">
        <v>1</v>
      </c>
      <c r="DQ28">
        <v>1</v>
      </c>
      <c r="DU28">
        <v>1005</v>
      </c>
      <c r="DV28" t="s">
        <v>17</v>
      </c>
      <c r="DW28" t="s">
        <v>17</v>
      </c>
      <c r="DX28">
        <v>100</v>
      </c>
      <c r="EE28">
        <v>39929141</v>
      </c>
      <c r="EF28">
        <v>60</v>
      </c>
      <c r="EG28" t="s">
        <v>19</v>
      </c>
      <c r="EH28">
        <v>0</v>
      </c>
      <c r="EI28" t="s">
        <v>3</v>
      </c>
      <c r="EJ28">
        <v>1</v>
      </c>
      <c r="EK28">
        <v>1729</v>
      </c>
      <c r="EL28" t="s">
        <v>20</v>
      </c>
      <c r="EM28" t="s">
        <v>21</v>
      </c>
      <c r="EO28" t="s">
        <v>3</v>
      </c>
      <c r="EQ28">
        <v>131072</v>
      </c>
      <c r="ER28">
        <v>592.76</v>
      </c>
      <c r="ES28">
        <v>139.21</v>
      </c>
      <c r="ET28">
        <v>444.26</v>
      </c>
      <c r="EU28">
        <v>20.54</v>
      </c>
      <c r="EV28">
        <v>9.2899999999999991</v>
      </c>
      <c r="EW28">
        <v>0.79</v>
      </c>
      <c r="EX28">
        <v>0</v>
      </c>
      <c r="EY28">
        <v>0</v>
      </c>
      <c r="FQ28">
        <v>0</v>
      </c>
      <c r="FR28">
        <f t="shared" ref="FR28:FR36" si="50">ROUND(IF(AND(BH28=3,BI28=3),P28,0),2)</f>
        <v>0</v>
      </c>
      <c r="FS28">
        <v>0</v>
      </c>
      <c r="FX28">
        <v>140</v>
      </c>
      <c r="FY28">
        <v>79</v>
      </c>
      <c r="GA28" t="s">
        <v>3</v>
      </c>
      <c r="GD28">
        <v>0</v>
      </c>
      <c r="GF28">
        <v>-2065106094</v>
      </c>
      <c r="GG28">
        <v>2</v>
      </c>
      <c r="GH28">
        <v>1</v>
      </c>
      <c r="GI28">
        <v>2</v>
      </c>
      <c r="GJ28">
        <v>0</v>
      </c>
      <c r="GK28">
        <f>ROUND(R28*(R12)/100,2)</f>
        <v>0</v>
      </c>
      <c r="GL28">
        <f t="shared" ref="GL28:GL36" si="51">ROUND(IF(AND(BH28=3,BI28=3,FS28&lt;&gt;0),P28,0),2)</f>
        <v>0</v>
      </c>
      <c r="GM28">
        <f t="shared" ref="GM28:GM36" si="52">ROUND(O28+X28+Y28+GK28,2)+GX28</f>
        <v>0</v>
      </c>
      <c r="GN28">
        <f t="shared" ref="GN28:GN36" si="53">IF(OR(BI28=0,BI28=1),ROUND(O28+X28+Y28+GK28,2),0)</f>
        <v>0</v>
      </c>
      <c r="GO28">
        <f t="shared" ref="GO28:GO36" si="54">IF(BI28=2,ROUND(O28+X28+Y28+GK28,2),0)</f>
        <v>0</v>
      </c>
      <c r="GP28">
        <f t="shared" ref="GP28:GP36" si="55">IF(BI28=4,ROUND(O28+X28+Y28+GK28,2)+GX28,0)</f>
        <v>0</v>
      </c>
      <c r="GR28">
        <v>0</v>
      </c>
      <c r="GS28">
        <v>3</v>
      </c>
      <c r="GT28">
        <v>0</v>
      </c>
      <c r="GU28" t="s">
        <v>3</v>
      </c>
      <c r="GV28">
        <f t="shared" ref="GV28:GV36" si="56">ROUND((GT28),6)</f>
        <v>0</v>
      </c>
      <c r="GW28">
        <v>1</v>
      </c>
      <c r="GX28">
        <f t="shared" ref="GX28:GX36" si="57">ROUND(HC28*I28,2)</f>
        <v>0</v>
      </c>
      <c r="HA28">
        <v>0</v>
      </c>
      <c r="HB28">
        <v>0</v>
      </c>
      <c r="HC28">
        <f t="shared" ref="HC28:HC36" si="58">GV28*GW28</f>
        <v>0</v>
      </c>
      <c r="IK28">
        <v>0</v>
      </c>
    </row>
    <row r="29" spans="1:245" hidden="1" x14ac:dyDescent="0.2">
      <c r="A29">
        <v>17</v>
      </c>
      <c r="B29">
        <v>1</v>
      </c>
      <c r="C29">
        <f>ROW(SmtRes!A12)</f>
        <v>12</v>
      </c>
      <c r="D29">
        <f>ROW(EtalonRes!A12)</f>
        <v>12</v>
      </c>
      <c r="E29" t="s">
        <v>22</v>
      </c>
      <c r="F29" t="s">
        <v>23</v>
      </c>
      <c r="G29" t="s">
        <v>24</v>
      </c>
      <c r="H29" t="s">
        <v>25</v>
      </c>
      <c r="I29">
        <v>0</v>
      </c>
      <c r="J29">
        <v>0</v>
      </c>
      <c r="O29">
        <f t="shared" si="21"/>
        <v>0</v>
      </c>
      <c r="P29">
        <f t="shared" si="22"/>
        <v>0</v>
      </c>
      <c r="Q29">
        <f t="shared" si="23"/>
        <v>0</v>
      </c>
      <c r="R29">
        <f t="shared" si="24"/>
        <v>0</v>
      </c>
      <c r="S29">
        <f t="shared" si="25"/>
        <v>0</v>
      </c>
      <c r="T29">
        <f t="shared" si="26"/>
        <v>0</v>
      </c>
      <c r="U29">
        <f t="shared" si="27"/>
        <v>0</v>
      </c>
      <c r="V29">
        <f t="shared" si="28"/>
        <v>0</v>
      </c>
      <c r="W29">
        <f t="shared" si="29"/>
        <v>0</v>
      </c>
      <c r="X29">
        <f t="shared" si="30"/>
        <v>0</v>
      </c>
      <c r="Y29">
        <f t="shared" si="31"/>
        <v>0</v>
      </c>
      <c r="AA29">
        <v>40385408</v>
      </c>
      <c r="AB29">
        <f t="shared" si="32"/>
        <v>782.11</v>
      </c>
      <c r="AC29">
        <f t="shared" si="33"/>
        <v>0</v>
      </c>
      <c r="AD29">
        <f t="shared" si="34"/>
        <v>660.22</v>
      </c>
      <c r="AE29">
        <f t="shared" si="35"/>
        <v>103.71</v>
      </c>
      <c r="AF29">
        <f t="shared" si="35"/>
        <v>121.89</v>
      </c>
      <c r="AG29">
        <f t="shared" si="36"/>
        <v>0</v>
      </c>
      <c r="AH29">
        <f t="shared" si="37"/>
        <v>10.72</v>
      </c>
      <c r="AI29">
        <f t="shared" si="37"/>
        <v>0</v>
      </c>
      <c r="AJ29">
        <f t="shared" si="38"/>
        <v>0</v>
      </c>
      <c r="AK29">
        <v>782.11</v>
      </c>
      <c r="AL29">
        <v>0</v>
      </c>
      <c r="AM29">
        <v>660.22</v>
      </c>
      <c r="AN29">
        <v>103.71</v>
      </c>
      <c r="AO29">
        <v>121.89</v>
      </c>
      <c r="AP29">
        <v>0</v>
      </c>
      <c r="AQ29">
        <v>10.72</v>
      </c>
      <c r="AR29">
        <v>0</v>
      </c>
      <c r="AS29">
        <v>0</v>
      </c>
      <c r="AT29">
        <v>112</v>
      </c>
      <c r="AU29">
        <v>41</v>
      </c>
      <c r="AV29">
        <v>1</v>
      </c>
      <c r="AW29">
        <v>1</v>
      </c>
      <c r="AZ29">
        <v>1</v>
      </c>
      <c r="BA29">
        <v>24.53</v>
      </c>
      <c r="BB29">
        <v>8.58</v>
      </c>
      <c r="BC29">
        <v>1</v>
      </c>
      <c r="BD29" t="s">
        <v>3</v>
      </c>
      <c r="BE29" t="s">
        <v>3</v>
      </c>
      <c r="BF29" t="s">
        <v>3</v>
      </c>
      <c r="BG29" t="s">
        <v>3</v>
      </c>
      <c r="BH29">
        <v>0</v>
      </c>
      <c r="BI29">
        <v>1</v>
      </c>
      <c r="BJ29" t="s">
        <v>26</v>
      </c>
      <c r="BM29">
        <v>1729</v>
      </c>
      <c r="BN29">
        <v>0</v>
      </c>
      <c r="BO29" t="s">
        <v>23</v>
      </c>
      <c r="BP29">
        <v>1</v>
      </c>
      <c r="BQ29">
        <v>60</v>
      </c>
      <c r="BR29">
        <v>0</v>
      </c>
      <c r="BS29">
        <v>24.53</v>
      </c>
      <c r="BT29">
        <v>1</v>
      </c>
      <c r="BU29">
        <v>1</v>
      </c>
      <c r="BV29">
        <v>1</v>
      </c>
      <c r="BW29">
        <v>1</v>
      </c>
      <c r="BX29">
        <v>1</v>
      </c>
      <c r="BY29" t="s">
        <v>3</v>
      </c>
      <c r="BZ29">
        <v>112</v>
      </c>
      <c r="CA29">
        <v>41</v>
      </c>
      <c r="CE29">
        <v>30</v>
      </c>
      <c r="CF29">
        <v>0</v>
      </c>
      <c r="CG29">
        <v>0</v>
      </c>
      <c r="CM29">
        <v>0</v>
      </c>
      <c r="CN29" t="s">
        <v>3</v>
      </c>
      <c r="CO29">
        <v>0</v>
      </c>
      <c r="CP29">
        <f t="shared" si="39"/>
        <v>0</v>
      </c>
      <c r="CQ29">
        <f t="shared" si="40"/>
        <v>0</v>
      </c>
      <c r="CR29">
        <f t="shared" si="41"/>
        <v>5664.69</v>
      </c>
      <c r="CS29">
        <f t="shared" si="42"/>
        <v>2544.0100000000002</v>
      </c>
      <c r="CT29">
        <f t="shared" si="43"/>
        <v>2989.96</v>
      </c>
      <c r="CU29">
        <f t="shared" si="44"/>
        <v>0</v>
      </c>
      <c r="CV29">
        <f t="shared" si="45"/>
        <v>10.72</v>
      </c>
      <c r="CW29">
        <f t="shared" si="46"/>
        <v>0</v>
      </c>
      <c r="CX29">
        <f t="shared" si="47"/>
        <v>0</v>
      </c>
      <c r="CY29">
        <f t="shared" si="48"/>
        <v>0</v>
      </c>
      <c r="CZ29">
        <f t="shared" si="49"/>
        <v>0</v>
      </c>
      <c r="DC29" t="s">
        <v>3</v>
      </c>
      <c r="DD29" t="s">
        <v>3</v>
      </c>
      <c r="DE29" t="s">
        <v>3</v>
      </c>
      <c r="DF29" t="s">
        <v>3</v>
      </c>
      <c r="DG29" t="s">
        <v>3</v>
      </c>
      <c r="DH29" t="s">
        <v>3</v>
      </c>
      <c r="DI29" t="s">
        <v>3</v>
      </c>
      <c r="DJ29" t="s">
        <v>3</v>
      </c>
      <c r="DK29" t="s">
        <v>3</v>
      </c>
      <c r="DL29" t="s">
        <v>3</v>
      </c>
      <c r="DM29" t="s">
        <v>3</v>
      </c>
      <c r="DN29">
        <v>140</v>
      </c>
      <c r="DO29">
        <v>79</v>
      </c>
      <c r="DP29">
        <v>1</v>
      </c>
      <c r="DQ29">
        <v>1</v>
      </c>
      <c r="DU29">
        <v>1013</v>
      </c>
      <c r="DV29" t="s">
        <v>25</v>
      </c>
      <c r="DW29" t="s">
        <v>25</v>
      </c>
      <c r="DX29">
        <v>1</v>
      </c>
      <c r="EE29">
        <v>39929141</v>
      </c>
      <c r="EF29">
        <v>60</v>
      </c>
      <c r="EG29" t="s">
        <v>19</v>
      </c>
      <c r="EH29">
        <v>0</v>
      </c>
      <c r="EI29" t="s">
        <v>3</v>
      </c>
      <c r="EJ29">
        <v>1</v>
      </c>
      <c r="EK29">
        <v>1729</v>
      </c>
      <c r="EL29" t="s">
        <v>20</v>
      </c>
      <c r="EM29" t="s">
        <v>21</v>
      </c>
      <c r="EO29" t="s">
        <v>3</v>
      </c>
      <c r="EQ29">
        <v>131072</v>
      </c>
      <c r="ER29">
        <v>782.11</v>
      </c>
      <c r="ES29">
        <v>0</v>
      </c>
      <c r="ET29">
        <v>660.22</v>
      </c>
      <c r="EU29">
        <v>103.71</v>
      </c>
      <c r="EV29">
        <v>121.89</v>
      </c>
      <c r="EW29">
        <v>10.72</v>
      </c>
      <c r="EX29">
        <v>0</v>
      </c>
      <c r="EY29">
        <v>0</v>
      </c>
      <c r="FQ29">
        <v>0</v>
      </c>
      <c r="FR29">
        <f t="shared" si="50"/>
        <v>0</v>
      </c>
      <c r="FS29">
        <v>0</v>
      </c>
      <c r="FX29">
        <v>140</v>
      </c>
      <c r="FY29">
        <v>79</v>
      </c>
      <c r="GA29" t="s">
        <v>3</v>
      </c>
      <c r="GD29">
        <v>0</v>
      </c>
      <c r="GF29">
        <v>-99559207</v>
      </c>
      <c r="GG29">
        <v>2</v>
      </c>
      <c r="GH29">
        <v>1</v>
      </c>
      <c r="GI29">
        <v>2</v>
      </c>
      <c r="GJ29">
        <v>0</v>
      </c>
      <c r="GK29">
        <f>ROUND(R29*(R12)/100,2)</f>
        <v>0</v>
      </c>
      <c r="GL29">
        <f t="shared" si="51"/>
        <v>0</v>
      </c>
      <c r="GM29">
        <f t="shared" si="52"/>
        <v>0</v>
      </c>
      <c r="GN29">
        <f t="shared" si="53"/>
        <v>0</v>
      </c>
      <c r="GO29">
        <f t="shared" si="54"/>
        <v>0</v>
      </c>
      <c r="GP29">
        <f t="shared" si="55"/>
        <v>0</v>
      </c>
      <c r="GR29">
        <v>0</v>
      </c>
      <c r="GS29">
        <v>3</v>
      </c>
      <c r="GT29">
        <v>0</v>
      </c>
      <c r="GU29" t="s">
        <v>3</v>
      </c>
      <c r="GV29">
        <f t="shared" si="56"/>
        <v>0</v>
      </c>
      <c r="GW29">
        <v>1</v>
      </c>
      <c r="GX29">
        <f t="shared" si="57"/>
        <v>0</v>
      </c>
      <c r="HA29">
        <v>0</v>
      </c>
      <c r="HB29">
        <v>0</v>
      </c>
      <c r="HC29">
        <f t="shared" si="58"/>
        <v>0</v>
      </c>
      <c r="IK29">
        <v>0</v>
      </c>
    </row>
    <row r="30" spans="1:245" hidden="1" x14ac:dyDescent="0.2">
      <c r="A30">
        <v>17</v>
      </c>
      <c r="B30">
        <v>1</v>
      </c>
      <c r="C30">
        <f>ROW(SmtRes!A17)</f>
        <v>17</v>
      </c>
      <c r="D30">
        <f>ROW(EtalonRes!A17)</f>
        <v>17</v>
      </c>
      <c r="E30" t="s">
        <v>27</v>
      </c>
      <c r="F30" t="s">
        <v>28</v>
      </c>
      <c r="G30" t="s">
        <v>29</v>
      </c>
      <c r="H30" t="s">
        <v>30</v>
      </c>
      <c r="I30">
        <v>0</v>
      </c>
      <c r="J30">
        <v>0</v>
      </c>
      <c r="O30">
        <f t="shared" si="21"/>
        <v>0</v>
      </c>
      <c r="P30">
        <f t="shared" si="22"/>
        <v>0</v>
      </c>
      <c r="Q30">
        <f t="shared" si="23"/>
        <v>0</v>
      </c>
      <c r="R30">
        <f t="shared" si="24"/>
        <v>0</v>
      </c>
      <c r="S30">
        <f t="shared" si="25"/>
        <v>0</v>
      </c>
      <c r="T30">
        <f t="shared" si="26"/>
        <v>0</v>
      </c>
      <c r="U30">
        <f t="shared" si="27"/>
        <v>0</v>
      </c>
      <c r="V30">
        <f t="shared" si="28"/>
        <v>0</v>
      </c>
      <c r="W30">
        <f t="shared" si="29"/>
        <v>0</v>
      </c>
      <c r="X30">
        <f t="shared" si="30"/>
        <v>0</v>
      </c>
      <c r="Y30">
        <f t="shared" si="31"/>
        <v>0</v>
      </c>
      <c r="AA30">
        <v>40385408</v>
      </c>
      <c r="AB30">
        <f t="shared" si="32"/>
        <v>4401.5</v>
      </c>
      <c r="AC30">
        <f t="shared" si="33"/>
        <v>0</v>
      </c>
      <c r="AD30">
        <f t="shared" si="34"/>
        <v>2713.55</v>
      </c>
      <c r="AE30">
        <f t="shared" si="35"/>
        <v>735.23</v>
      </c>
      <c r="AF30">
        <f t="shared" si="35"/>
        <v>1687.95</v>
      </c>
      <c r="AG30">
        <f t="shared" si="36"/>
        <v>0</v>
      </c>
      <c r="AH30">
        <f t="shared" si="37"/>
        <v>155</v>
      </c>
      <c r="AI30">
        <f t="shared" si="37"/>
        <v>0</v>
      </c>
      <c r="AJ30">
        <f t="shared" si="38"/>
        <v>0</v>
      </c>
      <c r="AK30">
        <v>4401.5</v>
      </c>
      <c r="AL30">
        <v>0</v>
      </c>
      <c r="AM30">
        <v>2713.55</v>
      </c>
      <c r="AN30">
        <v>735.23</v>
      </c>
      <c r="AO30">
        <v>1687.95</v>
      </c>
      <c r="AP30">
        <v>0</v>
      </c>
      <c r="AQ30">
        <v>155</v>
      </c>
      <c r="AR30">
        <v>0</v>
      </c>
      <c r="AS30">
        <v>0</v>
      </c>
      <c r="AT30">
        <v>68</v>
      </c>
      <c r="AU30">
        <v>41</v>
      </c>
      <c r="AV30">
        <v>1</v>
      </c>
      <c r="AW30">
        <v>1</v>
      </c>
      <c r="AZ30">
        <v>1</v>
      </c>
      <c r="BA30">
        <v>24.53</v>
      </c>
      <c r="BB30">
        <v>11.24</v>
      </c>
      <c r="BC30">
        <v>1</v>
      </c>
      <c r="BD30" t="s">
        <v>3</v>
      </c>
      <c r="BE30" t="s">
        <v>3</v>
      </c>
      <c r="BF30" t="s">
        <v>3</v>
      </c>
      <c r="BG30" t="s">
        <v>3</v>
      </c>
      <c r="BH30">
        <v>0</v>
      </c>
      <c r="BI30">
        <v>1</v>
      </c>
      <c r="BJ30" t="s">
        <v>31</v>
      </c>
      <c r="BM30">
        <v>674</v>
      </c>
      <c r="BN30">
        <v>0</v>
      </c>
      <c r="BO30" t="s">
        <v>28</v>
      </c>
      <c r="BP30">
        <v>1</v>
      </c>
      <c r="BQ30">
        <v>60</v>
      </c>
      <c r="BR30">
        <v>0</v>
      </c>
      <c r="BS30">
        <v>24.53</v>
      </c>
      <c r="BT30">
        <v>1</v>
      </c>
      <c r="BU30">
        <v>1</v>
      </c>
      <c r="BV30">
        <v>1</v>
      </c>
      <c r="BW30">
        <v>1</v>
      </c>
      <c r="BX30">
        <v>1</v>
      </c>
      <c r="BY30" t="s">
        <v>3</v>
      </c>
      <c r="BZ30">
        <v>68</v>
      </c>
      <c r="CA30">
        <v>41</v>
      </c>
      <c r="CE30">
        <v>30</v>
      </c>
      <c r="CF30">
        <v>0</v>
      </c>
      <c r="CG30">
        <v>0</v>
      </c>
      <c r="CM30">
        <v>0</v>
      </c>
      <c r="CN30" t="s">
        <v>3</v>
      </c>
      <c r="CO30">
        <v>0</v>
      </c>
      <c r="CP30">
        <f t="shared" si="39"/>
        <v>0</v>
      </c>
      <c r="CQ30">
        <f t="shared" si="40"/>
        <v>0</v>
      </c>
      <c r="CR30">
        <f t="shared" si="41"/>
        <v>30500.3</v>
      </c>
      <c r="CS30">
        <f t="shared" si="42"/>
        <v>18035.189999999999</v>
      </c>
      <c r="CT30">
        <f t="shared" si="43"/>
        <v>41405.410000000003</v>
      </c>
      <c r="CU30">
        <f t="shared" si="44"/>
        <v>0</v>
      </c>
      <c r="CV30">
        <f t="shared" si="45"/>
        <v>155</v>
      </c>
      <c r="CW30">
        <f t="shared" si="46"/>
        <v>0</v>
      </c>
      <c r="CX30">
        <f t="shared" si="47"/>
        <v>0</v>
      </c>
      <c r="CY30">
        <f t="shared" si="48"/>
        <v>0</v>
      </c>
      <c r="CZ30">
        <f t="shared" si="49"/>
        <v>0</v>
      </c>
      <c r="DC30" t="s">
        <v>3</v>
      </c>
      <c r="DD30" t="s">
        <v>3</v>
      </c>
      <c r="DE30" t="s">
        <v>3</v>
      </c>
      <c r="DF30" t="s">
        <v>3</v>
      </c>
      <c r="DG30" t="s">
        <v>3</v>
      </c>
      <c r="DH30" t="s">
        <v>3</v>
      </c>
      <c r="DI30" t="s">
        <v>3</v>
      </c>
      <c r="DJ30" t="s">
        <v>3</v>
      </c>
      <c r="DK30" t="s">
        <v>3</v>
      </c>
      <c r="DL30" t="s">
        <v>3</v>
      </c>
      <c r="DM30" t="s">
        <v>3</v>
      </c>
      <c r="DN30">
        <v>80</v>
      </c>
      <c r="DO30">
        <v>55</v>
      </c>
      <c r="DP30">
        <v>1</v>
      </c>
      <c r="DQ30">
        <v>1</v>
      </c>
      <c r="DU30">
        <v>1007</v>
      </c>
      <c r="DV30" t="s">
        <v>30</v>
      </c>
      <c r="DW30" t="s">
        <v>30</v>
      </c>
      <c r="DX30">
        <v>100</v>
      </c>
      <c r="EE30">
        <v>39928086</v>
      </c>
      <c r="EF30">
        <v>60</v>
      </c>
      <c r="EG30" t="s">
        <v>19</v>
      </c>
      <c r="EH30">
        <v>0</v>
      </c>
      <c r="EI30" t="s">
        <v>3</v>
      </c>
      <c r="EJ30">
        <v>1</v>
      </c>
      <c r="EK30">
        <v>674</v>
      </c>
      <c r="EL30" t="s">
        <v>32</v>
      </c>
      <c r="EM30" t="s">
        <v>33</v>
      </c>
      <c r="EO30" t="s">
        <v>3</v>
      </c>
      <c r="EQ30">
        <v>131072</v>
      </c>
      <c r="ER30">
        <v>4401.5</v>
      </c>
      <c r="ES30">
        <v>0</v>
      </c>
      <c r="ET30">
        <v>2713.55</v>
      </c>
      <c r="EU30">
        <v>735.23</v>
      </c>
      <c r="EV30">
        <v>1687.95</v>
      </c>
      <c r="EW30">
        <v>155</v>
      </c>
      <c r="EX30">
        <v>0</v>
      </c>
      <c r="EY30">
        <v>0</v>
      </c>
      <c r="FQ30">
        <v>0</v>
      </c>
      <c r="FR30">
        <f t="shared" si="50"/>
        <v>0</v>
      </c>
      <c r="FS30">
        <v>0</v>
      </c>
      <c r="FX30">
        <v>80</v>
      </c>
      <c r="FY30">
        <v>55</v>
      </c>
      <c r="GA30" t="s">
        <v>3</v>
      </c>
      <c r="GD30">
        <v>0</v>
      </c>
      <c r="GF30">
        <v>-1199644127</v>
      </c>
      <c r="GG30">
        <v>2</v>
      </c>
      <c r="GH30">
        <v>1</v>
      </c>
      <c r="GI30">
        <v>2</v>
      </c>
      <c r="GJ30">
        <v>0</v>
      </c>
      <c r="GK30">
        <f>ROUND(R30*(R12)/100,2)</f>
        <v>0</v>
      </c>
      <c r="GL30">
        <f t="shared" si="51"/>
        <v>0</v>
      </c>
      <c r="GM30">
        <f t="shared" si="52"/>
        <v>0</v>
      </c>
      <c r="GN30">
        <f t="shared" si="53"/>
        <v>0</v>
      </c>
      <c r="GO30">
        <f t="shared" si="54"/>
        <v>0</v>
      </c>
      <c r="GP30">
        <f t="shared" si="55"/>
        <v>0</v>
      </c>
      <c r="GR30">
        <v>0</v>
      </c>
      <c r="GS30">
        <v>3</v>
      </c>
      <c r="GT30">
        <v>0</v>
      </c>
      <c r="GU30" t="s">
        <v>3</v>
      </c>
      <c r="GV30">
        <f t="shared" si="56"/>
        <v>0</v>
      </c>
      <c r="GW30">
        <v>1</v>
      </c>
      <c r="GX30">
        <f t="shared" si="57"/>
        <v>0</v>
      </c>
      <c r="HA30">
        <v>0</v>
      </c>
      <c r="HB30">
        <v>0</v>
      </c>
      <c r="HC30">
        <f t="shared" si="58"/>
        <v>0</v>
      </c>
      <c r="IK30">
        <v>0</v>
      </c>
    </row>
    <row r="31" spans="1:245" hidden="1" x14ac:dyDescent="0.2">
      <c r="A31">
        <v>17</v>
      </c>
      <c r="B31">
        <v>1</v>
      </c>
      <c r="C31">
        <f>ROW(SmtRes!A27)</f>
        <v>27</v>
      </c>
      <c r="D31">
        <f>ROW(EtalonRes!A27)</f>
        <v>27</v>
      </c>
      <c r="E31" t="s">
        <v>34</v>
      </c>
      <c r="F31" t="s">
        <v>35</v>
      </c>
      <c r="G31" t="s">
        <v>36</v>
      </c>
      <c r="H31" t="s">
        <v>37</v>
      </c>
      <c r="I31">
        <v>0</v>
      </c>
      <c r="J31">
        <v>0</v>
      </c>
      <c r="O31">
        <f t="shared" si="21"/>
        <v>0</v>
      </c>
      <c r="P31">
        <f t="shared" si="22"/>
        <v>0</v>
      </c>
      <c r="Q31">
        <f t="shared" si="23"/>
        <v>0</v>
      </c>
      <c r="R31">
        <f t="shared" si="24"/>
        <v>0</v>
      </c>
      <c r="S31">
        <f t="shared" si="25"/>
        <v>0</v>
      </c>
      <c r="T31">
        <f t="shared" si="26"/>
        <v>0</v>
      </c>
      <c r="U31">
        <f t="shared" si="27"/>
        <v>0</v>
      </c>
      <c r="V31">
        <f t="shared" si="28"/>
        <v>0</v>
      </c>
      <c r="W31">
        <f t="shared" si="29"/>
        <v>0</v>
      </c>
      <c r="X31">
        <f t="shared" si="30"/>
        <v>0</v>
      </c>
      <c r="Y31">
        <f t="shared" si="31"/>
        <v>0</v>
      </c>
      <c r="AA31">
        <v>40385408</v>
      </c>
      <c r="AB31">
        <f t="shared" si="32"/>
        <v>14208.6</v>
      </c>
      <c r="AC31">
        <f t="shared" si="33"/>
        <v>2083.4499999999998</v>
      </c>
      <c r="AD31">
        <f t="shared" si="34"/>
        <v>11199.88</v>
      </c>
      <c r="AE31">
        <f t="shared" si="35"/>
        <v>990.67</v>
      </c>
      <c r="AF31">
        <f t="shared" si="35"/>
        <v>925.27</v>
      </c>
      <c r="AG31">
        <f t="shared" si="36"/>
        <v>0</v>
      </c>
      <c r="AH31">
        <f t="shared" si="37"/>
        <v>87.29</v>
      </c>
      <c r="AI31">
        <f t="shared" si="37"/>
        <v>0</v>
      </c>
      <c r="AJ31">
        <f t="shared" si="38"/>
        <v>0</v>
      </c>
      <c r="AK31">
        <v>14208.6</v>
      </c>
      <c r="AL31">
        <v>2083.4499999999998</v>
      </c>
      <c r="AM31">
        <v>11199.88</v>
      </c>
      <c r="AN31">
        <v>990.67</v>
      </c>
      <c r="AO31">
        <v>925.27</v>
      </c>
      <c r="AP31">
        <v>0</v>
      </c>
      <c r="AQ31">
        <v>87.29</v>
      </c>
      <c r="AR31">
        <v>0</v>
      </c>
      <c r="AS31">
        <v>0</v>
      </c>
      <c r="AT31">
        <v>112</v>
      </c>
      <c r="AU31">
        <v>41</v>
      </c>
      <c r="AV31">
        <v>1</v>
      </c>
      <c r="AW31">
        <v>1</v>
      </c>
      <c r="AZ31">
        <v>1</v>
      </c>
      <c r="BA31">
        <v>24.53</v>
      </c>
      <c r="BB31">
        <v>8.57</v>
      </c>
      <c r="BC31">
        <v>11.48</v>
      </c>
      <c r="BD31" t="s">
        <v>3</v>
      </c>
      <c r="BE31" t="s">
        <v>3</v>
      </c>
      <c r="BF31" t="s">
        <v>3</v>
      </c>
      <c r="BG31" t="s">
        <v>3</v>
      </c>
      <c r="BH31">
        <v>0</v>
      </c>
      <c r="BI31">
        <v>1</v>
      </c>
      <c r="BJ31" t="s">
        <v>38</v>
      </c>
      <c r="BM31">
        <v>663</v>
      </c>
      <c r="BN31">
        <v>0</v>
      </c>
      <c r="BO31" t="s">
        <v>35</v>
      </c>
      <c r="BP31">
        <v>1</v>
      </c>
      <c r="BQ31">
        <v>60</v>
      </c>
      <c r="BR31">
        <v>0</v>
      </c>
      <c r="BS31">
        <v>24.53</v>
      </c>
      <c r="BT31">
        <v>1</v>
      </c>
      <c r="BU31">
        <v>1</v>
      </c>
      <c r="BV31">
        <v>1</v>
      </c>
      <c r="BW31">
        <v>1</v>
      </c>
      <c r="BX31">
        <v>1</v>
      </c>
      <c r="BY31" t="s">
        <v>3</v>
      </c>
      <c r="BZ31">
        <v>112</v>
      </c>
      <c r="CA31">
        <v>41</v>
      </c>
      <c r="CE31">
        <v>30</v>
      </c>
      <c r="CF31">
        <v>0</v>
      </c>
      <c r="CG31">
        <v>0</v>
      </c>
      <c r="CM31">
        <v>0</v>
      </c>
      <c r="CN31" t="s">
        <v>3</v>
      </c>
      <c r="CO31">
        <v>0</v>
      </c>
      <c r="CP31">
        <f t="shared" si="39"/>
        <v>0</v>
      </c>
      <c r="CQ31">
        <f t="shared" si="40"/>
        <v>23918.01</v>
      </c>
      <c r="CR31">
        <f t="shared" si="41"/>
        <v>95982.97</v>
      </c>
      <c r="CS31">
        <f t="shared" si="42"/>
        <v>24301.14</v>
      </c>
      <c r="CT31">
        <f t="shared" si="43"/>
        <v>22696.87</v>
      </c>
      <c r="CU31">
        <f t="shared" si="44"/>
        <v>0</v>
      </c>
      <c r="CV31">
        <f t="shared" si="45"/>
        <v>87.29</v>
      </c>
      <c r="CW31">
        <f t="shared" si="46"/>
        <v>0</v>
      </c>
      <c r="CX31">
        <f t="shared" si="47"/>
        <v>0</v>
      </c>
      <c r="CY31">
        <f t="shared" si="48"/>
        <v>0</v>
      </c>
      <c r="CZ31">
        <f t="shared" si="49"/>
        <v>0</v>
      </c>
      <c r="DC31" t="s">
        <v>3</v>
      </c>
      <c r="DD31" t="s">
        <v>3</v>
      </c>
      <c r="DE31" t="s">
        <v>3</v>
      </c>
      <c r="DF31" t="s">
        <v>3</v>
      </c>
      <c r="DG31" t="s">
        <v>3</v>
      </c>
      <c r="DH31" t="s">
        <v>3</v>
      </c>
      <c r="DI31" t="s">
        <v>3</v>
      </c>
      <c r="DJ31" t="s">
        <v>3</v>
      </c>
      <c r="DK31" t="s">
        <v>3</v>
      </c>
      <c r="DL31" t="s">
        <v>3</v>
      </c>
      <c r="DM31" t="s">
        <v>3</v>
      </c>
      <c r="DN31">
        <v>140</v>
      </c>
      <c r="DO31">
        <v>79</v>
      </c>
      <c r="DP31">
        <v>1</v>
      </c>
      <c r="DQ31">
        <v>1</v>
      </c>
      <c r="DU31">
        <v>1013</v>
      </c>
      <c r="DV31" t="s">
        <v>37</v>
      </c>
      <c r="DW31" t="s">
        <v>37</v>
      </c>
      <c r="DX31">
        <v>1</v>
      </c>
      <c r="EE31">
        <v>39928075</v>
      </c>
      <c r="EF31">
        <v>60</v>
      </c>
      <c r="EG31" t="s">
        <v>19</v>
      </c>
      <c r="EH31">
        <v>0</v>
      </c>
      <c r="EI31" t="s">
        <v>3</v>
      </c>
      <c r="EJ31">
        <v>1</v>
      </c>
      <c r="EK31">
        <v>663</v>
      </c>
      <c r="EL31" t="s">
        <v>39</v>
      </c>
      <c r="EM31" t="s">
        <v>40</v>
      </c>
      <c r="EO31" t="s">
        <v>3</v>
      </c>
      <c r="EQ31">
        <v>131072</v>
      </c>
      <c r="ER31">
        <v>14208.6</v>
      </c>
      <c r="ES31">
        <v>2083.4499999999998</v>
      </c>
      <c r="ET31">
        <v>11199.88</v>
      </c>
      <c r="EU31">
        <v>990.67</v>
      </c>
      <c r="EV31">
        <v>925.27</v>
      </c>
      <c r="EW31">
        <v>87.29</v>
      </c>
      <c r="EX31">
        <v>0</v>
      </c>
      <c r="EY31">
        <v>0</v>
      </c>
      <c r="FQ31">
        <v>0</v>
      </c>
      <c r="FR31">
        <f t="shared" si="50"/>
        <v>0</v>
      </c>
      <c r="FS31">
        <v>0</v>
      </c>
      <c r="FX31">
        <v>140</v>
      </c>
      <c r="FY31">
        <v>79</v>
      </c>
      <c r="GA31" t="s">
        <v>3</v>
      </c>
      <c r="GD31">
        <v>0</v>
      </c>
      <c r="GF31">
        <v>64358437</v>
      </c>
      <c r="GG31">
        <v>2</v>
      </c>
      <c r="GH31">
        <v>1</v>
      </c>
      <c r="GI31">
        <v>2</v>
      </c>
      <c r="GJ31">
        <v>0</v>
      </c>
      <c r="GK31">
        <f>ROUND(R31*(R12)/100,2)</f>
        <v>0</v>
      </c>
      <c r="GL31">
        <f t="shared" si="51"/>
        <v>0</v>
      </c>
      <c r="GM31">
        <f t="shared" si="52"/>
        <v>0</v>
      </c>
      <c r="GN31">
        <f t="shared" si="53"/>
        <v>0</v>
      </c>
      <c r="GO31">
        <f t="shared" si="54"/>
        <v>0</v>
      </c>
      <c r="GP31">
        <f t="shared" si="55"/>
        <v>0</v>
      </c>
      <c r="GR31">
        <v>0</v>
      </c>
      <c r="GS31">
        <v>3</v>
      </c>
      <c r="GT31">
        <v>0</v>
      </c>
      <c r="GU31" t="s">
        <v>3</v>
      </c>
      <c r="GV31">
        <f t="shared" si="56"/>
        <v>0</v>
      </c>
      <c r="GW31">
        <v>1</v>
      </c>
      <c r="GX31">
        <f t="shared" si="57"/>
        <v>0</v>
      </c>
      <c r="HA31">
        <v>0</v>
      </c>
      <c r="HB31">
        <v>0</v>
      </c>
      <c r="HC31">
        <f t="shared" si="58"/>
        <v>0</v>
      </c>
      <c r="IK31">
        <v>0</v>
      </c>
    </row>
    <row r="32" spans="1:245" hidden="1" x14ac:dyDescent="0.2">
      <c r="A32">
        <v>18</v>
      </c>
      <c r="B32">
        <v>1</v>
      </c>
      <c r="C32">
        <v>26</v>
      </c>
      <c r="E32" t="s">
        <v>41</v>
      </c>
      <c r="F32" t="s">
        <v>42</v>
      </c>
      <c r="G32" t="s">
        <v>43</v>
      </c>
      <c r="H32" t="s">
        <v>44</v>
      </c>
      <c r="I32">
        <v>0</v>
      </c>
      <c r="J32">
        <v>55</v>
      </c>
      <c r="O32">
        <f t="shared" si="21"/>
        <v>0</v>
      </c>
      <c r="P32">
        <f t="shared" si="22"/>
        <v>0</v>
      </c>
      <c r="Q32">
        <f t="shared" si="23"/>
        <v>0</v>
      </c>
      <c r="R32">
        <f t="shared" si="24"/>
        <v>0</v>
      </c>
      <c r="S32">
        <f t="shared" si="25"/>
        <v>0</v>
      </c>
      <c r="T32">
        <f t="shared" si="26"/>
        <v>0</v>
      </c>
      <c r="U32">
        <f t="shared" si="27"/>
        <v>0</v>
      </c>
      <c r="V32">
        <f t="shared" si="28"/>
        <v>0</v>
      </c>
      <c r="W32">
        <f t="shared" si="29"/>
        <v>0</v>
      </c>
      <c r="X32">
        <f t="shared" si="30"/>
        <v>0</v>
      </c>
      <c r="Y32">
        <f t="shared" si="31"/>
        <v>0</v>
      </c>
      <c r="AA32">
        <v>40385408</v>
      </c>
      <c r="AB32">
        <f t="shared" si="32"/>
        <v>173.37</v>
      </c>
      <c r="AC32">
        <f t="shared" si="33"/>
        <v>173.37</v>
      </c>
      <c r="AD32">
        <f t="shared" si="34"/>
        <v>0</v>
      </c>
      <c r="AE32">
        <f t="shared" si="35"/>
        <v>0</v>
      </c>
      <c r="AF32">
        <f t="shared" si="35"/>
        <v>0</v>
      </c>
      <c r="AG32">
        <f t="shared" si="36"/>
        <v>0</v>
      </c>
      <c r="AH32">
        <f t="shared" si="37"/>
        <v>0</v>
      </c>
      <c r="AI32">
        <f t="shared" si="37"/>
        <v>0</v>
      </c>
      <c r="AJ32">
        <f t="shared" si="38"/>
        <v>0</v>
      </c>
      <c r="AK32">
        <v>173.37</v>
      </c>
      <c r="AL32">
        <v>173.37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</v>
      </c>
      <c r="AW32">
        <v>1</v>
      </c>
      <c r="AZ32">
        <v>1</v>
      </c>
      <c r="BA32">
        <v>1</v>
      </c>
      <c r="BB32">
        <v>1</v>
      </c>
      <c r="BC32">
        <v>10.58</v>
      </c>
      <c r="BD32" t="s">
        <v>3</v>
      </c>
      <c r="BE32" t="s">
        <v>3</v>
      </c>
      <c r="BF32" t="s">
        <v>3</v>
      </c>
      <c r="BG32" t="s">
        <v>3</v>
      </c>
      <c r="BH32">
        <v>3</v>
      </c>
      <c r="BI32">
        <v>1</v>
      </c>
      <c r="BJ32" t="s">
        <v>45</v>
      </c>
      <c r="BM32">
        <v>663</v>
      </c>
      <c r="BN32">
        <v>0</v>
      </c>
      <c r="BO32" t="s">
        <v>42</v>
      </c>
      <c r="BP32">
        <v>1</v>
      </c>
      <c r="BQ32">
        <v>60</v>
      </c>
      <c r="BR32">
        <v>0</v>
      </c>
      <c r="BS32">
        <v>1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0</v>
      </c>
      <c r="CA32">
        <v>0</v>
      </c>
      <c r="CE32">
        <v>30</v>
      </c>
      <c r="CF32">
        <v>0</v>
      </c>
      <c r="CG32">
        <v>0</v>
      </c>
      <c r="CM32">
        <v>0</v>
      </c>
      <c r="CN32" t="s">
        <v>3</v>
      </c>
      <c r="CO32">
        <v>0</v>
      </c>
      <c r="CP32">
        <f t="shared" si="39"/>
        <v>0</v>
      </c>
      <c r="CQ32">
        <f t="shared" si="40"/>
        <v>1834.25</v>
      </c>
      <c r="CR32">
        <f t="shared" si="41"/>
        <v>0</v>
      </c>
      <c r="CS32">
        <f t="shared" si="42"/>
        <v>0</v>
      </c>
      <c r="CT32">
        <f t="shared" si="43"/>
        <v>0</v>
      </c>
      <c r="CU32">
        <f t="shared" si="44"/>
        <v>0</v>
      </c>
      <c r="CV32">
        <f t="shared" si="45"/>
        <v>0</v>
      </c>
      <c r="CW32">
        <f t="shared" si="46"/>
        <v>0</v>
      </c>
      <c r="CX32">
        <f t="shared" si="47"/>
        <v>0</v>
      </c>
      <c r="CY32">
        <f t="shared" si="48"/>
        <v>0</v>
      </c>
      <c r="CZ32">
        <f t="shared" si="49"/>
        <v>0</v>
      </c>
      <c r="DC32" t="s">
        <v>3</v>
      </c>
      <c r="DD32" t="s">
        <v>3</v>
      </c>
      <c r="DE32" t="s">
        <v>3</v>
      </c>
      <c r="DF32" t="s">
        <v>3</v>
      </c>
      <c r="DG32" t="s">
        <v>3</v>
      </c>
      <c r="DH32" t="s">
        <v>3</v>
      </c>
      <c r="DI32" t="s">
        <v>3</v>
      </c>
      <c r="DJ32" t="s">
        <v>3</v>
      </c>
      <c r="DK32" t="s">
        <v>3</v>
      </c>
      <c r="DL32" t="s">
        <v>3</v>
      </c>
      <c r="DM32" t="s">
        <v>3</v>
      </c>
      <c r="DN32">
        <v>140</v>
      </c>
      <c r="DO32">
        <v>79</v>
      </c>
      <c r="DP32">
        <v>1</v>
      </c>
      <c r="DQ32">
        <v>1</v>
      </c>
      <c r="DU32">
        <v>1007</v>
      </c>
      <c r="DV32" t="s">
        <v>44</v>
      </c>
      <c r="DW32" t="s">
        <v>44</v>
      </c>
      <c r="DX32">
        <v>1</v>
      </c>
      <c r="EE32">
        <v>39928075</v>
      </c>
      <c r="EF32">
        <v>60</v>
      </c>
      <c r="EG32" t="s">
        <v>19</v>
      </c>
      <c r="EH32">
        <v>0</v>
      </c>
      <c r="EI32" t="s">
        <v>3</v>
      </c>
      <c r="EJ32">
        <v>1</v>
      </c>
      <c r="EK32">
        <v>663</v>
      </c>
      <c r="EL32" t="s">
        <v>39</v>
      </c>
      <c r="EM32" t="s">
        <v>40</v>
      </c>
      <c r="EO32" t="s">
        <v>3</v>
      </c>
      <c r="EQ32">
        <v>0</v>
      </c>
      <c r="ER32">
        <v>173.37</v>
      </c>
      <c r="ES32">
        <v>173.37</v>
      </c>
      <c r="ET32">
        <v>0</v>
      </c>
      <c r="EU32">
        <v>0</v>
      </c>
      <c r="EV32">
        <v>0</v>
      </c>
      <c r="EW32">
        <v>0</v>
      </c>
      <c r="EX32">
        <v>0</v>
      </c>
      <c r="FQ32">
        <v>0</v>
      </c>
      <c r="FR32">
        <f t="shared" si="50"/>
        <v>0</v>
      </c>
      <c r="FS32">
        <v>0</v>
      </c>
      <c r="FX32">
        <v>140</v>
      </c>
      <c r="FY32">
        <v>79</v>
      </c>
      <c r="GA32" t="s">
        <v>3</v>
      </c>
      <c r="GD32">
        <v>0</v>
      </c>
      <c r="GF32">
        <v>-820942871</v>
      </c>
      <c r="GG32">
        <v>2</v>
      </c>
      <c r="GH32">
        <v>1</v>
      </c>
      <c r="GI32">
        <v>2</v>
      </c>
      <c r="GJ32">
        <v>0</v>
      </c>
      <c r="GK32">
        <f>ROUND(R32*(R12)/100,2)</f>
        <v>0</v>
      </c>
      <c r="GL32">
        <f t="shared" si="51"/>
        <v>0</v>
      </c>
      <c r="GM32">
        <f t="shared" si="52"/>
        <v>0</v>
      </c>
      <c r="GN32">
        <f t="shared" si="53"/>
        <v>0</v>
      </c>
      <c r="GO32">
        <f t="shared" si="54"/>
        <v>0</v>
      </c>
      <c r="GP32">
        <f t="shared" si="55"/>
        <v>0</v>
      </c>
      <c r="GR32">
        <v>0</v>
      </c>
      <c r="GS32">
        <v>3</v>
      </c>
      <c r="GT32">
        <v>0</v>
      </c>
      <c r="GU32" t="s">
        <v>3</v>
      </c>
      <c r="GV32">
        <f t="shared" si="56"/>
        <v>0</v>
      </c>
      <c r="GW32">
        <v>1</v>
      </c>
      <c r="GX32">
        <f t="shared" si="57"/>
        <v>0</v>
      </c>
      <c r="HA32">
        <v>0</v>
      </c>
      <c r="HB32">
        <v>0</v>
      </c>
      <c r="HC32">
        <f t="shared" si="58"/>
        <v>0</v>
      </c>
      <c r="IK32">
        <v>0</v>
      </c>
    </row>
    <row r="33" spans="1:245" hidden="1" x14ac:dyDescent="0.2">
      <c r="A33">
        <v>17</v>
      </c>
      <c r="B33">
        <v>1</v>
      </c>
      <c r="C33">
        <f>ROW(SmtRes!A38)</f>
        <v>38</v>
      </c>
      <c r="D33">
        <f>ROW(EtalonRes!A38)</f>
        <v>38</v>
      </c>
      <c r="E33" t="s">
        <v>46</v>
      </c>
      <c r="F33" t="s">
        <v>47</v>
      </c>
      <c r="G33" t="s">
        <v>48</v>
      </c>
      <c r="H33" t="s">
        <v>49</v>
      </c>
      <c r="I33">
        <v>0</v>
      </c>
      <c r="J33">
        <v>0</v>
      </c>
      <c r="O33">
        <f t="shared" si="21"/>
        <v>0</v>
      </c>
      <c r="P33">
        <f t="shared" si="22"/>
        <v>0</v>
      </c>
      <c r="Q33">
        <f t="shared" si="23"/>
        <v>0</v>
      </c>
      <c r="R33">
        <f t="shared" si="24"/>
        <v>0</v>
      </c>
      <c r="S33">
        <f t="shared" si="25"/>
        <v>0</v>
      </c>
      <c r="T33">
        <f t="shared" si="26"/>
        <v>0</v>
      </c>
      <c r="U33">
        <f t="shared" si="27"/>
        <v>0</v>
      </c>
      <c r="V33">
        <f t="shared" si="28"/>
        <v>0</v>
      </c>
      <c r="W33">
        <f t="shared" si="29"/>
        <v>0</v>
      </c>
      <c r="X33">
        <f t="shared" si="30"/>
        <v>0</v>
      </c>
      <c r="Y33">
        <f t="shared" si="31"/>
        <v>0</v>
      </c>
      <c r="AA33">
        <v>40385408</v>
      </c>
      <c r="AB33">
        <f t="shared" si="32"/>
        <v>608.47</v>
      </c>
      <c r="AC33">
        <f t="shared" si="33"/>
        <v>57.83</v>
      </c>
      <c r="AD33">
        <f t="shared" si="34"/>
        <v>498.47</v>
      </c>
      <c r="AE33">
        <f t="shared" si="35"/>
        <v>62.11</v>
      </c>
      <c r="AF33">
        <f t="shared" si="35"/>
        <v>52.17</v>
      </c>
      <c r="AG33">
        <f t="shared" si="36"/>
        <v>0</v>
      </c>
      <c r="AH33">
        <f t="shared" si="37"/>
        <v>4.29</v>
      </c>
      <c r="AI33">
        <f t="shared" si="37"/>
        <v>0</v>
      </c>
      <c r="AJ33">
        <f t="shared" si="38"/>
        <v>0</v>
      </c>
      <c r="AK33">
        <v>608.47</v>
      </c>
      <c r="AL33">
        <v>57.83</v>
      </c>
      <c r="AM33">
        <v>498.47</v>
      </c>
      <c r="AN33">
        <v>62.11</v>
      </c>
      <c r="AO33">
        <v>52.17</v>
      </c>
      <c r="AP33">
        <v>0</v>
      </c>
      <c r="AQ33">
        <v>4.29</v>
      </c>
      <c r="AR33">
        <v>0</v>
      </c>
      <c r="AS33">
        <v>0</v>
      </c>
      <c r="AT33">
        <v>131</v>
      </c>
      <c r="AU33">
        <v>54</v>
      </c>
      <c r="AV33">
        <v>1</v>
      </c>
      <c r="AW33">
        <v>1</v>
      </c>
      <c r="AZ33">
        <v>1</v>
      </c>
      <c r="BA33">
        <v>24.53</v>
      </c>
      <c r="BB33">
        <v>9.5399999999999991</v>
      </c>
      <c r="BC33">
        <v>9.11</v>
      </c>
      <c r="BD33" t="s">
        <v>3</v>
      </c>
      <c r="BE33" t="s">
        <v>3</v>
      </c>
      <c r="BF33" t="s">
        <v>3</v>
      </c>
      <c r="BG33" t="s">
        <v>3</v>
      </c>
      <c r="BH33">
        <v>0</v>
      </c>
      <c r="BI33">
        <v>1</v>
      </c>
      <c r="BJ33" t="s">
        <v>50</v>
      </c>
      <c r="BM33">
        <v>158</v>
      </c>
      <c r="BN33">
        <v>0</v>
      </c>
      <c r="BO33" t="s">
        <v>47</v>
      </c>
      <c r="BP33">
        <v>1</v>
      </c>
      <c r="BQ33">
        <v>30</v>
      </c>
      <c r="BR33">
        <v>0</v>
      </c>
      <c r="BS33">
        <v>24.53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131</v>
      </c>
      <c r="CA33">
        <v>54</v>
      </c>
      <c r="CE33">
        <v>30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39"/>
        <v>0</v>
      </c>
      <c r="CQ33">
        <f t="shared" si="40"/>
        <v>526.83000000000004</v>
      </c>
      <c r="CR33">
        <f t="shared" si="41"/>
        <v>4755.3999999999996</v>
      </c>
      <c r="CS33">
        <f t="shared" si="42"/>
        <v>1523.56</v>
      </c>
      <c r="CT33">
        <f t="shared" si="43"/>
        <v>1279.73</v>
      </c>
      <c r="CU33">
        <f t="shared" si="44"/>
        <v>0</v>
      </c>
      <c r="CV33">
        <f t="shared" si="45"/>
        <v>4.29</v>
      </c>
      <c r="CW33">
        <f t="shared" si="46"/>
        <v>0</v>
      </c>
      <c r="CX33">
        <f t="shared" si="47"/>
        <v>0</v>
      </c>
      <c r="CY33">
        <f t="shared" si="48"/>
        <v>0</v>
      </c>
      <c r="CZ33">
        <f t="shared" si="49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161</v>
      </c>
      <c r="DO33">
        <v>107</v>
      </c>
      <c r="DP33">
        <v>1</v>
      </c>
      <c r="DQ33">
        <v>1</v>
      </c>
      <c r="DU33">
        <v>1013</v>
      </c>
      <c r="DV33" t="s">
        <v>49</v>
      </c>
      <c r="DW33" t="s">
        <v>49</v>
      </c>
      <c r="DX33">
        <v>1</v>
      </c>
      <c r="EE33">
        <v>39927570</v>
      </c>
      <c r="EF33">
        <v>30</v>
      </c>
      <c r="EG33" t="s">
        <v>51</v>
      </c>
      <c r="EH33">
        <v>0</v>
      </c>
      <c r="EI33" t="s">
        <v>3</v>
      </c>
      <c r="EJ33">
        <v>1</v>
      </c>
      <c r="EK33">
        <v>158</v>
      </c>
      <c r="EL33" t="s">
        <v>52</v>
      </c>
      <c r="EM33" t="s">
        <v>53</v>
      </c>
      <c r="EO33" t="s">
        <v>3</v>
      </c>
      <c r="EQ33">
        <v>131072</v>
      </c>
      <c r="ER33">
        <v>608.47</v>
      </c>
      <c r="ES33">
        <v>57.83</v>
      </c>
      <c r="ET33">
        <v>498.47</v>
      </c>
      <c r="EU33">
        <v>62.11</v>
      </c>
      <c r="EV33">
        <v>52.17</v>
      </c>
      <c r="EW33">
        <v>4.29</v>
      </c>
      <c r="EX33">
        <v>0</v>
      </c>
      <c r="EY33">
        <v>0</v>
      </c>
      <c r="FQ33">
        <v>0</v>
      </c>
      <c r="FR33">
        <f t="shared" si="50"/>
        <v>0</v>
      </c>
      <c r="FS33">
        <v>0</v>
      </c>
      <c r="FX33">
        <v>161</v>
      </c>
      <c r="FY33">
        <v>107</v>
      </c>
      <c r="GA33" t="s">
        <v>3</v>
      </c>
      <c r="GD33">
        <v>0</v>
      </c>
      <c r="GF33">
        <v>157073296</v>
      </c>
      <c r="GG33">
        <v>2</v>
      </c>
      <c r="GH33">
        <v>1</v>
      </c>
      <c r="GI33">
        <v>2</v>
      </c>
      <c r="GJ33">
        <v>0</v>
      </c>
      <c r="GK33">
        <f>ROUND(R33*(R12)/100,2)</f>
        <v>0</v>
      </c>
      <c r="GL33">
        <f t="shared" si="51"/>
        <v>0</v>
      </c>
      <c r="GM33">
        <f t="shared" si="52"/>
        <v>0</v>
      </c>
      <c r="GN33">
        <f t="shared" si="53"/>
        <v>0</v>
      </c>
      <c r="GO33">
        <f t="shared" si="54"/>
        <v>0</v>
      </c>
      <c r="GP33">
        <f t="shared" si="55"/>
        <v>0</v>
      </c>
      <c r="GR33">
        <v>0</v>
      </c>
      <c r="GS33">
        <v>3</v>
      </c>
      <c r="GT33">
        <v>0</v>
      </c>
      <c r="GU33" t="s">
        <v>3</v>
      </c>
      <c r="GV33">
        <f t="shared" si="56"/>
        <v>0</v>
      </c>
      <c r="GW33">
        <v>1</v>
      </c>
      <c r="GX33">
        <f t="shared" si="57"/>
        <v>0</v>
      </c>
      <c r="HA33">
        <v>0</v>
      </c>
      <c r="HB33">
        <v>0</v>
      </c>
      <c r="HC33">
        <f t="shared" si="58"/>
        <v>0</v>
      </c>
      <c r="IK33">
        <v>0</v>
      </c>
    </row>
    <row r="34" spans="1:245" hidden="1" x14ac:dyDescent="0.2">
      <c r="A34">
        <v>18</v>
      </c>
      <c r="B34">
        <v>1</v>
      </c>
      <c r="C34">
        <v>38</v>
      </c>
      <c r="E34" t="s">
        <v>54</v>
      </c>
      <c r="F34" t="s">
        <v>55</v>
      </c>
      <c r="G34" t="s">
        <v>56</v>
      </c>
      <c r="H34" t="s">
        <v>57</v>
      </c>
      <c r="I34">
        <v>0</v>
      </c>
      <c r="J34">
        <v>9.66</v>
      </c>
      <c r="O34">
        <f t="shared" si="21"/>
        <v>0</v>
      </c>
      <c r="P34">
        <f t="shared" si="22"/>
        <v>0</v>
      </c>
      <c r="Q34">
        <f t="shared" si="23"/>
        <v>0</v>
      </c>
      <c r="R34">
        <f t="shared" si="24"/>
        <v>0</v>
      </c>
      <c r="S34">
        <f t="shared" si="25"/>
        <v>0</v>
      </c>
      <c r="T34">
        <f t="shared" si="26"/>
        <v>0</v>
      </c>
      <c r="U34">
        <f t="shared" si="27"/>
        <v>0</v>
      </c>
      <c r="V34">
        <f t="shared" si="28"/>
        <v>0</v>
      </c>
      <c r="W34">
        <f t="shared" si="29"/>
        <v>0</v>
      </c>
      <c r="X34">
        <f t="shared" si="30"/>
        <v>0</v>
      </c>
      <c r="Y34">
        <f t="shared" si="31"/>
        <v>0</v>
      </c>
      <c r="AA34">
        <v>40385408</v>
      </c>
      <c r="AB34">
        <f t="shared" si="32"/>
        <v>307.88</v>
      </c>
      <c r="AC34">
        <f t="shared" si="33"/>
        <v>307.88</v>
      </c>
      <c r="AD34">
        <f t="shared" si="34"/>
        <v>0</v>
      </c>
      <c r="AE34">
        <f t="shared" si="35"/>
        <v>0</v>
      </c>
      <c r="AF34">
        <f t="shared" si="35"/>
        <v>0</v>
      </c>
      <c r="AG34">
        <f t="shared" si="36"/>
        <v>0</v>
      </c>
      <c r="AH34">
        <f t="shared" si="37"/>
        <v>0</v>
      </c>
      <c r="AI34">
        <f t="shared" si="37"/>
        <v>0</v>
      </c>
      <c r="AJ34">
        <f t="shared" si="38"/>
        <v>0</v>
      </c>
      <c r="AK34">
        <v>307.88</v>
      </c>
      <c r="AL34">
        <v>307.88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</v>
      </c>
      <c r="AW34">
        <v>1</v>
      </c>
      <c r="AZ34">
        <v>1</v>
      </c>
      <c r="BA34">
        <v>1</v>
      </c>
      <c r="BB34">
        <v>1</v>
      </c>
      <c r="BC34">
        <v>8.52</v>
      </c>
      <c r="BD34" t="s">
        <v>3</v>
      </c>
      <c r="BE34" t="s">
        <v>3</v>
      </c>
      <c r="BF34" t="s">
        <v>3</v>
      </c>
      <c r="BG34" t="s">
        <v>3</v>
      </c>
      <c r="BH34">
        <v>3</v>
      </c>
      <c r="BI34">
        <v>1</v>
      </c>
      <c r="BJ34" t="s">
        <v>58</v>
      </c>
      <c r="BM34">
        <v>158</v>
      </c>
      <c r="BN34">
        <v>0</v>
      </c>
      <c r="BO34" t="s">
        <v>55</v>
      </c>
      <c r="BP34">
        <v>1</v>
      </c>
      <c r="BQ34">
        <v>30</v>
      </c>
      <c r="BR34">
        <v>0</v>
      </c>
      <c r="BS34">
        <v>1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0</v>
      </c>
      <c r="CA34">
        <v>0</v>
      </c>
      <c r="CE34">
        <v>30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39"/>
        <v>0</v>
      </c>
      <c r="CQ34">
        <f t="shared" si="40"/>
        <v>2623.14</v>
      </c>
      <c r="CR34">
        <f t="shared" si="41"/>
        <v>0</v>
      </c>
      <c r="CS34">
        <f t="shared" si="42"/>
        <v>0</v>
      </c>
      <c r="CT34">
        <f t="shared" si="43"/>
        <v>0</v>
      </c>
      <c r="CU34">
        <f t="shared" si="44"/>
        <v>0</v>
      </c>
      <c r="CV34">
        <f t="shared" si="45"/>
        <v>0</v>
      </c>
      <c r="CW34">
        <f t="shared" si="46"/>
        <v>0</v>
      </c>
      <c r="CX34">
        <f t="shared" si="47"/>
        <v>0</v>
      </c>
      <c r="CY34">
        <f t="shared" si="48"/>
        <v>0</v>
      </c>
      <c r="CZ34">
        <f t="shared" si="49"/>
        <v>0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161</v>
      </c>
      <c r="DO34">
        <v>107</v>
      </c>
      <c r="DP34">
        <v>1</v>
      </c>
      <c r="DQ34">
        <v>1</v>
      </c>
      <c r="DU34">
        <v>1009</v>
      </c>
      <c r="DV34" t="s">
        <v>57</v>
      </c>
      <c r="DW34" t="s">
        <v>57</v>
      </c>
      <c r="DX34">
        <v>1000</v>
      </c>
      <c r="EE34">
        <v>39927570</v>
      </c>
      <c r="EF34">
        <v>30</v>
      </c>
      <c r="EG34" t="s">
        <v>51</v>
      </c>
      <c r="EH34">
        <v>0</v>
      </c>
      <c r="EI34" t="s">
        <v>3</v>
      </c>
      <c r="EJ34">
        <v>1</v>
      </c>
      <c r="EK34">
        <v>158</v>
      </c>
      <c r="EL34" t="s">
        <v>52</v>
      </c>
      <c r="EM34" t="s">
        <v>53</v>
      </c>
      <c r="EO34" t="s">
        <v>3</v>
      </c>
      <c r="EQ34">
        <v>0</v>
      </c>
      <c r="ER34">
        <v>307.88</v>
      </c>
      <c r="ES34">
        <v>307.88</v>
      </c>
      <c r="ET34">
        <v>0</v>
      </c>
      <c r="EU34">
        <v>0</v>
      </c>
      <c r="EV34">
        <v>0</v>
      </c>
      <c r="EW34">
        <v>0</v>
      </c>
      <c r="EX34">
        <v>0</v>
      </c>
      <c r="FQ34">
        <v>0</v>
      </c>
      <c r="FR34">
        <f t="shared" si="50"/>
        <v>0</v>
      </c>
      <c r="FS34">
        <v>0</v>
      </c>
      <c r="FX34">
        <v>161</v>
      </c>
      <c r="FY34">
        <v>107</v>
      </c>
      <c r="GA34" t="s">
        <v>3</v>
      </c>
      <c r="GD34">
        <v>0</v>
      </c>
      <c r="GF34">
        <v>305310980</v>
      </c>
      <c r="GG34">
        <v>2</v>
      </c>
      <c r="GH34">
        <v>1</v>
      </c>
      <c r="GI34">
        <v>2</v>
      </c>
      <c r="GJ34">
        <v>0</v>
      </c>
      <c r="GK34">
        <f>ROUND(R34*(R12)/100,2)</f>
        <v>0</v>
      </c>
      <c r="GL34">
        <f t="shared" si="51"/>
        <v>0</v>
      </c>
      <c r="GM34">
        <f t="shared" si="52"/>
        <v>0</v>
      </c>
      <c r="GN34">
        <f t="shared" si="53"/>
        <v>0</v>
      </c>
      <c r="GO34">
        <f t="shared" si="54"/>
        <v>0</v>
      </c>
      <c r="GP34">
        <f t="shared" si="55"/>
        <v>0</v>
      </c>
      <c r="GR34">
        <v>0</v>
      </c>
      <c r="GS34">
        <v>3</v>
      </c>
      <c r="GT34">
        <v>0</v>
      </c>
      <c r="GU34" t="s">
        <v>3</v>
      </c>
      <c r="GV34">
        <f t="shared" si="56"/>
        <v>0</v>
      </c>
      <c r="GW34">
        <v>1</v>
      </c>
      <c r="GX34">
        <f t="shared" si="57"/>
        <v>0</v>
      </c>
      <c r="HA34">
        <v>0</v>
      </c>
      <c r="HB34">
        <v>0</v>
      </c>
      <c r="HC34">
        <f t="shared" si="58"/>
        <v>0</v>
      </c>
      <c r="IK34">
        <v>0</v>
      </c>
    </row>
    <row r="35" spans="1:245" hidden="1" x14ac:dyDescent="0.2">
      <c r="A35">
        <v>17</v>
      </c>
      <c r="B35">
        <v>1</v>
      </c>
      <c r="C35">
        <f>ROW(SmtRes!A42)</f>
        <v>42</v>
      </c>
      <c r="D35">
        <f>ROW(EtalonRes!A42)</f>
        <v>42</v>
      </c>
      <c r="E35" t="s">
        <v>59</v>
      </c>
      <c r="F35" t="s">
        <v>60</v>
      </c>
      <c r="G35" t="s">
        <v>61</v>
      </c>
      <c r="H35" t="s">
        <v>49</v>
      </c>
      <c r="I35">
        <v>0</v>
      </c>
      <c r="J35">
        <v>0</v>
      </c>
      <c r="O35">
        <f t="shared" si="21"/>
        <v>0</v>
      </c>
      <c r="P35">
        <f t="shared" si="22"/>
        <v>0</v>
      </c>
      <c r="Q35">
        <f>(ROUND((ROUND((((ET35*2))*AV35*I35),2)*BB35),2)+ROUND((ROUND(((AE35-((EU35*2)))*AV35*I35),2)*BS35),2))</f>
        <v>0</v>
      </c>
      <c r="R35">
        <f t="shared" si="24"/>
        <v>0</v>
      </c>
      <c r="S35">
        <f t="shared" si="25"/>
        <v>0</v>
      </c>
      <c r="T35">
        <f t="shared" si="26"/>
        <v>0</v>
      </c>
      <c r="U35">
        <f t="shared" si="27"/>
        <v>0</v>
      </c>
      <c r="V35">
        <f t="shared" si="28"/>
        <v>0</v>
      </c>
      <c r="W35">
        <f t="shared" si="29"/>
        <v>0</v>
      </c>
      <c r="X35">
        <f t="shared" si="30"/>
        <v>0</v>
      </c>
      <c r="Y35">
        <f t="shared" si="31"/>
        <v>0</v>
      </c>
      <c r="AA35">
        <v>40385408</v>
      </c>
      <c r="AB35">
        <f t="shared" si="32"/>
        <v>48.56</v>
      </c>
      <c r="AC35">
        <f>ROUND(((ES35*2)),6)</f>
        <v>0</v>
      </c>
      <c r="AD35">
        <f>ROUND(((((ET35*2))-((EU35*2)))+AE35),6)</f>
        <v>34.700000000000003</v>
      </c>
      <c r="AE35">
        <f>ROUND(((EU35*2)),6)</f>
        <v>7.14</v>
      </c>
      <c r="AF35">
        <f>ROUND(((EV35*2)),6)</f>
        <v>13.86</v>
      </c>
      <c r="AG35">
        <f t="shared" si="36"/>
        <v>0</v>
      </c>
      <c r="AH35">
        <f>((EW35*2))</f>
        <v>1.06</v>
      </c>
      <c r="AI35">
        <f>((EX35*2))</f>
        <v>0</v>
      </c>
      <c r="AJ35">
        <f t="shared" si="38"/>
        <v>0</v>
      </c>
      <c r="AK35">
        <v>24.28</v>
      </c>
      <c r="AL35">
        <v>0</v>
      </c>
      <c r="AM35">
        <v>17.350000000000001</v>
      </c>
      <c r="AN35">
        <v>3.57</v>
      </c>
      <c r="AO35">
        <v>6.93</v>
      </c>
      <c r="AP35">
        <v>0</v>
      </c>
      <c r="AQ35">
        <v>0.53</v>
      </c>
      <c r="AR35">
        <v>0</v>
      </c>
      <c r="AS35">
        <v>0</v>
      </c>
      <c r="AT35">
        <v>131</v>
      </c>
      <c r="AU35">
        <v>54</v>
      </c>
      <c r="AV35">
        <v>1</v>
      </c>
      <c r="AW35">
        <v>1</v>
      </c>
      <c r="AZ35">
        <v>1</v>
      </c>
      <c r="BA35">
        <v>24.53</v>
      </c>
      <c r="BB35">
        <v>10.42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0</v>
      </c>
      <c r="BI35">
        <v>1</v>
      </c>
      <c r="BJ35" t="s">
        <v>62</v>
      </c>
      <c r="BM35">
        <v>158</v>
      </c>
      <c r="BN35">
        <v>0</v>
      </c>
      <c r="BO35" t="s">
        <v>60</v>
      </c>
      <c r="BP35">
        <v>1</v>
      </c>
      <c r="BQ35">
        <v>30</v>
      </c>
      <c r="BR35">
        <v>0</v>
      </c>
      <c r="BS35">
        <v>24.53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131</v>
      </c>
      <c r="CA35">
        <v>54</v>
      </c>
      <c r="CE35">
        <v>30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39"/>
        <v>0</v>
      </c>
      <c r="CQ35">
        <f t="shared" si="40"/>
        <v>0</v>
      </c>
      <c r="CR35">
        <f>(ROUND((ROUND((((ET35*2))*AV35*1),2)*BB35),2)+ROUND((ROUND(((AE35-((EU35*2)))*AV35*1),2)*BS35),2))</f>
        <v>361.57</v>
      </c>
      <c r="CS35">
        <f t="shared" si="42"/>
        <v>175.14</v>
      </c>
      <c r="CT35">
        <f t="shared" si="43"/>
        <v>339.99</v>
      </c>
      <c r="CU35">
        <f t="shared" si="44"/>
        <v>0</v>
      </c>
      <c r="CV35">
        <f t="shared" si="45"/>
        <v>1.06</v>
      </c>
      <c r="CW35">
        <f t="shared" si="46"/>
        <v>0</v>
      </c>
      <c r="CX35">
        <f t="shared" si="47"/>
        <v>0</v>
      </c>
      <c r="CY35">
        <f t="shared" si="48"/>
        <v>0</v>
      </c>
      <c r="CZ35">
        <f t="shared" si="49"/>
        <v>0</v>
      </c>
      <c r="DC35" t="s">
        <v>3</v>
      </c>
      <c r="DD35" t="s">
        <v>63</v>
      </c>
      <c r="DE35" t="s">
        <v>63</v>
      </c>
      <c r="DF35" t="s">
        <v>63</v>
      </c>
      <c r="DG35" t="s">
        <v>63</v>
      </c>
      <c r="DH35" t="s">
        <v>3</v>
      </c>
      <c r="DI35" t="s">
        <v>63</v>
      </c>
      <c r="DJ35" t="s">
        <v>63</v>
      </c>
      <c r="DK35" t="s">
        <v>3</v>
      </c>
      <c r="DL35" t="s">
        <v>3</v>
      </c>
      <c r="DM35" t="s">
        <v>3</v>
      </c>
      <c r="DN35">
        <v>161</v>
      </c>
      <c r="DO35">
        <v>107</v>
      </c>
      <c r="DP35">
        <v>1</v>
      </c>
      <c r="DQ35">
        <v>1</v>
      </c>
      <c r="DU35">
        <v>1013</v>
      </c>
      <c r="DV35" t="s">
        <v>49</v>
      </c>
      <c r="DW35" t="s">
        <v>49</v>
      </c>
      <c r="DX35">
        <v>1</v>
      </c>
      <c r="EE35">
        <v>39927570</v>
      </c>
      <c r="EF35">
        <v>30</v>
      </c>
      <c r="EG35" t="s">
        <v>51</v>
      </c>
      <c r="EH35">
        <v>0</v>
      </c>
      <c r="EI35" t="s">
        <v>3</v>
      </c>
      <c r="EJ35">
        <v>1</v>
      </c>
      <c r="EK35">
        <v>158</v>
      </c>
      <c r="EL35" t="s">
        <v>52</v>
      </c>
      <c r="EM35" t="s">
        <v>53</v>
      </c>
      <c r="EO35" t="s">
        <v>3</v>
      </c>
      <c r="EQ35">
        <v>131072</v>
      </c>
      <c r="ER35">
        <v>24.28</v>
      </c>
      <c r="ES35">
        <v>0</v>
      </c>
      <c r="ET35">
        <v>17.350000000000001</v>
      </c>
      <c r="EU35">
        <v>3.57</v>
      </c>
      <c r="EV35">
        <v>6.93</v>
      </c>
      <c r="EW35">
        <v>0.53</v>
      </c>
      <c r="EX35">
        <v>0</v>
      </c>
      <c r="EY35">
        <v>0</v>
      </c>
      <c r="FQ35">
        <v>0</v>
      </c>
      <c r="FR35">
        <f t="shared" si="50"/>
        <v>0</v>
      </c>
      <c r="FS35">
        <v>0</v>
      </c>
      <c r="FX35">
        <v>161</v>
      </c>
      <c r="FY35">
        <v>107</v>
      </c>
      <c r="GA35" t="s">
        <v>3</v>
      </c>
      <c r="GD35">
        <v>0</v>
      </c>
      <c r="GF35">
        <v>-145195707</v>
      </c>
      <c r="GG35">
        <v>2</v>
      </c>
      <c r="GH35">
        <v>1</v>
      </c>
      <c r="GI35">
        <v>2</v>
      </c>
      <c r="GJ35">
        <v>0</v>
      </c>
      <c r="GK35">
        <f>ROUND(R35*(R12)/100,2)</f>
        <v>0</v>
      </c>
      <c r="GL35">
        <f t="shared" si="51"/>
        <v>0</v>
      </c>
      <c r="GM35">
        <f t="shared" si="52"/>
        <v>0</v>
      </c>
      <c r="GN35">
        <f t="shared" si="53"/>
        <v>0</v>
      </c>
      <c r="GO35">
        <f t="shared" si="54"/>
        <v>0</v>
      </c>
      <c r="GP35">
        <f t="shared" si="55"/>
        <v>0</v>
      </c>
      <c r="GR35">
        <v>0</v>
      </c>
      <c r="GS35">
        <v>3</v>
      </c>
      <c r="GT35">
        <v>0</v>
      </c>
      <c r="GU35" t="s">
        <v>3</v>
      </c>
      <c r="GV35">
        <f t="shared" si="56"/>
        <v>0</v>
      </c>
      <c r="GW35">
        <v>1</v>
      </c>
      <c r="GX35">
        <f t="shared" si="57"/>
        <v>0</v>
      </c>
      <c r="HA35">
        <v>0</v>
      </c>
      <c r="HB35">
        <v>0</v>
      </c>
      <c r="HC35">
        <f t="shared" si="58"/>
        <v>0</v>
      </c>
      <c r="IK35">
        <v>0</v>
      </c>
    </row>
    <row r="36" spans="1:245" hidden="1" x14ac:dyDescent="0.2">
      <c r="A36">
        <v>18</v>
      </c>
      <c r="B36">
        <v>1</v>
      </c>
      <c r="C36">
        <v>42</v>
      </c>
      <c r="E36" t="s">
        <v>64</v>
      </c>
      <c r="F36" t="s">
        <v>55</v>
      </c>
      <c r="G36" t="s">
        <v>56</v>
      </c>
      <c r="H36" t="s">
        <v>57</v>
      </c>
      <c r="I36">
        <v>0</v>
      </c>
      <c r="J36">
        <v>4.8400000000000007</v>
      </c>
      <c r="O36">
        <f t="shared" si="21"/>
        <v>0</v>
      </c>
      <c r="P36">
        <f t="shared" si="22"/>
        <v>0</v>
      </c>
      <c r="Q36">
        <f>(ROUND((ROUND(((ET36)*AV36*I36),2)*BB36),2)+ROUND((ROUND(((AE36-(EU36))*AV36*I36),2)*BS36),2))</f>
        <v>0</v>
      </c>
      <c r="R36">
        <f t="shared" si="24"/>
        <v>0</v>
      </c>
      <c r="S36">
        <f t="shared" si="25"/>
        <v>0</v>
      </c>
      <c r="T36">
        <f t="shared" si="26"/>
        <v>0</v>
      </c>
      <c r="U36">
        <f t="shared" si="27"/>
        <v>0</v>
      </c>
      <c r="V36">
        <f t="shared" si="28"/>
        <v>0</v>
      </c>
      <c r="W36">
        <f t="shared" si="29"/>
        <v>0</v>
      </c>
      <c r="X36">
        <f t="shared" si="30"/>
        <v>0</v>
      </c>
      <c r="Y36">
        <f t="shared" si="31"/>
        <v>0</v>
      </c>
      <c r="AA36">
        <v>40385408</v>
      </c>
      <c r="AB36">
        <f t="shared" si="32"/>
        <v>307.88</v>
      </c>
      <c r="AC36">
        <f>ROUND((ES36),6)</f>
        <v>307.88</v>
      </c>
      <c r="AD36">
        <f>ROUND((((ET36)-(EU36))+AE36),6)</f>
        <v>0</v>
      </c>
      <c r="AE36">
        <f>ROUND((EU36),6)</f>
        <v>0</v>
      </c>
      <c r="AF36">
        <f>ROUND((EV36),6)</f>
        <v>0</v>
      </c>
      <c r="AG36">
        <f t="shared" si="36"/>
        <v>0</v>
      </c>
      <c r="AH36">
        <f>(EW36)</f>
        <v>0</v>
      </c>
      <c r="AI36">
        <f>(EX36)</f>
        <v>0</v>
      </c>
      <c r="AJ36">
        <f t="shared" si="38"/>
        <v>0</v>
      </c>
      <c r="AK36">
        <v>307.88</v>
      </c>
      <c r="AL36">
        <v>307.88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</v>
      </c>
      <c r="AW36">
        <v>1</v>
      </c>
      <c r="AZ36">
        <v>1</v>
      </c>
      <c r="BA36">
        <v>1</v>
      </c>
      <c r="BB36">
        <v>1</v>
      </c>
      <c r="BC36">
        <v>8.52</v>
      </c>
      <c r="BD36" t="s">
        <v>3</v>
      </c>
      <c r="BE36" t="s">
        <v>3</v>
      </c>
      <c r="BF36" t="s">
        <v>3</v>
      </c>
      <c r="BG36" t="s">
        <v>3</v>
      </c>
      <c r="BH36">
        <v>3</v>
      </c>
      <c r="BI36">
        <v>1</v>
      </c>
      <c r="BJ36" t="s">
        <v>58</v>
      </c>
      <c r="BM36">
        <v>158</v>
      </c>
      <c r="BN36">
        <v>0</v>
      </c>
      <c r="BO36" t="s">
        <v>55</v>
      </c>
      <c r="BP36">
        <v>1</v>
      </c>
      <c r="BQ36">
        <v>30</v>
      </c>
      <c r="BR36">
        <v>0</v>
      </c>
      <c r="BS36">
        <v>1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0</v>
      </c>
      <c r="CA36">
        <v>0</v>
      </c>
      <c r="CE36">
        <v>30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39"/>
        <v>0</v>
      </c>
      <c r="CQ36">
        <f t="shared" si="40"/>
        <v>2623.14</v>
      </c>
      <c r="CR36">
        <f>(ROUND((ROUND(((ET36)*AV36*1),2)*BB36),2)+ROUND((ROUND(((AE36-(EU36))*AV36*1),2)*BS36),2))</f>
        <v>0</v>
      </c>
      <c r="CS36">
        <f t="shared" si="42"/>
        <v>0</v>
      </c>
      <c r="CT36">
        <f t="shared" si="43"/>
        <v>0</v>
      </c>
      <c r="CU36">
        <f t="shared" si="44"/>
        <v>0</v>
      </c>
      <c r="CV36">
        <f t="shared" si="45"/>
        <v>0</v>
      </c>
      <c r="CW36">
        <f t="shared" si="46"/>
        <v>0</v>
      </c>
      <c r="CX36">
        <f t="shared" si="47"/>
        <v>0</v>
      </c>
      <c r="CY36">
        <f t="shared" si="48"/>
        <v>0</v>
      </c>
      <c r="CZ36">
        <f t="shared" si="49"/>
        <v>0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161</v>
      </c>
      <c r="DO36">
        <v>107</v>
      </c>
      <c r="DP36">
        <v>1</v>
      </c>
      <c r="DQ36">
        <v>1</v>
      </c>
      <c r="DU36">
        <v>1009</v>
      </c>
      <c r="DV36" t="s">
        <v>57</v>
      </c>
      <c r="DW36" t="s">
        <v>57</v>
      </c>
      <c r="DX36">
        <v>1000</v>
      </c>
      <c r="EE36">
        <v>39927570</v>
      </c>
      <c r="EF36">
        <v>30</v>
      </c>
      <c r="EG36" t="s">
        <v>51</v>
      </c>
      <c r="EH36">
        <v>0</v>
      </c>
      <c r="EI36" t="s">
        <v>3</v>
      </c>
      <c r="EJ36">
        <v>1</v>
      </c>
      <c r="EK36">
        <v>158</v>
      </c>
      <c r="EL36" t="s">
        <v>52</v>
      </c>
      <c r="EM36" t="s">
        <v>53</v>
      </c>
      <c r="EO36" t="s">
        <v>3</v>
      </c>
      <c r="EQ36">
        <v>0</v>
      </c>
      <c r="ER36">
        <v>307.88</v>
      </c>
      <c r="ES36">
        <v>307.88</v>
      </c>
      <c r="ET36">
        <v>0</v>
      </c>
      <c r="EU36">
        <v>0</v>
      </c>
      <c r="EV36">
        <v>0</v>
      </c>
      <c r="EW36">
        <v>0</v>
      </c>
      <c r="EX36">
        <v>0</v>
      </c>
      <c r="FQ36">
        <v>0</v>
      </c>
      <c r="FR36">
        <f t="shared" si="50"/>
        <v>0</v>
      </c>
      <c r="FS36">
        <v>0</v>
      </c>
      <c r="FX36">
        <v>161</v>
      </c>
      <c r="FY36">
        <v>107</v>
      </c>
      <c r="GA36" t="s">
        <v>3</v>
      </c>
      <c r="GD36">
        <v>0</v>
      </c>
      <c r="GF36">
        <v>305310980</v>
      </c>
      <c r="GG36">
        <v>2</v>
      </c>
      <c r="GH36">
        <v>1</v>
      </c>
      <c r="GI36">
        <v>2</v>
      </c>
      <c r="GJ36">
        <v>0</v>
      </c>
      <c r="GK36">
        <f>ROUND(R36*(R12)/100,2)</f>
        <v>0</v>
      </c>
      <c r="GL36">
        <f t="shared" si="51"/>
        <v>0</v>
      </c>
      <c r="GM36">
        <f t="shared" si="52"/>
        <v>0</v>
      </c>
      <c r="GN36">
        <f t="shared" si="53"/>
        <v>0</v>
      </c>
      <c r="GO36">
        <f t="shared" si="54"/>
        <v>0</v>
      </c>
      <c r="GP36">
        <f t="shared" si="55"/>
        <v>0</v>
      </c>
      <c r="GR36">
        <v>0</v>
      </c>
      <c r="GS36">
        <v>3</v>
      </c>
      <c r="GT36">
        <v>0</v>
      </c>
      <c r="GU36" t="s">
        <v>3</v>
      </c>
      <c r="GV36">
        <f t="shared" si="56"/>
        <v>0</v>
      </c>
      <c r="GW36">
        <v>1</v>
      </c>
      <c r="GX36">
        <f t="shared" si="57"/>
        <v>0</v>
      </c>
      <c r="HA36">
        <v>0</v>
      </c>
      <c r="HB36">
        <v>0</v>
      </c>
      <c r="HC36">
        <f t="shared" si="58"/>
        <v>0</v>
      </c>
      <c r="IK36">
        <v>0</v>
      </c>
    </row>
    <row r="37" spans="1:245" hidden="1" x14ac:dyDescent="0.2"/>
    <row r="38" spans="1:245" hidden="1" x14ac:dyDescent="0.2">
      <c r="A38" s="2">
        <v>51</v>
      </c>
      <c r="B38" s="2">
        <f>B24</f>
        <v>1</v>
      </c>
      <c r="C38" s="2">
        <f>A24</f>
        <v>4</v>
      </c>
      <c r="D38" s="2">
        <f>ROW(A24)</f>
        <v>24</v>
      </c>
      <c r="E38" s="2"/>
      <c r="F38" s="2" t="str">
        <f>IF(F24&lt;&gt;"",F24,"")</f>
        <v>Новый раздел</v>
      </c>
      <c r="G38" s="2" t="str">
        <f>IF(G24&lt;&gt;"",G24,"")</f>
        <v>п.1.1   Ремонт АБП на проезжей части (тип АБП - мелкозернистый) - 18531,5м2</v>
      </c>
      <c r="H38" s="2">
        <v>0</v>
      </c>
      <c r="I38" s="2"/>
      <c r="J38" s="2"/>
      <c r="K38" s="2"/>
      <c r="L38" s="2"/>
      <c r="M38" s="2"/>
      <c r="N38" s="2"/>
      <c r="O38" s="2">
        <f t="shared" ref="O38:T38" si="59">ROUND(AB38,2)</f>
        <v>0</v>
      </c>
      <c r="P38" s="2">
        <f t="shared" si="59"/>
        <v>0</v>
      </c>
      <c r="Q38" s="2">
        <f t="shared" si="59"/>
        <v>0</v>
      </c>
      <c r="R38" s="2">
        <f t="shared" si="59"/>
        <v>0</v>
      </c>
      <c r="S38" s="2">
        <f t="shared" si="59"/>
        <v>0</v>
      </c>
      <c r="T38" s="2">
        <f t="shared" si="59"/>
        <v>0</v>
      </c>
      <c r="U38" s="2">
        <f>AH38</f>
        <v>0</v>
      </c>
      <c r="V38" s="2">
        <f>AI38</f>
        <v>0</v>
      </c>
      <c r="W38" s="2">
        <f>ROUND(AJ38,2)</f>
        <v>0</v>
      </c>
      <c r="X38" s="2">
        <f>ROUND(AK38,2)</f>
        <v>0</v>
      </c>
      <c r="Y38" s="2">
        <f>ROUND(AL38,2)</f>
        <v>0</v>
      </c>
      <c r="Z38" s="2"/>
      <c r="AA38" s="2"/>
      <c r="AB38" s="2">
        <f>ROUND(SUMIF(AA28:AA36,"=40385408",O28:O36),2)</f>
        <v>0</v>
      </c>
      <c r="AC38" s="2">
        <f>ROUND(SUMIF(AA28:AA36,"=40385408",P28:P36),2)</f>
        <v>0</v>
      </c>
      <c r="AD38" s="2">
        <f>ROUND(SUMIF(AA28:AA36,"=40385408",Q28:Q36),2)</f>
        <v>0</v>
      </c>
      <c r="AE38" s="2">
        <f>ROUND(SUMIF(AA28:AA36,"=40385408",R28:R36),2)</f>
        <v>0</v>
      </c>
      <c r="AF38" s="2">
        <f>ROUND(SUMIF(AA28:AA36,"=40385408",S28:S36),2)</f>
        <v>0</v>
      </c>
      <c r="AG38" s="2">
        <f>ROUND(SUMIF(AA28:AA36,"=40385408",T28:T36),2)</f>
        <v>0</v>
      </c>
      <c r="AH38" s="2">
        <f>SUMIF(AA28:AA36,"=40385408",U28:U36)</f>
        <v>0</v>
      </c>
      <c r="AI38" s="2">
        <f>SUMIF(AA28:AA36,"=40385408",V28:V36)</f>
        <v>0</v>
      </c>
      <c r="AJ38" s="2">
        <f>ROUND(SUMIF(AA28:AA36,"=40385408",W28:W36),2)</f>
        <v>0</v>
      </c>
      <c r="AK38" s="2">
        <f>ROUND(SUMIF(AA28:AA36,"=40385408",X28:X36),2)</f>
        <v>0</v>
      </c>
      <c r="AL38" s="2">
        <f>ROUND(SUMIF(AA28:AA36,"=40385408",Y28:Y36),2)</f>
        <v>0</v>
      </c>
      <c r="AM38" s="2"/>
      <c r="AN38" s="2"/>
      <c r="AO38" s="2">
        <f t="shared" ref="AO38:BC38" si="60">ROUND(BX38,2)</f>
        <v>0</v>
      </c>
      <c r="AP38" s="2">
        <f t="shared" si="60"/>
        <v>0</v>
      </c>
      <c r="AQ38" s="2">
        <f t="shared" si="60"/>
        <v>0</v>
      </c>
      <c r="AR38" s="2">
        <f t="shared" si="60"/>
        <v>0</v>
      </c>
      <c r="AS38" s="2">
        <f t="shared" si="60"/>
        <v>0</v>
      </c>
      <c r="AT38" s="2">
        <f t="shared" si="60"/>
        <v>0</v>
      </c>
      <c r="AU38" s="2">
        <f t="shared" si="60"/>
        <v>0</v>
      </c>
      <c r="AV38" s="2">
        <f t="shared" si="60"/>
        <v>0</v>
      </c>
      <c r="AW38" s="2">
        <f t="shared" si="60"/>
        <v>0</v>
      </c>
      <c r="AX38" s="2">
        <f t="shared" si="60"/>
        <v>0</v>
      </c>
      <c r="AY38" s="2">
        <f t="shared" si="60"/>
        <v>0</v>
      </c>
      <c r="AZ38" s="2">
        <f t="shared" si="60"/>
        <v>0</v>
      </c>
      <c r="BA38" s="2">
        <f t="shared" si="60"/>
        <v>0</v>
      </c>
      <c r="BB38" s="2">
        <f t="shared" si="60"/>
        <v>0</v>
      </c>
      <c r="BC38" s="2">
        <f t="shared" si="60"/>
        <v>0</v>
      </c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>
        <f>ROUND(SUMIF(AA28:AA36,"=40385408",FQ28:FQ36),2)</f>
        <v>0</v>
      </c>
      <c r="BY38" s="2">
        <f>ROUND(SUMIF(AA28:AA36,"=40385408",FR28:FR36),2)</f>
        <v>0</v>
      </c>
      <c r="BZ38" s="2">
        <f>ROUND(SUMIF(AA28:AA36,"=40385408",GL28:GL36),2)</f>
        <v>0</v>
      </c>
      <c r="CA38" s="2">
        <f>ROUND(SUMIF(AA28:AA36,"=40385408",GM28:GM36),2)</f>
        <v>0</v>
      </c>
      <c r="CB38" s="2">
        <f>ROUND(SUMIF(AA28:AA36,"=40385408",GN28:GN36),2)</f>
        <v>0</v>
      </c>
      <c r="CC38" s="2">
        <f>ROUND(SUMIF(AA28:AA36,"=40385408",GO28:GO36),2)</f>
        <v>0</v>
      </c>
      <c r="CD38" s="2">
        <f>ROUND(SUMIF(AA28:AA36,"=40385408",GP28:GP36),2)</f>
        <v>0</v>
      </c>
      <c r="CE38" s="2">
        <f>AC38-BX38</f>
        <v>0</v>
      </c>
      <c r="CF38" s="2">
        <f>AC38-BY38</f>
        <v>0</v>
      </c>
      <c r="CG38" s="2">
        <f>BX38-BZ38</f>
        <v>0</v>
      </c>
      <c r="CH38" s="2">
        <f>AC38-BX38-BY38+BZ38</f>
        <v>0</v>
      </c>
      <c r="CI38" s="2">
        <f>BY38-BZ38</f>
        <v>0</v>
      </c>
      <c r="CJ38" s="2">
        <f>ROUND(SUMIF(AA28:AA36,"=40385408",GX28:GX36),2)</f>
        <v>0</v>
      </c>
      <c r="CK38" s="2">
        <f>ROUND(SUMIF(AA28:AA36,"=40385408",GY28:GY36),2)</f>
        <v>0</v>
      </c>
      <c r="CL38" s="2">
        <f>ROUND(SUMIF(AA28:AA36,"=40385408",GZ28:GZ36),2)</f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>
        <v>0</v>
      </c>
    </row>
    <row r="39" spans="1:245" hidden="1" x14ac:dyDescent="0.2"/>
    <row r="40" spans="1:245" hidden="1" x14ac:dyDescent="0.2">
      <c r="A40" s="4">
        <v>50</v>
      </c>
      <c r="B40" s="4">
        <v>0</v>
      </c>
      <c r="C40" s="4">
        <v>0</v>
      </c>
      <c r="D40" s="4">
        <v>1</v>
      </c>
      <c r="E40" s="4">
        <v>201</v>
      </c>
      <c r="F40" s="4">
        <f>ROUND(Source!O38,O40)</f>
        <v>0</v>
      </c>
      <c r="G40" s="4" t="s">
        <v>65</v>
      </c>
      <c r="H40" s="4" t="s">
        <v>66</v>
      </c>
      <c r="I40" s="4"/>
      <c r="J40" s="4"/>
      <c r="K40" s="4">
        <v>201</v>
      </c>
      <c r="L40" s="4">
        <v>1</v>
      </c>
      <c r="M40" s="4">
        <v>3</v>
      </c>
      <c r="N40" s="4" t="s">
        <v>3</v>
      </c>
      <c r="O40" s="4">
        <v>2</v>
      </c>
      <c r="P40" s="4"/>
      <c r="Q40" s="4"/>
      <c r="R40" s="4"/>
      <c r="S40" s="4"/>
      <c r="T40" s="4"/>
      <c r="U40" s="4"/>
      <c r="V40" s="4"/>
      <c r="W40" s="4"/>
    </row>
    <row r="41" spans="1:245" hidden="1" x14ac:dyDescent="0.2">
      <c r="A41" s="4">
        <v>50</v>
      </c>
      <c r="B41" s="4">
        <v>0</v>
      </c>
      <c r="C41" s="4">
        <v>0</v>
      </c>
      <c r="D41" s="4">
        <v>1</v>
      </c>
      <c r="E41" s="4">
        <v>202</v>
      </c>
      <c r="F41" s="4">
        <f>ROUND(Source!P38,O41)</f>
        <v>0</v>
      </c>
      <c r="G41" s="4" t="s">
        <v>67</v>
      </c>
      <c r="H41" s="4" t="s">
        <v>68</v>
      </c>
      <c r="I41" s="4"/>
      <c r="J41" s="4"/>
      <c r="K41" s="4">
        <v>202</v>
      </c>
      <c r="L41" s="4">
        <v>2</v>
      </c>
      <c r="M41" s="4">
        <v>3</v>
      </c>
      <c r="N41" s="4" t="s">
        <v>3</v>
      </c>
      <c r="O41" s="4">
        <v>2</v>
      </c>
      <c r="P41" s="4"/>
      <c r="Q41" s="4"/>
      <c r="R41" s="4"/>
      <c r="S41" s="4"/>
      <c r="T41" s="4"/>
      <c r="U41" s="4"/>
      <c r="V41" s="4"/>
      <c r="W41" s="4"/>
    </row>
    <row r="42" spans="1:245" hidden="1" x14ac:dyDescent="0.2">
      <c r="A42" s="4">
        <v>50</v>
      </c>
      <c r="B42" s="4">
        <v>0</v>
      </c>
      <c r="C42" s="4">
        <v>0</v>
      </c>
      <c r="D42" s="4">
        <v>1</v>
      </c>
      <c r="E42" s="4">
        <v>222</v>
      </c>
      <c r="F42" s="4">
        <f>ROUND(Source!AO38,O42)</f>
        <v>0</v>
      </c>
      <c r="G42" s="4" t="s">
        <v>69</v>
      </c>
      <c r="H42" s="4" t="s">
        <v>70</v>
      </c>
      <c r="I42" s="4"/>
      <c r="J42" s="4"/>
      <c r="K42" s="4">
        <v>222</v>
      </c>
      <c r="L42" s="4">
        <v>3</v>
      </c>
      <c r="M42" s="4">
        <v>3</v>
      </c>
      <c r="N42" s="4" t="s">
        <v>3</v>
      </c>
      <c r="O42" s="4">
        <v>2</v>
      </c>
      <c r="P42" s="4"/>
      <c r="Q42" s="4"/>
      <c r="R42" s="4"/>
      <c r="S42" s="4"/>
      <c r="T42" s="4"/>
      <c r="U42" s="4"/>
      <c r="V42" s="4"/>
      <c r="W42" s="4"/>
    </row>
    <row r="43" spans="1:245" hidden="1" x14ac:dyDescent="0.2">
      <c r="A43" s="4">
        <v>50</v>
      </c>
      <c r="B43" s="4">
        <v>0</v>
      </c>
      <c r="C43" s="4">
        <v>0</v>
      </c>
      <c r="D43" s="4">
        <v>1</v>
      </c>
      <c r="E43" s="4">
        <v>225</v>
      </c>
      <c r="F43" s="4">
        <f>ROUND(Source!AV38,O43)</f>
        <v>0</v>
      </c>
      <c r="G43" s="4" t="s">
        <v>71</v>
      </c>
      <c r="H43" s="4" t="s">
        <v>72</v>
      </c>
      <c r="I43" s="4"/>
      <c r="J43" s="4"/>
      <c r="K43" s="4">
        <v>225</v>
      </c>
      <c r="L43" s="4">
        <v>4</v>
      </c>
      <c r="M43" s="4">
        <v>3</v>
      </c>
      <c r="N43" s="4" t="s">
        <v>3</v>
      </c>
      <c r="O43" s="4">
        <v>2</v>
      </c>
      <c r="P43" s="4"/>
      <c r="Q43" s="4"/>
      <c r="R43" s="4"/>
      <c r="S43" s="4"/>
      <c r="T43" s="4"/>
      <c r="U43" s="4"/>
      <c r="V43" s="4"/>
      <c r="W43" s="4"/>
    </row>
    <row r="44" spans="1:245" hidden="1" x14ac:dyDescent="0.2">
      <c r="A44" s="4">
        <v>50</v>
      </c>
      <c r="B44" s="4">
        <v>0</v>
      </c>
      <c r="C44" s="4">
        <v>0</v>
      </c>
      <c r="D44" s="4">
        <v>1</v>
      </c>
      <c r="E44" s="4">
        <v>226</v>
      </c>
      <c r="F44" s="4">
        <f>ROUND(Source!AW38,O44)</f>
        <v>0</v>
      </c>
      <c r="G44" s="4" t="s">
        <v>73</v>
      </c>
      <c r="H44" s="4" t="s">
        <v>74</v>
      </c>
      <c r="I44" s="4"/>
      <c r="J44" s="4"/>
      <c r="K44" s="4">
        <v>226</v>
      </c>
      <c r="L44" s="4">
        <v>5</v>
      </c>
      <c r="M44" s="4">
        <v>3</v>
      </c>
      <c r="N44" s="4" t="s">
        <v>3</v>
      </c>
      <c r="O44" s="4">
        <v>2</v>
      </c>
      <c r="P44" s="4"/>
      <c r="Q44" s="4"/>
      <c r="R44" s="4"/>
      <c r="S44" s="4"/>
      <c r="T44" s="4"/>
      <c r="U44" s="4"/>
      <c r="V44" s="4"/>
      <c r="W44" s="4"/>
    </row>
    <row r="45" spans="1:245" hidden="1" x14ac:dyDescent="0.2">
      <c r="A45" s="4">
        <v>50</v>
      </c>
      <c r="B45" s="4">
        <v>0</v>
      </c>
      <c r="C45" s="4">
        <v>0</v>
      </c>
      <c r="D45" s="4">
        <v>1</v>
      </c>
      <c r="E45" s="4">
        <v>227</v>
      </c>
      <c r="F45" s="4">
        <f>ROUND(Source!AX38,O45)</f>
        <v>0</v>
      </c>
      <c r="G45" s="4" t="s">
        <v>75</v>
      </c>
      <c r="H45" s="4" t="s">
        <v>76</v>
      </c>
      <c r="I45" s="4"/>
      <c r="J45" s="4"/>
      <c r="K45" s="4">
        <v>227</v>
      </c>
      <c r="L45" s="4">
        <v>6</v>
      </c>
      <c r="M45" s="4">
        <v>3</v>
      </c>
      <c r="N45" s="4" t="s">
        <v>3</v>
      </c>
      <c r="O45" s="4">
        <v>2</v>
      </c>
      <c r="P45" s="4"/>
      <c r="Q45" s="4"/>
      <c r="R45" s="4"/>
      <c r="S45" s="4"/>
      <c r="T45" s="4"/>
      <c r="U45" s="4"/>
      <c r="V45" s="4"/>
      <c r="W45" s="4"/>
    </row>
    <row r="46" spans="1:245" hidden="1" x14ac:dyDescent="0.2">
      <c r="A46" s="4">
        <v>50</v>
      </c>
      <c r="B46" s="4">
        <v>0</v>
      </c>
      <c r="C46" s="4">
        <v>0</v>
      </c>
      <c r="D46" s="4">
        <v>1</v>
      </c>
      <c r="E46" s="4">
        <v>228</v>
      </c>
      <c r="F46" s="4">
        <f>ROUND(Source!AY38,O46)</f>
        <v>0</v>
      </c>
      <c r="G46" s="4" t="s">
        <v>77</v>
      </c>
      <c r="H46" s="4" t="s">
        <v>78</v>
      </c>
      <c r="I46" s="4"/>
      <c r="J46" s="4"/>
      <c r="K46" s="4">
        <v>228</v>
      </c>
      <c r="L46" s="4">
        <v>7</v>
      </c>
      <c r="M46" s="4">
        <v>3</v>
      </c>
      <c r="N46" s="4" t="s">
        <v>3</v>
      </c>
      <c r="O46" s="4">
        <v>2</v>
      </c>
      <c r="P46" s="4"/>
      <c r="Q46" s="4"/>
      <c r="R46" s="4"/>
      <c r="S46" s="4"/>
      <c r="T46" s="4"/>
      <c r="U46" s="4"/>
      <c r="V46" s="4"/>
      <c r="W46" s="4"/>
    </row>
    <row r="47" spans="1:245" hidden="1" x14ac:dyDescent="0.2">
      <c r="A47" s="4">
        <v>50</v>
      </c>
      <c r="B47" s="4">
        <v>0</v>
      </c>
      <c r="C47" s="4">
        <v>0</v>
      </c>
      <c r="D47" s="4">
        <v>1</v>
      </c>
      <c r="E47" s="4">
        <v>216</v>
      </c>
      <c r="F47" s="4">
        <f>ROUND(Source!AP38,O47)</f>
        <v>0</v>
      </c>
      <c r="G47" s="4" t="s">
        <v>79</v>
      </c>
      <c r="H47" s="4" t="s">
        <v>80</v>
      </c>
      <c r="I47" s="4"/>
      <c r="J47" s="4"/>
      <c r="K47" s="4">
        <v>216</v>
      </c>
      <c r="L47" s="4">
        <v>8</v>
      </c>
      <c r="M47" s="4">
        <v>3</v>
      </c>
      <c r="N47" s="4" t="s">
        <v>3</v>
      </c>
      <c r="O47" s="4">
        <v>2</v>
      </c>
      <c r="P47" s="4"/>
      <c r="Q47" s="4"/>
      <c r="R47" s="4"/>
      <c r="S47" s="4"/>
      <c r="T47" s="4"/>
      <c r="U47" s="4"/>
      <c r="V47" s="4"/>
      <c r="W47" s="4"/>
    </row>
    <row r="48" spans="1:245" hidden="1" x14ac:dyDescent="0.2">
      <c r="A48" s="4">
        <v>50</v>
      </c>
      <c r="B48" s="4">
        <v>0</v>
      </c>
      <c r="C48" s="4">
        <v>0</v>
      </c>
      <c r="D48" s="4">
        <v>1</v>
      </c>
      <c r="E48" s="4">
        <v>223</v>
      </c>
      <c r="F48" s="4">
        <f>ROUND(Source!AQ38,O48)</f>
        <v>0</v>
      </c>
      <c r="G48" s="4" t="s">
        <v>81</v>
      </c>
      <c r="H48" s="4" t="s">
        <v>82</v>
      </c>
      <c r="I48" s="4"/>
      <c r="J48" s="4"/>
      <c r="K48" s="4">
        <v>223</v>
      </c>
      <c r="L48" s="4">
        <v>9</v>
      </c>
      <c r="M48" s="4">
        <v>3</v>
      </c>
      <c r="N48" s="4" t="s">
        <v>3</v>
      </c>
      <c r="O48" s="4">
        <v>2</v>
      </c>
      <c r="P48" s="4"/>
      <c r="Q48" s="4"/>
      <c r="R48" s="4"/>
      <c r="S48" s="4"/>
      <c r="T48" s="4"/>
      <c r="U48" s="4"/>
      <c r="V48" s="4"/>
      <c r="W48" s="4"/>
    </row>
    <row r="49" spans="1:23" hidden="1" x14ac:dyDescent="0.2">
      <c r="A49" s="4">
        <v>50</v>
      </c>
      <c r="B49" s="4">
        <v>0</v>
      </c>
      <c r="C49" s="4">
        <v>0</v>
      </c>
      <c r="D49" s="4">
        <v>1</v>
      </c>
      <c r="E49" s="4">
        <v>229</v>
      </c>
      <c r="F49" s="4">
        <f>ROUND(Source!AZ38,O49)</f>
        <v>0</v>
      </c>
      <c r="G49" s="4" t="s">
        <v>83</v>
      </c>
      <c r="H49" s="4" t="s">
        <v>84</v>
      </c>
      <c r="I49" s="4"/>
      <c r="J49" s="4"/>
      <c r="K49" s="4">
        <v>229</v>
      </c>
      <c r="L49" s="4">
        <v>10</v>
      </c>
      <c r="M49" s="4">
        <v>3</v>
      </c>
      <c r="N49" s="4" t="s">
        <v>3</v>
      </c>
      <c r="O49" s="4">
        <v>2</v>
      </c>
      <c r="P49" s="4"/>
      <c r="Q49" s="4"/>
      <c r="R49" s="4"/>
      <c r="S49" s="4"/>
      <c r="T49" s="4"/>
      <c r="U49" s="4"/>
      <c r="V49" s="4"/>
      <c r="W49" s="4"/>
    </row>
    <row r="50" spans="1:23" hidden="1" x14ac:dyDescent="0.2">
      <c r="A50" s="4">
        <v>50</v>
      </c>
      <c r="B50" s="4">
        <v>0</v>
      </c>
      <c r="C50" s="4">
        <v>0</v>
      </c>
      <c r="D50" s="4">
        <v>1</v>
      </c>
      <c r="E50" s="4">
        <v>203</v>
      </c>
      <c r="F50" s="4">
        <f>ROUND(Source!Q38,O50)</f>
        <v>0</v>
      </c>
      <c r="G50" s="4" t="s">
        <v>85</v>
      </c>
      <c r="H50" s="4" t="s">
        <v>86</v>
      </c>
      <c r="I50" s="4"/>
      <c r="J50" s="4"/>
      <c r="K50" s="4">
        <v>203</v>
      </c>
      <c r="L50" s="4">
        <v>11</v>
      </c>
      <c r="M50" s="4">
        <v>3</v>
      </c>
      <c r="N50" s="4" t="s">
        <v>3</v>
      </c>
      <c r="O50" s="4">
        <v>2</v>
      </c>
      <c r="P50" s="4"/>
      <c r="Q50" s="4"/>
      <c r="R50" s="4"/>
      <c r="S50" s="4"/>
      <c r="T50" s="4"/>
      <c r="U50" s="4"/>
      <c r="V50" s="4"/>
      <c r="W50" s="4"/>
    </row>
    <row r="51" spans="1:23" hidden="1" x14ac:dyDescent="0.2">
      <c r="A51" s="4">
        <v>50</v>
      </c>
      <c r="B51" s="4">
        <v>0</v>
      </c>
      <c r="C51" s="4">
        <v>0</v>
      </c>
      <c r="D51" s="4">
        <v>1</v>
      </c>
      <c r="E51" s="4">
        <v>231</v>
      </c>
      <c r="F51" s="4">
        <f>ROUND(Source!BB38,O51)</f>
        <v>0</v>
      </c>
      <c r="G51" s="4" t="s">
        <v>87</v>
      </c>
      <c r="H51" s="4" t="s">
        <v>88</v>
      </c>
      <c r="I51" s="4"/>
      <c r="J51" s="4"/>
      <c r="K51" s="4">
        <v>231</v>
      </c>
      <c r="L51" s="4">
        <v>12</v>
      </c>
      <c r="M51" s="4">
        <v>3</v>
      </c>
      <c r="N51" s="4" t="s">
        <v>3</v>
      </c>
      <c r="O51" s="4">
        <v>2</v>
      </c>
      <c r="P51" s="4"/>
      <c r="Q51" s="4"/>
      <c r="R51" s="4"/>
      <c r="S51" s="4"/>
      <c r="T51" s="4"/>
      <c r="U51" s="4"/>
      <c r="V51" s="4"/>
      <c r="W51" s="4"/>
    </row>
    <row r="52" spans="1:23" hidden="1" x14ac:dyDescent="0.2">
      <c r="A52" s="4">
        <v>50</v>
      </c>
      <c r="B52" s="4">
        <v>0</v>
      </c>
      <c r="C52" s="4">
        <v>0</v>
      </c>
      <c r="D52" s="4">
        <v>1</v>
      </c>
      <c r="E52" s="4">
        <v>204</v>
      </c>
      <c r="F52" s="4">
        <f>ROUND(Source!R38,O52)</f>
        <v>0</v>
      </c>
      <c r="G52" s="4" t="s">
        <v>89</v>
      </c>
      <c r="H52" s="4" t="s">
        <v>90</v>
      </c>
      <c r="I52" s="4"/>
      <c r="J52" s="4"/>
      <c r="K52" s="4">
        <v>204</v>
      </c>
      <c r="L52" s="4">
        <v>13</v>
      </c>
      <c r="M52" s="4">
        <v>3</v>
      </c>
      <c r="N52" s="4" t="s">
        <v>3</v>
      </c>
      <c r="O52" s="4">
        <v>2</v>
      </c>
      <c r="P52" s="4"/>
      <c r="Q52" s="4"/>
      <c r="R52" s="4"/>
      <c r="S52" s="4"/>
      <c r="T52" s="4"/>
      <c r="U52" s="4"/>
      <c r="V52" s="4"/>
      <c r="W52" s="4"/>
    </row>
    <row r="53" spans="1:23" hidden="1" x14ac:dyDescent="0.2">
      <c r="A53" s="4">
        <v>50</v>
      </c>
      <c r="B53" s="4">
        <v>0</v>
      </c>
      <c r="C53" s="4">
        <v>0</v>
      </c>
      <c r="D53" s="4">
        <v>1</v>
      </c>
      <c r="E53" s="4">
        <v>205</v>
      </c>
      <c r="F53" s="4">
        <f>ROUND(Source!S38,O53)</f>
        <v>0</v>
      </c>
      <c r="G53" s="4" t="s">
        <v>91</v>
      </c>
      <c r="H53" s="4" t="s">
        <v>92</v>
      </c>
      <c r="I53" s="4"/>
      <c r="J53" s="4"/>
      <c r="K53" s="4">
        <v>205</v>
      </c>
      <c r="L53" s="4">
        <v>14</v>
      </c>
      <c r="M53" s="4">
        <v>3</v>
      </c>
      <c r="N53" s="4" t="s">
        <v>3</v>
      </c>
      <c r="O53" s="4">
        <v>2</v>
      </c>
      <c r="P53" s="4"/>
      <c r="Q53" s="4"/>
      <c r="R53" s="4"/>
      <c r="S53" s="4"/>
      <c r="T53" s="4"/>
      <c r="U53" s="4"/>
      <c r="V53" s="4"/>
      <c r="W53" s="4"/>
    </row>
    <row r="54" spans="1:23" hidden="1" x14ac:dyDescent="0.2">
      <c r="A54" s="4">
        <v>50</v>
      </c>
      <c r="B54" s="4">
        <v>0</v>
      </c>
      <c r="C54" s="4">
        <v>0</v>
      </c>
      <c r="D54" s="4">
        <v>1</v>
      </c>
      <c r="E54" s="4">
        <v>232</v>
      </c>
      <c r="F54" s="4">
        <f>ROUND(Source!BC38,O54)</f>
        <v>0</v>
      </c>
      <c r="G54" s="4" t="s">
        <v>93</v>
      </c>
      <c r="H54" s="4" t="s">
        <v>94</v>
      </c>
      <c r="I54" s="4"/>
      <c r="J54" s="4"/>
      <c r="K54" s="4">
        <v>232</v>
      </c>
      <c r="L54" s="4">
        <v>15</v>
      </c>
      <c r="M54" s="4">
        <v>3</v>
      </c>
      <c r="N54" s="4" t="s">
        <v>3</v>
      </c>
      <c r="O54" s="4">
        <v>2</v>
      </c>
      <c r="P54" s="4"/>
      <c r="Q54" s="4"/>
      <c r="R54" s="4"/>
      <c r="S54" s="4"/>
      <c r="T54" s="4"/>
      <c r="U54" s="4"/>
      <c r="V54" s="4"/>
      <c r="W54" s="4"/>
    </row>
    <row r="55" spans="1:23" hidden="1" x14ac:dyDescent="0.2">
      <c r="A55" s="4">
        <v>50</v>
      </c>
      <c r="B55" s="4">
        <v>0</v>
      </c>
      <c r="C55" s="4">
        <v>0</v>
      </c>
      <c r="D55" s="4">
        <v>1</v>
      </c>
      <c r="E55" s="4">
        <v>214</v>
      </c>
      <c r="F55" s="4">
        <f>ROUND(Source!AS38,O55)</f>
        <v>0</v>
      </c>
      <c r="G55" s="4" t="s">
        <v>95</v>
      </c>
      <c r="H55" s="4" t="s">
        <v>96</v>
      </c>
      <c r="I55" s="4"/>
      <c r="J55" s="4"/>
      <c r="K55" s="4">
        <v>214</v>
      </c>
      <c r="L55" s="4">
        <v>16</v>
      </c>
      <c r="M55" s="4">
        <v>3</v>
      </c>
      <c r="N55" s="4" t="s">
        <v>3</v>
      </c>
      <c r="O55" s="4">
        <v>2</v>
      </c>
      <c r="P55" s="4"/>
      <c r="Q55" s="4"/>
      <c r="R55" s="4"/>
      <c r="S55" s="4"/>
      <c r="T55" s="4"/>
      <c r="U55" s="4"/>
      <c r="V55" s="4"/>
      <c r="W55" s="4"/>
    </row>
    <row r="56" spans="1:23" hidden="1" x14ac:dyDescent="0.2">
      <c r="A56" s="4">
        <v>50</v>
      </c>
      <c r="B56" s="4">
        <v>0</v>
      </c>
      <c r="C56" s="4">
        <v>0</v>
      </c>
      <c r="D56" s="4">
        <v>1</v>
      </c>
      <c r="E56" s="4">
        <v>215</v>
      </c>
      <c r="F56" s="4">
        <f>ROUND(Source!AT38,O56)</f>
        <v>0</v>
      </c>
      <c r="G56" s="4" t="s">
        <v>97</v>
      </c>
      <c r="H56" s="4" t="s">
        <v>98</v>
      </c>
      <c r="I56" s="4"/>
      <c r="J56" s="4"/>
      <c r="K56" s="4">
        <v>215</v>
      </c>
      <c r="L56" s="4">
        <v>17</v>
      </c>
      <c r="M56" s="4">
        <v>3</v>
      </c>
      <c r="N56" s="4" t="s">
        <v>3</v>
      </c>
      <c r="O56" s="4">
        <v>2</v>
      </c>
      <c r="P56" s="4"/>
      <c r="Q56" s="4"/>
      <c r="R56" s="4"/>
      <c r="S56" s="4"/>
      <c r="T56" s="4"/>
      <c r="U56" s="4"/>
      <c r="V56" s="4"/>
      <c r="W56" s="4"/>
    </row>
    <row r="57" spans="1:23" hidden="1" x14ac:dyDescent="0.2">
      <c r="A57" s="4">
        <v>50</v>
      </c>
      <c r="B57" s="4">
        <v>0</v>
      </c>
      <c r="C57" s="4">
        <v>0</v>
      </c>
      <c r="D57" s="4">
        <v>1</v>
      </c>
      <c r="E57" s="4">
        <v>217</v>
      </c>
      <c r="F57" s="4">
        <f>ROUND(Source!AU38,O57)</f>
        <v>0</v>
      </c>
      <c r="G57" s="4" t="s">
        <v>99</v>
      </c>
      <c r="H57" s="4" t="s">
        <v>100</v>
      </c>
      <c r="I57" s="4"/>
      <c r="J57" s="4"/>
      <c r="K57" s="4">
        <v>217</v>
      </c>
      <c r="L57" s="4">
        <v>18</v>
      </c>
      <c r="M57" s="4">
        <v>3</v>
      </c>
      <c r="N57" s="4" t="s">
        <v>3</v>
      </c>
      <c r="O57" s="4">
        <v>2</v>
      </c>
      <c r="P57" s="4"/>
      <c r="Q57" s="4"/>
      <c r="R57" s="4"/>
      <c r="S57" s="4"/>
      <c r="T57" s="4"/>
      <c r="U57" s="4"/>
      <c r="V57" s="4"/>
      <c r="W57" s="4"/>
    </row>
    <row r="58" spans="1:23" hidden="1" x14ac:dyDescent="0.2">
      <c r="A58" s="4">
        <v>50</v>
      </c>
      <c r="B58" s="4">
        <v>0</v>
      </c>
      <c r="C58" s="4">
        <v>0</v>
      </c>
      <c r="D58" s="4">
        <v>1</v>
      </c>
      <c r="E58" s="4">
        <v>230</v>
      </c>
      <c r="F58" s="4">
        <f>ROUND(Source!BA38,O58)</f>
        <v>0</v>
      </c>
      <c r="G58" s="4" t="s">
        <v>101</v>
      </c>
      <c r="H58" s="4" t="s">
        <v>102</v>
      </c>
      <c r="I58" s="4"/>
      <c r="J58" s="4"/>
      <c r="K58" s="4">
        <v>230</v>
      </c>
      <c r="L58" s="4">
        <v>19</v>
      </c>
      <c r="M58" s="4">
        <v>3</v>
      </c>
      <c r="N58" s="4" t="s">
        <v>3</v>
      </c>
      <c r="O58" s="4">
        <v>2</v>
      </c>
      <c r="P58" s="4"/>
      <c r="Q58" s="4"/>
      <c r="R58" s="4"/>
      <c r="S58" s="4"/>
      <c r="T58" s="4"/>
      <c r="U58" s="4"/>
      <c r="V58" s="4"/>
      <c r="W58" s="4"/>
    </row>
    <row r="59" spans="1:23" hidden="1" x14ac:dyDescent="0.2">
      <c r="A59" s="4">
        <v>50</v>
      </c>
      <c r="B59" s="4">
        <v>0</v>
      </c>
      <c r="C59" s="4">
        <v>0</v>
      </c>
      <c r="D59" s="4">
        <v>1</v>
      </c>
      <c r="E59" s="4">
        <v>206</v>
      </c>
      <c r="F59" s="4">
        <f>ROUND(Source!T38,O59)</f>
        <v>0</v>
      </c>
      <c r="G59" s="4" t="s">
        <v>103</v>
      </c>
      <c r="H59" s="4" t="s">
        <v>104</v>
      </c>
      <c r="I59" s="4"/>
      <c r="J59" s="4"/>
      <c r="K59" s="4">
        <v>206</v>
      </c>
      <c r="L59" s="4">
        <v>20</v>
      </c>
      <c r="M59" s="4">
        <v>3</v>
      </c>
      <c r="N59" s="4" t="s">
        <v>3</v>
      </c>
      <c r="O59" s="4">
        <v>2</v>
      </c>
      <c r="P59" s="4"/>
      <c r="Q59" s="4"/>
      <c r="R59" s="4"/>
      <c r="S59" s="4"/>
      <c r="T59" s="4"/>
      <c r="U59" s="4"/>
      <c r="V59" s="4"/>
      <c r="W59" s="4"/>
    </row>
    <row r="60" spans="1:23" hidden="1" x14ac:dyDescent="0.2">
      <c r="A60" s="4">
        <v>50</v>
      </c>
      <c r="B60" s="4">
        <v>0</v>
      </c>
      <c r="C60" s="4">
        <v>0</v>
      </c>
      <c r="D60" s="4">
        <v>1</v>
      </c>
      <c r="E60" s="4">
        <v>207</v>
      </c>
      <c r="F60" s="4">
        <f>Source!U38</f>
        <v>0</v>
      </c>
      <c r="G60" s="4" t="s">
        <v>105</v>
      </c>
      <c r="H60" s="4" t="s">
        <v>106</v>
      </c>
      <c r="I60" s="4"/>
      <c r="J60" s="4"/>
      <c r="K60" s="4">
        <v>207</v>
      </c>
      <c r="L60" s="4">
        <v>21</v>
      </c>
      <c r="M60" s="4">
        <v>3</v>
      </c>
      <c r="N60" s="4" t="s">
        <v>3</v>
      </c>
      <c r="O60" s="4">
        <v>-1</v>
      </c>
      <c r="P60" s="4"/>
      <c r="Q60" s="4"/>
      <c r="R60" s="4"/>
      <c r="S60" s="4"/>
      <c r="T60" s="4"/>
      <c r="U60" s="4"/>
      <c r="V60" s="4"/>
      <c r="W60" s="4"/>
    </row>
    <row r="61" spans="1:23" hidden="1" x14ac:dyDescent="0.2">
      <c r="A61" s="4">
        <v>50</v>
      </c>
      <c r="B61" s="4">
        <v>0</v>
      </c>
      <c r="C61" s="4">
        <v>0</v>
      </c>
      <c r="D61" s="4">
        <v>1</v>
      </c>
      <c r="E61" s="4">
        <v>208</v>
      </c>
      <c r="F61" s="4">
        <f>Source!V38</f>
        <v>0</v>
      </c>
      <c r="G61" s="4" t="s">
        <v>107</v>
      </c>
      <c r="H61" s="4" t="s">
        <v>108</v>
      </c>
      <c r="I61" s="4"/>
      <c r="J61" s="4"/>
      <c r="K61" s="4">
        <v>208</v>
      </c>
      <c r="L61" s="4">
        <v>22</v>
      </c>
      <c r="M61" s="4">
        <v>3</v>
      </c>
      <c r="N61" s="4" t="s">
        <v>3</v>
      </c>
      <c r="O61" s="4">
        <v>-1</v>
      </c>
      <c r="P61" s="4"/>
      <c r="Q61" s="4"/>
      <c r="R61" s="4"/>
      <c r="S61" s="4"/>
      <c r="T61" s="4"/>
      <c r="U61" s="4"/>
      <c r="V61" s="4"/>
      <c r="W61" s="4"/>
    </row>
    <row r="62" spans="1:23" hidden="1" x14ac:dyDescent="0.2">
      <c r="A62" s="4">
        <v>50</v>
      </c>
      <c r="B62" s="4">
        <v>0</v>
      </c>
      <c r="C62" s="4">
        <v>0</v>
      </c>
      <c r="D62" s="4">
        <v>1</v>
      </c>
      <c r="E62" s="4">
        <v>209</v>
      </c>
      <c r="F62" s="4">
        <f>ROUND(Source!W38,O62)</f>
        <v>0</v>
      </c>
      <c r="G62" s="4" t="s">
        <v>109</v>
      </c>
      <c r="H62" s="4" t="s">
        <v>110</v>
      </c>
      <c r="I62" s="4"/>
      <c r="J62" s="4"/>
      <c r="K62" s="4">
        <v>209</v>
      </c>
      <c r="L62" s="4">
        <v>23</v>
      </c>
      <c r="M62" s="4">
        <v>3</v>
      </c>
      <c r="N62" s="4" t="s">
        <v>3</v>
      </c>
      <c r="O62" s="4">
        <v>2</v>
      </c>
      <c r="P62" s="4"/>
      <c r="Q62" s="4"/>
      <c r="R62" s="4"/>
      <c r="S62" s="4"/>
      <c r="T62" s="4"/>
      <c r="U62" s="4"/>
      <c r="V62" s="4"/>
      <c r="W62" s="4"/>
    </row>
    <row r="63" spans="1:23" hidden="1" x14ac:dyDescent="0.2">
      <c r="A63" s="4">
        <v>50</v>
      </c>
      <c r="B63" s="4">
        <v>0</v>
      </c>
      <c r="C63" s="4">
        <v>0</v>
      </c>
      <c r="D63" s="4">
        <v>1</v>
      </c>
      <c r="E63" s="4">
        <v>210</v>
      </c>
      <c r="F63" s="4">
        <f>ROUND(Source!X38,O63)</f>
        <v>0</v>
      </c>
      <c r="G63" s="4" t="s">
        <v>111</v>
      </c>
      <c r="H63" s="4" t="s">
        <v>112</v>
      </c>
      <c r="I63" s="4"/>
      <c r="J63" s="4"/>
      <c r="K63" s="4">
        <v>210</v>
      </c>
      <c r="L63" s="4">
        <v>25</v>
      </c>
      <c r="M63" s="4">
        <v>3</v>
      </c>
      <c r="N63" s="4" t="s">
        <v>3</v>
      </c>
      <c r="O63" s="4">
        <v>2</v>
      </c>
      <c r="P63" s="4"/>
      <c r="Q63" s="4"/>
      <c r="R63" s="4"/>
      <c r="S63" s="4"/>
      <c r="T63" s="4"/>
      <c r="U63" s="4"/>
      <c r="V63" s="4"/>
      <c r="W63" s="4"/>
    </row>
    <row r="64" spans="1:23" hidden="1" x14ac:dyDescent="0.2">
      <c r="A64" s="4">
        <v>50</v>
      </c>
      <c r="B64" s="4">
        <v>0</v>
      </c>
      <c r="C64" s="4">
        <v>0</v>
      </c>
      <c r="D64" s="4">
        <v>1</v>
      </c>
      <c r="E64" s="4">
        <v>211</v>
      </c>
      <c r="F64" s="4">
        <f>ROUND(Source!Y38,O64)</f>
        <v>0</v>
      </c>
      <c r="G64" s="4" t="s">
        <v>113</v>
      </c>
      <c r="H64" s="4" t="s">
        <v>114</v>
      </c>
      <c r="I64" s="4"/>
      <c r="J64" s="4"/>
      <c r="K64" s="4">
        <v>211</v>
      </c>
      <c r="L64" s="4">
        <v>26</v>
      </c>
      <c r="M64" s="4">
        <v>3</v>
      </c>
      <c r="N64" s="4" t="s">
        <v>3</v>
      </c>
      <c r="O64" s="4">
        <v>2</v>
      </c>
      <c r="P64" s="4"/>
      <c r="Q64" s="4"/>
      <c r="R64" s="4"/>
      <c r="S64" s="4"/>
      <c r="T64" s="4"/>
      <c r="U64" s="4"/>
      <c r="V64" s="4"/>
      <c r="W64" s="4"/>
    </row>
    <row r="65" spans="1:245" hidden="1" x14ac:dyDescent="0.2">
      <c r="A65" s="4">
        <v>50</v>
      </c>
      <c r="B65" s="4">
        <v>0</v>
      </c>
      <c r="C65" s="4">
        <v>0</v>
      </c>
      <c r="D65" s="4">
        <v>1</v>
      </c>
      <c r="E65" s="4">
        <v>224</v>
      </c>
      <c r="F65" s="4">
        <f>ROUND(Source!AR38,O65)</f>
        <v>0</v>
      </c>
      <c r="G65" s="4" t="s">
        <v>115</v>
      </c>
      <c r="H65" s="4" t="s">
        <v>116</v>
      </c>
      <c r="I65" s="4"/>
      <c r="J65" s="4"/>
      <c r="K65" s="4">
        <v>224</v>
      </c>
      <c r="L65" s="4">
        <v>27</v>
      </c>
      <c r="M65" s="4">
        <v>3</v>
      </c>
      <c r="N65" s="4" t="s">
        <v>3</v>
      </c>
      <c r="O65" s="4">
        <v>2</v>
      </c>
      <c r="P65" s="4"/>
      <c r="Q65" s="4"/>
      <c r="R65" s="4"/>
      <c r="S65" s="4"/>
      <c r="T65" s="4"/>
      <c r="U65" s="4"/>
      <c r="V65" s="4"/>
      <c r="W65" s="4"/>
    </row>
    <row r="66" spans="1:245" hidden="1" x14ac:dyDescent="0.2"/>
    <row r="67" spans="1:245" hidden="1" x14ac:dyDescent="0.2">
      <c r="A67" s="1">
        <v>4</v>
      </c>
      <c r="B67" s="1">
        <v>1</v>
      </c>
      <c r="C67" s="1"/>
      <c r="D67" s="1">
        <f>ROW(A79)</f>
        <v>79</v>
      </c>
      <c r="E67" s="1"/>
      <c r="F67" s="1" t="s">
        <v>13</v>
      </c>
      <c r="G67" s="1" t="s">
        <v>117</v>
      </c>
      <c r="H67" s="1" t="s">
        <v>3</v>
      </c>
      <c r="I67" s="1">
        <v>0</v>
      </c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 t="s">
        <v>3</v>
      </c>
      <c r="V67" s="1">
        <v>0</v>
      </c>
      <c r="W67" s="1"/>
      <c r="X67" s="1"/>
      <c r="Y67" s="1"/>
      <c r="Z67" s="1"/>
      <c r="AA67" s="1"/>
      <c r="AB67" s="1" t="s">
        <v>3</v>
      </c>
      <c r="AC67" s="1" t="s">
        <v>3</v>
      </c>
      <c r="AD67" s="1" t="s">
        <v>3</v>
      </c>
      <c r="AE67" s="1" t="s">
        <v>3</v>
      </c>
      <c r="AF67" s="1" t="s">
        <v>3</v>
      </c>
      <c r="AG67" s="1" t="s">
        <v>3</v>
      </c>
      <c r="AH67" s="1"/>
      <c r="AI67" s="1"/>
      <c r="AJ67" s="1"/>
      <c r="AK67" s="1"/>
      <c r="AL67" s="1"/>
      <c r="AM67" s="1"/>
      <c r="AN67" s="1"/>
      <c r="AO67" s="1"/>
      <c r="AP67" s="1" t="s">
        <v>3</v>
      </c>
      <c r="AQ67" s="1" t="s">
        <v>3</v>
      </c>
      <c r="AR67" s="1" t="s">
        <v>3</v>
      </c>
      <c r="AS67" s="1"/>
      <c r="AT67" s="1"/>
      <c r="AU67" s="1"/>
      <c r="AV67" s="1"/>
      <c r="AW67" s="1"/>
      <c r="AX67" s="1"/>
      <c r="AY67" s="1"/>
      <c r="AZ67" s="1" t="s">
        <v>3</v>
      </c>
      <c r="BA67" s="1"/>
      <c r="BB67" s="1" t="s">
        <v>3</v>
      </c>
      <c r="BC67" s="1" t="s">
        <v>3</v>
      </c>
      <c r="BD67" s="1" t="s">
        <v>3</v>
      </c>
      <c r="BE67" s="1" t="s">
        <v>3</v>
      </c>
      <c r="BF67" s="1" t="s">
        <v>3</v>
      </c>
      <c r="BG67" s="1" t="s">
        <v>3</v>
      </c>
      <c r="BH67" s="1" t="s">
        <v>3</v>
      </c>
      <c r="BI67" s="1" t="s">
        <v>3</v>
      </c>
      <c r="BJ67" s="1" t="s">
        <v>3</v>
      </c>
      <c r="BK67" s="1" t="s">
        <v>3</v>
      </c>
      <c r="BL67" s="1" t="s">
        <v>3</v>
      </c>
      <c r="BM67" s="1" t="s">
        <v>3</v>
      </c>
      <c r="BN67" s="1" t="s">
        <v>3</v>
      </c>
      <c r="BO67" s="1" t="s">
        <v>3</v>
      </c>
      <c r="BP67" s="1" t="s">
        <v>3</v>
      </c>
      <c r="BQ67" s="1"/>
      <c r="BR67" s="1"/>
      <c r="BS67" s="1"/>
      <c r="BT67" s="1"/>
      <c r="BU67" s="1"/>
      <c r="BV67" s="1"/>
      <c r="BW67" s="1"/>
      <c r="BX67" s="1">
        <v>0</v>
      </c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>
        <v>0</v>
      </c>
    </row>
    <row r="68" spans="1:245" hidden="1" x14ac:dyDescent="0.2"/>
    <row r="69" spans="1:245" hidden="1" x14ac:dyDescent="0.2">
      <c r="A69" s="2">
        <v>52</v>
      </c>
      <c r="B69" s="2">
        <f t="shared" ref="B69:G69" si="61">B79</f>
        <v>1</v>
      </c>
      <c r="C69" s="2">
        <f t="shared" si="61"/>
        <v>4</v>
      </c>
      <c r="D69" s="2">
        <f t="shared" si="61"/>
        <v>67</v>
      </c>
      <c r="E69" s="2">
        <f t="shared" si="61"/>
        <v>0</v>
      </c>
      <c r="F69" s="2" t="str">
        <f t="shared" si="61"/>
        <v>Новый раздел</v>
      </c>
      <c r="G69" s="2" t="str">
        <f t="shared" si="61"/>
        <v>п.3   Ремонт АБП тротуаров (тип АБП - песчаный) - 2100м2</v>
      </c>
      <c r="H69" s="2"/>
      <c r="I69" s="2"/>
      <c r="J69" s="2"/>
      <c r="K69" s="2"/>
      <c r="L69" s="2"/>
      <c r="M69" s="2"/>
      <c r="N69" s="2"/>
      <c r="O69" s="2">
        <f t="shared" ref="O69:AT69" si="62">O79</f>
        <v>0</v>
      </c>
      <c r="P69" s="2">
        <f t="shared" si="62"/>
        <v>0</v>
      </c>
      <c r="Q69" s="2">
        <f t="shared" si="62"/>
        <v>0</v>
      </c>
      <c r="R69" s="2">
        <f t="shared" si="62"/>
        <v>0</v>
      </c>
      <c r="S69" s="2">
        <f t="shared" si="62"/>
        <v>0</v>
      </c>
      <c r="T69" s="2">
        <f t="shared" si="62"/>
        <v>0</v>
      </c>
      <c r="U69" s="2">
        <f t="shared" si="62"/>
        <v>0</v>
      </c>
      <c r="V69" s="2">
        <f t="shared" si="62"/>
        <v>0</v>
      </c>
      <c r="W69" s="2">
        <f t="shared" si="62"/>
        <v>0</v>
      </c>
      <c r="X69" s="2">
        <f t="shared" si="62"/>
        <v>0</v>
      </c>
      <c r="Y69" s="2">
        <f t="shared" si="62"/>
        <v>0</v>
      </c>
      <c r="Z69" s="2">
        <f t="shared" si="62"/>
        <v>0</v>
      </c>
      <c r="AA69" s="2">
        <f t="shared" si="62"/>
        <v>0</v>
      </c>
      <c r="AB69" s="2">
        <f t="shared" si="62"/>
        <v>0</v>
      </c>
      <c r="AC69" s="2">
        <f t="shared" si="62"/>
        <v>0</v>
      </c>
      <c r="AD69" s="2">
        <f t="shared" si="62"/>
        <v>0</v>
      </c>
      <c r="AE69" s="2">
        <f t="shared" si="62"/>
        <v>0</v>
      </c>
      <c r="AF69" s="2">
        <f t="shared" si="62"/>
        <v>0</v>
      </c>
      <c r="AG69" s="2">
        <f t="shared" si="62"/>
        <v>0</v>
      </c>
      <c r="AH69" s="2">
        <f t="shared" si="62"/>
        <v>0</v>
      </c>
      <c r="AI69" s="2">
        <f t="shared" si="62"/>
        <v>0</v>
      </c>
      <c r="AJ69" s="2">
        <f t="shared" si="62"/>
        <v>0</v>
      </c>
      <c r="AK69" s="2">
        <f t="shared" si="62"/>
        <v>0</v>
      </c>
      <c r="AL69" s="2">
        <f t="shared" si="62"/>
        <v>0</v>
      </c>
      <c r="AM69" s="2">
        <f t="shared" si="62"/>
        <v>0</v>
      </c>
      <c r="AN69" s="2">
        <f t="shared" si="62"/>
        <v>0</v>
      </c>
      <c r="AO69" s="2">
        <f t="shared" si="62"/>
        <v>0</v>
      </c>
      <c r="AP69" s="2">
        <f t="shared" si="62"/>
        <v>0</v>
      </c>
      <c r="AQ69" s="2">
        <f t="shared" si="62"/>
        <v>0</v>
      </c>
      <c r="AR69" s="2">
        <f t="shared" si="62"/>
        <v>0</v>
      </c>
      <c r="AS69" s="2">
        <f t="shared" si="62"/>
        <v>0</v>
      </c>
      <c r="AT69" s="2">
        <f t="shared" si="62"/>
        <v>0</v>
      </c>
      <c r="AU69" s="2">
        <f t="shared" ref="AU69:BZ69" si="63">AU79</f>
        <v>0</v>
      </c>
      <c r="AV69" s="2">
        <f t="shared" si="63"/>
        <v>0</v>
      </c>
      <c r="AW69" s="2">
        <f t="shared" si="63"/>
        <v>0</v>
      </c>
      <c r="AX69" s="2">
        <f t="shared" si="63"/>
        <v>0</v>
      </c>
      <c r="AY69" s="2">
        <f t="shared" si="63"/>
        <v>0</v>
      </c>
      <c r="AZ69" s="2">
        <f t="shared" si="63"/>
        <v>0</v>
      </c>
      <c r="BA69" s="2">
        <f t="shared" si="63"/>
        <v>0</v>
      </c>
      <c r="BB69" s="2">
        <f t="shared" si="63"/>
        <v>0</v>
      </c>
      <c r="BC69" s="2">
        <f t="shared" si="63"/>
        <v>0</v>
      </c>
      <c r="BD69" s="2">
        <f t="shared" si="63"/>
        <v>0</v>
      </c>
      <c r="BE69" s="2">
        <f t="shared" si="63"/>
        <v>0</v>
      </c>
      <c r="BF69" s="2">
        <f t="shared" si="63"/>
        <v>0</v>
      </c>
      <c r="BG69" s="2">
        <f t="shared" si="63"/>
        <v>0</v>
      </c>
      <c r="BH69" s="2">
        <f t="shared" si="63"/>
        <v>0</v>
      </c>
      <c r="BI69" s="2">
        <f t="shared" si="63"/>
        <v>0</v>
      </c>
      <c r="BJ69" s="2">
        <f t="shared" si="63"/>
        <v>0</v>
      </c>
      <c r="BK69" s="2">
        <f t="shared" si="63"/>
        <v>0</v>
      </c>
      <c r="BL69" s="2">
        <f t="shared" si="63"/>
        <v>0</v>
      </c>
      <c r="BM69" s="2">
        <f t="shared" si="63"/>
        <v>0</v>
      </c>
      <c r="BN69" s="2">
        <f t="shared" si="63"/>
        <v>0</v>
      </c>
      <c r="BO69" s="2">
        <f t="shared" si="63"/>
        <v>0</v>
      </c>
      <c r="BP69" s="2">
        <f t="shared" si="63"/>
        <v>0</v>
      </c>
      <c r="BQ69" s="2">
        <f t="shared" si="63"/>
        <v>0</v>
      </c>
      <c r="BR69" s="2">
        <f t="shared" si="63"/>
        <v>0</v>
      </c>
      <c r="BS69" s="2">
        <f t="shared" si="63"/>
        <v>0</v>
      </c>
      <c r="BT69" s="2">
        <f t="shared" si="63"/>
        <v>0</v>
      </c>
      <c r="BU69" s="2">
        <f t="shared" si="63"/>
        <v>0</v>
      </c>
      <c r="BV69" s="2">
        <f t="shared" si="63"/>
        <v>0</v>
      </c>
      <c r="BW69" s="2">
        <f t="shared" si="63"/>
        <v>0</v>
      </c>
      <c r="BX69" s="2">
        <f t="shared" si="63"/>
        <v>0</v>
      </c>
      <c r="BY69" s="2">
        <f t="shared" si="63"/>
        <v>0</v>
      </c>
      <c r="BZ69" s="2">
        <f t="shared" si="63"/>
        <v>0</v>
      </c>
      <c r="CA69" s="2">
        <f t="shared" ref="CA69:DF69" si="64">CA79</f>
        <v>0</v>
      </c>
      <c r="CB69" s="2">
        <f t="shared" si="64"/>
        <v>0</v>
      </c>
      <c r="CC69" s="2">
        <f t="shared" si="64"/>
        <v>0</v>
      </c>
      <c r="CD69" s="2">
        <f t="shared" si="64"/>
        <v>0</v>
      </c>
      <c r="CE69" s="2">
        <f t="shared" si="64"/>
        <v>0</v>
      </c>
      <c r="CF69" s="2">
        <f t="shared" si="64"/>
        <v>0</v>
      </c>
      <c r="CG69" s="2">
        <f t="shared" si="64"/>
        <v>0</v>
      </c>
      <c r="CH69" s="2">
        <f t="shared" si="64"/>
        <v>0</v>
      </c>
      <c r="CI69" s="2">
        <f t="shared" si="64"/>
        <v>0</v>
      </c>
      <c r="CJ69" s="2">
        <f t="shared" si="64"/>
        <v>0</v>
      </c>
      <c r="CK69" s="2">
        <f t="shared" si="64"/>
        <v>0</v>
      </c>
      <c r="CL69" s="2">
        <f t="shared" si="64"/>
        <v>0</v>
      </c>
      <c r="CM69" s="2">
        <f t="shared" si="64"/>
        <v>0</v>
      </c>
      <c r="CN69" s="2">
        <f t="shared" si="64"/>
        <v>0</v>
      </c>
      <c r="CO69" s="2">
        <f t="shared" si="64"/>
        <v>0</v>
      </c>
      <c r="CP69" s="2">
        <f t="shared" si="64"/>
        <v>0</v>
      </c>
      <c r="CQ69" s="2">
        <f t="shared" si="64"/>
        <v>0</v>
      </c>
      <c r="CR69" s="2">
        <f t="shared" si="64"/>
        <v>0</v>
      </c>
      <c r="CS69" s="2">
        <f t="shared" si="64"/>
        <v>0</v>
      </c>
      <c r="CT69" s="2">
        <f t="shared" si="64"/>
        <v>0</v>
      </c>
      <c r="CU69" s="2">
        <f t="shared" si="64"/>
        <v>0</v>
      </c>
      <c r="CV69" s="2">
        <f t="shared" si="64"/>
        <v>0</v>
      </c>
      <c r="CW69" s="2">
        <f t="shared" si="64"/>
        <v>0</v>
      </c>
      <c r="CX69" s="2">
        <f t="shared" si="64"/>
        <v>0</v>
      </c>
      <c r="CY69" s="2">
        <f t="shared" si="64"/>
        <v>0</v>
      </c>
      <c r="CZ69" s="2">
        <f t="shared" si="64"/>
        <v>0</v>
      </c>
      <c r="DA69" s="2">
        <f t="shared" si="64"/>
        <v>0</v>
      </c>
      <c r="DB69" s="2">
        <f t="shared" si="64"/>
        <v>0</v>
      </c>
      <c r="DC69" s="2">
        <f t="shared" si="64"/>
        <v>0</v>
      </c>
      <c r="DD69" s="2">
        <f t="shared" si="64"/>
        <v>0</v>
      </c>
      <c r="DE69" s="2">
        <f t="shared" si="64"/>
        <v>0</v>
      </c>
      <c r="DF69" s="2">
        <f t="shared" si="64"/>
        <v>0</v>
      </c>
      <c r="DG69" s="3">
        <f t="shared" ref="DG69:EL69" si="65">DG79</f>
        <v>0</v>
      </c>
      <c r="DH69" s="3">
        <f t="shared" si="65"/>
        <v>0</v>
      </c>
      <c r="DI69" s="3">
        <f t="shared" si="65"/>
        <v>0</v>
      </c>
      <c r="DJ69" s="3">
        <f t="shared" si="65"/>
        <v>0</v>
      </c>
      <c r="DK69" s="3">
        <f t="shared" si="65"/>
        <v>0</v>
      </c>
      <c r="DL69" s="3">
        <f t="shared" si="65"/>
        <v>0</v>
      </c>
      <c r="DM69" s="3">
        <f t="shared" si="65"/>
        <v>0</v>
      </c>
      <c r="DN69" s="3">
        <f t="shared" si="65"/>
        <v>0</v>
      </c>
      <c r="DO69" s="3">
        <f t="shared" si="65"/>
        <v>0</v>
      </c>
      <c r="DP69" s="3">
        <f t="shared" si="65"/>
        <v>0</v>
      </c>
      <c r="DQ69" s="3">
        <f t="shared" si="65"/>
        <v>0</v>
      </c>
      <c r="DR69" s="3">
        <f t="shared" si="65"/>
        <v>0</v>
      </c>
      <c r="DS69" s="3">
        <f t="shared" si="65"/>
        <v>0</v>
      </c>
      <c r="DT69" s="3">
        <f t="shared" si="65"/>
        <v>0</v>
      </c>
      <c r="DU69" s="3">
        <f t="shared" si="65"/>
        <v>0</v>
      </c>
      <c r="DV69" s="3">
        <f t="shared" si="65"/>
        <v>0</v>
      </c>
      <c r="DW69" s="3">
        <f t="shared" si="65"/>
        <v>0</v>
      </c>
      <c r="DX69" s="3">
        <f t="shared" si="65"/>
        <v>0</v>
      </c>
      <c r="DY69" s="3">
        <f t="shared" si="65"/>
        <v>0</v>
      </c>
      <c r="DZ69" s="3">
        <f t="shared" si="65"/>
        <v>0</v>
      </c>
      <c r="EA69" s="3">
        <f t="shared" si="65"/>
        <v>0</v>
      </c>
      <c r="EB69" s="3">
        <f t="shared" si="65"/>
        <v>0</v>
      </c>
      <c r="EC69" s="3">
        <f t="shared" si="65"/>
        <v>0</v>
      </c>
      <c r="ED69" s="3">
        <f t="shared" si="65"/>
        <v>0</v>
      </c>
      <c r="EE69" s="3">
        <f t="shared" si="65"/>
        <v>0</v>
      </c>
      <c r="EF69" s="3">
        <f t="shared" si="65"/>
        <v>0</v>
      </c>
      <c r="EG69" s="3">
        <f t="shared" si="65"/>
        <v>0</v>
      </c>
      <c r="EH69" s="3">
        <f t="shared" si="65"/>
        <v>0</v>
      </c>
      <c r="EI69" s="3">
        <f t="shared" si="65"/>
        <v>0</v>
      </c>
      <c r="EJ69" s="3">
        <f t="shared" si="65"/>
        <v>0</v>
      </c>
      <c r="EK69" s="3">
        <f t="shared" si="65"/>
        <v>0</v>
      </c>
      <c r="EL69" s="3">
        <f t="shared" si="65"/>
        <v>0</v>
      </c>
      <c r="EM69" s="3">
        <f t="shared" ref="EM69:FR69" si="66">EM79</f>
        <v>0</v>
      </c>
      <c r="EN69" s="3">
        <f t="shared" si="66"/>
        <v>0</v>
      </c>
      <c r="EO69" s="3">
        <f t="shared" si="66"/>
        <v>0</v>
      </c>
      <c r="EP69" s="3">
        <f t="shared" si="66"/>
        <v>0</v>
      </c>
      <c r="EQ69" s="3">
        <f t="shared" si="66"/>
        <v>0</v>
      </c>
      <c r="ER69" s="3">
        <f t="shared" si="66"/>
        <v>0</v>
      </c>
      <c r="ES69" s="3">
        <f t="shared" si="66"/>
        <v>0</v>
      </c>
      <c r="ET69" s="3">
        <f t="shared" si="66"/>
        <v>0</v>
      </c>
      <c r="EU69" s="3">
        <f t="shared" si="66"/>
        <v>0</v>
      </c>
      <c r="EV69" s="3">
        <f t="shared" si="66"/>
        <v>0</v>
      </c>
      <c r="EW69" s="3">
        <f t="shared" si="66"/>
        <v>0</v>
      </c>
      <c r="EX69" s="3">
        <f t="shared" si="66"/>
        <v>0</v>
      </c>
      <c r="EY69" s="3">
        <f t="shared" si="66"/>
        <v>0</v>
      </c>
      <c r="EZ69" s="3">
        <f t="shared" si="66"/>
        <v>0</v>
      </c>
      <c r="FA69" s="3">
        <f t="shared" si="66"/>
        <v>0</v>
      </c>
      <c r="FB69" s="3">
        <f t="shared" si="66"/>
        <v>0</v>
      </c>
      <c r="FC69" s="3">
        <f t="shared" si="66"/>
        <v>0</v>
      </c>
      <c r="FD69" s="3">
        <f t="shared" si="66"/>
        <v>0</v>
      </c>
      <c r="FE69" s="3">
        <f t="shared" si="66"/>
        <v>0</v>
      </c>
      <c r="FF69" s="3">
        <f t="shared" si="66"/>
        <v>0</v>
      </c>
      <c r="FG69" s="3">
        <f t="shared" si="66"/>
        <v>0</v>
      </c>
      <c r="FH69" s="3">
        <f t="shared" si="66"/>
        <v>0</v>
      </c>
      <c r="FI69" s="3">
        <f t="shared" si="66"/>
        <v>0</v>
      </c>
      <c r="FJ69" s="3">
        <f t="shared" si="66"/>
        <v>0</v>
      </c>
      <c r="FK69" s="3">
        <f t="shared" si="66"/>
        <v>0</v>
      </c>
      <c r="FL69" s="3">
        <f t="shared" si="66"/>
        <v>0</v>
      </c>
      <c r="FM69" s="3">
        <f t="shared" si="66"/>
        <v>0</v>
      </c>
      <c r="FN69" s="3">
        <f t="shared" si="66"/>
        <v>0</v>
      </c>
      <c r="FO69" s="3">
        <f t="shared" si="66"/>
        <v>0</v>
      </c>
      <c r="FP69" s="3">
        <f t="shared" si="66"/>
        <v>0</v>
      </c>
      <c r="FQ69" s="3">
        <f t="shared" si="66"/>
        <v>0</v>
      </c>
      <c r="FR69" s="3">
        <f t="shared" si="66"/>
        <v>0</v>
      </c>
      <c r="FS69" s="3">
        <f t="shared" ref="FS69:GX69" si="67">FS79</f>
        <v>0</v>
      </c>
      <c r="FT69" s="3">
        <f t="shared" si="67"/>
        <v>0</v>
      </c>
      <c r="FU69" s="3">
        <f t="shared" si="67"/>
        <v>0</v>
      </c>
      <c r="FV69" s="3">
        <f t="shared" si="67"/>
        <v>0</v>
      </c>
      <c r="FW69" s="3">
        <f t="shared" si="67"/>
        <v>0</v>
      </c>
      <c r="FX69" s="3">
        <f t="shared" si="67"/>
        <v>0</v>
      </c>
      <c r="FY69" s="3">
        <f t="shared" si="67"/>
        <v>0</v>
      </c>
      <c r="FZ69" s="3">
        <f t="shared" si="67"/>
        <v>0</v>
      </c>
      <c r="GA69" s="3">
        <f t="shared" si="67"/>
        <v>0</v>
      </c>
      <c r="GB69" s="3">
        <f t="shared" si="67"/>
        <v>0</v>
      </c>
      <c r="GC69" s="3">
        <f t="shared" si="67"/>
        <v>0</v>
      </c>
      <c r="GD69" s="3">
        <f t="shared" si="67"/>
        <v>0</v>
      </c>
      <c r="GE69" s="3">
        <f t="shared" si="67"/>
        <v>0</v>
      </c>
      <c r="GF69" s="3">
        <f t="shared" si="67"/>
        <v>0</v>
      </c>
      <c r="GG69" s="3">
        <f t="shared" si="67"/>
        <v>0</v>
      </c>
      <c r="GH69" s="3">
        <f t="shared" si="67"/>
        <v>0</v>
      </c>
      <c r="GI69" s="3">
        <f t="shared" si="67"/>
        <v>0</v>
      </c>
      <c r="GJ69" s="3">
        <f t="shared" si="67"/>
        <v>0</v>
      </c>
      <c r="GK69" s="3">
        <f t="shared" si="67"/>
        <v>0</v>
      </c>
      <c r="GL69" s="3">
        <f t="shared" si="67"/>
        <v>0</v>
      </c>
      <c r="GM69" s="3">
        <f t="shared" si="67"/>
        <v>0</v>
      </c>
      <c r="GN69" s="3">
        <f t="shared" si="67"/>
        <v>0</v>
      </c>
      <c r="GO69" s="3">
        <f t="shared" si="67"/>
        <v>0</v>
      </c>
      <c r="GP69" s="3">
        <f t="shared" si="67"/>
        <v>0</v>
      </c>
      <c r="GQ69" s="3">
        <f t="shared" si="67"/>
        <v>0</v>
      </c>
      <c r="GR69" s="3">
        <f t="shared" si="67"/>
        <v>0</v>
      </c>
      <c r="GS69" s="3">
        <f t="shared" si="67"/>
        <v>0</v>
      </c>
      <c r="GT69" s="3">
        <f t="shared" si="67"/>
        <v>0</v>
      </c>
      <c r="GU69" s="3">
        <f t="shared" si="67"/>
        <v>0</v>
      </c>
      <c r="GV69" s="3">
        <f t="shared" si="67"/>
        <v>0</v>
      </c>
      <c r="GW69" s="3">
        <f t="shared" si="67"/>
        <v>0</v>
      </c>
      <c r="GX69" s="3">
        <f t="shared" si="67"/>
        <v>0</v>
      </c>
    </row>
    <row r="70" spans="1:245" hidden="1" x14ac:dyDescent="0.2"/>
    <row r="71" spans="1:245" hidden="1" x14ac:dyDescent="0.2">
      <c r="A71">
        <v>17</v>
      </c>
      <c r="B71">
        <v>1</v>
      </c>
      <c r="C71">
        <f>ROW(SmtRes!A47)</f>
        <v>47</v>
      </c>
      <c r="D71">
        <f>ROW(EtalonRes!A47)</f>
        <v>47</v>
      </c>
      <c r="E71" t="s">
        <v>118</v>
      </c>
      <c r="F71" t="s">
        <v>28</v>
      </c>
      <c r="G71" t="s">
        <v>119</v>
      </c>
      <c r="H71" t="s">
        <v>30</v>
      </c>
      <c r="I71">
        <v>0</v>
      </c>
      <c r="J71">
        <v>0</v>
      </c>
      <c r="O71">
        <f t="shared" ref="O71:O77" si="68">ROUND(CP71,2)</f>
        <v>0</v>
      </c>
      <c r="P71">
        <f t="shared" ref="P71:P77" si="69">ROUND((ROUND((AC71*AW71*I71),2)*BC71),2)</f>
        <v>0</v>
      </c>
      <c r="Q71">
        <f t="shared" ref="Q71:Q77" si="70">(ROUND((ROUND(((ET71)*AV71*I71),2)*BB71),2)+ROUND((ROUND(((AE71-(EU71))*AV71*I71),2)*BS71),2))</f>
        <v>0</v>
      </c>
      <c r="R71">
        <f t="shared" ref="R71:R77" si="71">ROUND((ROUND((AE71*AV71*I71),2)*BS71),2)</f>
        <v>0</v>
      </c>
      <c r="S71">
        <f t="shared" ref="S71:S77" si="72">ROUND((ROUND((AF71*AV71*I71),2)*BA71),2)</f>
        <v>0</v>
      </c>
      <c r="T71">
        <f t="shared" ref="T71:T77" si="73">ROUND(CU71*I71,2)</f>
        <v>0</v>
      </c>
      <c r="U71">
        <f t="shared" ref="U71:U77" si="74">CV71*I71</f>
        <v>0</v>
      </c>
      <c r="V71">
        <f t="shared" ref="V71:V77" si="75">CW71*I71</f>
        <v>0</v>
      </c>
      <c r="W71">
        <f t="shared" ref="W71:W77" si="76">ROUND(CX71*I71,2)</f>
        <v>0</v>
      </c>
      <c r="X71">
        <f t="shared" ref="X71:Y77" si="77">ROUND(CY71,2)</f>
        <v>0</v>
      </c>
      <c r="Y71">
        <f t="shared" si="77"/>
        <v>0</v>
      </c>
      <c r="AA71">
        <v>40385408</v>
      </c>
      <c r="AB71">
        <f t="shared" ref="AB71:AB77" si="78">ROUND((AC71+AD71+AF71),6)</f>
        <v>4401.5</v>
      </c>
      <c r="AC71">
        <f t="shared" ref="AC71:AC77" si="79">ROUND((ES71),6)</f>
        <v>0</v>
      </c>
      <c r="AD71">
        <f t="shared" ref="AD71:AD77" si="80">ROUND((((ET71)-(EU71))+AE71),6)</f>
        <v>2713.55</v>
      </c>
      <c r="AE71">
        <f t="shared" ref="AE71:AF77" si="81">ROUND((EU71),6)</f>
        <v>735.23</v>
      </c>
      <c r="AF71">
        <f t="shared" si="81"/>
        <v>1687.95</v>
      </c>
      <c r="AG71">
        <f t="shared" ref="AG71:AG77" si="82">ROUND((AP71),6)</f>
        <v>0</v>
      </c>
      <c r="AH71">
        <f t="shared" ref="AH71:AI77" si="83">(EW71)</f>
        <v>155</v>
      </c>
      <c r="AI71">
        <f t="shared" si="83"/>
        <v>0</v>
      </c>
      <c r="AJ71">
        <f t="shared" ref="AJ71:AJ77" si="84">(AS71)</f>
        <v>0</v>
      </c>
      <c r="AK71">
        <v>4401.5</v>
      </c>
      <c r="AL71">
        <v>0</v>
      </c>
      <c r="AM71">
        <v>2713.55</v>
      </c>
      <c r="AN71">
        <v>735.23</v>
      </c>
      <c r="AO71">
        <v>1687.95</v>
      </c>
      <c r="AP71">
        <v>0</v>
      </c>
      <c r="AQ71">
        <v>155</v>
      </c>
      <c r="AR71">
        <v>0</v>
      </c>
      <c r="AS71">
        <v>0</v>
      </c>
      <c r="AT71">
        <v>68</v>
      </c>
      <c r="AU71">
        <v>41</v>
      </c>
      <c r="AV71">
        <v>1</v>
      </c>
      <c r="AW71">
        <v>1</v>
      </c>
      <c r="AZ71">
        <v>1</v>
      </c>
      <c r="BA71">
        <v>24.53</v>
      </c>
      <c r="BB71">
        <v>11.24</v>
      </c>
      <c r="BC71">
        <v>1</v>
      </c>
      <c r="BD71" t="s">
        <v>3</v>
      </c>
      <c r="BE71" t="s">
        <v>3</v>
      </c>
      <c r="BF71" t="s">
        <v>3</v>
      </c>
      <c r="BG71" t="s">
        <v>3</v>
      </c>
      <c r="BH71">
        <v>0</v>
      </c>
      <c r="BI71">
        <v>1</v>
      </c>
      <c r="BJ71" t="s">
        <v>31</v>
      </c>
      <c r="BM71">
        <v>674</v>
      </c>
      <c r="BN71">
        <v>0</v>
      </c>
      <c r="BO71" t="s">
        <v>28</v>
      </c>
      <c r="BP71">
        <v>1</v>
      </c>
      <c r="BQ71">
        <v>60</v>
      </c>
      <c r="BR71">
        <v>0</v>
      </c>
      <c r="BS71">
        <v>24.53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68</v>
      </c>
      <c r="CA71">
        <v>41</v>
      </c>
      <c r="CE71">
        <v>30</v>
      </c>
      <c r="CF71">
        <v>0</v>
      </c>
      <c r="CG71">
        <v>0</v>
      </c>
      <c r="CM71">
        <v>0</v>
      </c>
      <c r="CN71" t="s">
        <v>3</v>
      </c>
      <c r="CO71">
        <v>0</v>
      </c>
      <c r="CP71">
        <f t="shared" ref="CP71:CP77" si="85">(P71+Q71+S71)</f>
        <v>0</v>
      </c>
      <c r="CQ71">
        <f t="shared" ref="CQ71:CQ77" si="86">ROUND((ROUND((AC71*AW71*1),2)*BC71),2)</f>
        <v>0</v>
      </c>
      <c r="CR71">
        <f t="shared" ref="CR71:CR77" si="87">(ROUND((ROUND(((ET71)*AV71*1),2)*BB71),2)+ROUND((ROUND(((AE71-(EU71))*AV71*1),2)*BS71),2))</f>
        <v>30500.3</v>
      </c>
      <c r="CS71">
        <f t="shared" ref="CS71:CS77" si="88">ROUND((ROUND((AE71*AV71*1),2)*BS71),2)</f>
        <v>18035.189999999999</v>
      </c>
      <c r="CT71">
        <f t="shared" ref="CT71:CT77" si="89">ROUND((ROUND((AF71*AV71*1),2)*BA71),2)</f>
        <v>41405.410000000003</v>
      </c>
      <c r="CU71">
        <f t="shared" ref="CU71:CU77" si="90">AG71</f>
        <v>0</v>
      </c>
      <c r="CV71">
        <f t="shared" ref="CV71:CV77" si="91">(AH71*AV71)</f>
        <v>155</v>
      </c>
      <c r="CW71">
        <f t="shared" ref="CW71:CX77" si="92">AI71</f>
        <v>0</v>
      </c>
      <c r="CX71">
        <f t="shared" si="92"/>
        <v>0</v>
      </c>
      <c r="CY71">
        <f t="shared" ref="CY71:CY77" si="93">S71*(BZ71/100)</f>
        <v>0</v>
      </c>
      <c r="CZ71">
        <f t="shared" ref="CZ71:CZ77" si="94">S71*(CA71/100)</f>
        <v>0</v>
      </c>
      <c r="DC71" t="s">
        <v>3</v>
      </c>
      <c r="DD71" t="s">
        <v>3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80</v>
      </c>
      <c r="DO71">
        <v>55</v>
      </c>
      <c r="DP71">
        <v>1</v>
      </c>
      <c r="DQ71">
        <v>1</v>
      </c>
      <c r="DU71">
        <v>1007</v>
      </c>
      <c r="DV71" t="s">
        <v>30</v>
      </c>
      <c r="DW71" t="s">
        <v>30</v>
      </c>
      <c r="DX71">
        <v>100</v>
      </c>
      <c r="EE71">
        <v>39928086</v>
      </c>
      <c r="EF71">
        <v>60</v>
      </c>
      <c r="EG71" t="s">
        <v>19</v>
      </c>
      <c r="EH71">
        <v>0</v>
      </c>
      <c r="EI71" t="s">
        <v>3</v>
      </c>
      <c r="EJ71">
        <v>1</v>
      </c>
      <c r="EK71">
        <v>674</v>
      </c>
      <c r="EL71" t="s">
        <v>32</v>
      </c>
      <c r="EM71" t="s">
        <v>33</v>
      </c>
      <c r="EO71" t="s">
        <v>3</v>
      </c>
      <c r="EQ71">
        <v>131072</v>
      </c>
      <c r="ER71">
        <v>4401.5</v>
      </c>
      <c r="ES71">
        <v>0</v>
      </c>
      <c r="ET71">
        <v>2713.55</v>
      </c>
      <c r="EU71">
        <v>735.23</v>
      </c>
      <c r="EV71">
        <v>1687.95</v>
      </c>
      <c r="EW71">
        <v>155</v>
      </c>
      <c r="EX71">
        <v>0</v>
      </c>
      <c r="EY71">
        <v>0</v>
      </c>
      <c r="FQ71">
        <v>0</v>
      </c>
      <c r="FR71">
        <f t="shared" ref="FR71:FR77" si="95">ROUND(IF(AND(BH71=3,BI71=3),P71,0),2)</f>
        <v>0</v>
      </c>
      <c r="FS71">
        <v>0</v>
      </c>
      <c r="FX71">
        <v>80</v>
      </c>
      <c r="FY71">
        <v>55</v>
      </c>
      <c r="GA71" t="s">
        <v>3</v>
      </c>
      <c r="GD71">
        <v>0</v>
      </c>
      <c r="GF71">
        <v>462798223</v>
      </c>
      <c r="GG71">
        <v>2</v>
      </c>
      <c r="GH71">
        <v>1</v>
      </c>
      <c r="GI71">
        <v>2</v>
      </c>
      <c r="GJ71">
        <v>0</v>
      </c>
      <c r="GK71">
        <f>ROUND(R71*(R12)/100,2)</f>
        <v>0</v>
      </c>
      <c r="GL71">
        <f t="shared" ref="GL71:GL77" si="96">ROUND(IF(AND(BH71=3,BI71=3,FS71&lt;&gt;0),P71,0),2)</f>
        <v>0</v>
      </c>
      <c r="GM71">
        <f t="shared" ref="GM71:GM77" si="97">ROUND(O71+X71+Y71+GK71,2)+GX71</f>
        <v>0</v>
      </c>
      <c r="GN71">
        <f t="shared" ref="GN71:GN77" si="98">IF(OR(BI71=0,BI71=1),ROUND(O71+X71+Y71+GK71,2),0)</f>
        <v>0</v>
      </c>
      <c r="GO71">
        <f t="shared" ref="GO71:GO77" si="99">IF(BI71=2,ROUND(O71+X71+Y71+GK71,2),0)</f>
        <v>0</v>
      </c>
      <c r="GP71">
        <f t="shared" ref="GP71:GP77" si="100">IF(BI71=4,ROUND(O71+X71+Y71+GK71,2)+GX71,0)</f>
        <v>0</v>
      </c>
      <c r="GR71">
        <v>0</v>
      </c>
      <c r="GS71">
        <v>3</v>
      </c>
      <c r="GT71">
        <v>0</v>
      </c>
      <c r="GU71" t="s">
        <v>3</v>
      </c>
      <c r="GV71">
        <f t="shared" ref="GV71:GV77" si="101">ROUND((GT71),6)</f>
        <v>0</v>
      </c>
      <c r="GW71">
        <v>1</v>
      </c>
      <c r="GX71">
        <f t="shared" ref="GX71:GX77" si="102">ROUND(HC71*I71,2)</f>
        <v>0</v>
      </c>
      <c r="HA71">
        <v>0</v>
      </c>
      <c r="HB71">
        <v>0</v>
      </c>
      <c r="HC71">
        <f t="shared" ref="HC71:HC77" si="103">GV71*GW71</f>
        <v>0</v>
      </c>
      <c r="IK71">
        <v>0</v>
      </c>
    </row>
    <row r="72" spans="1:245" hidden="1" x14ac:dyDescent="0.2">
      <c r="A72">
        <v>17</v>
      </c>
      <c r="B72">
        <v>1</v>
      </c>
      <c r="C72">
        <f>ROW(SmtRes!A51)</f>
        <v>51</v>
      </c>
      <c r="D72">
        <f>ROW(EtalonRes!A51)</f>
        <v>51</v>
      </c>
      <c r="E72" t="s">
        <v>120</v>
      </c>
      <c r="F72" t="s">
        <v>121</v>
      </c>
      <c r="G72" t="s">
        <v>122</v>
      </c>
      <c r="H72" t="s">
        <v>30</v>
      </c>
      <c r="I72">
        <v>0</v>
      </c>
      <c r="J72">
        <v>0</v>
      </c>
      <c r="O72">
        <f t="shared" si="68"/>
        <v>0</v>
      </c>
      <c r="P72">
        <f t="shared" si="69"/>
        <v>0</v>
      </c>
      <c r="Q72">
        <f t="shared" si="70"/>
        <v>0</v>
      </c>
      <c r="R72">
        <f t="shared" si="71"/>
        <v>0</v>
      </c>
      <c r="S72">
        <f t="shared" si="72"/>
        <v>0</v>
      </c>
      <c r="T72">
        <f t="shared" si="73"/>
        <v>0</v>
      </c>
      <c r="U72">
        <f t="shared" si="74"/>
        <v>0</v>
      </c>
      <c r="V72">
        <f t="shared" si="75"/>
        <v>0</v>
      </c>
      <c r="W72">
        <f t="shared" si="76"/>
        <v>0</v>
      </c>
      <c r="X72">
        <f t="shared" si="77"/>
        <v>0</v>
      </c>
      <c r="Y72">
        <f t="shared" si="77"/>
        <v>0</v>
      </c>
      <c r="AA72">
        <v>40385408</v>
      </c>
      <c r="AB72">
        <f t="shared" si="78"/>
        <v>512.76</v>
      </c>
      <c r="AC72">
        <f t="shared" si="79"/>
        <v>0</v>
      </c>
      <c r="AD72">
        <f t="shared" si="80"/>
        <v>402.43</v>
      </c>
      <c r="AE72">
        <f t="shared" si="81"/>
        <v>81.58</v>
      </c>
      <c r="AF72">
        <f t="shared" si="81"/>
        <v>110.33</v>
      </c>
      <c r="AG72">
        <f t="shared" si="82"/>
        <v>0</v>
      </c>
      <c r="AH72">
        <f t="shared" si="83"/>
        <v>11.7</v>
      </c>
      <c r="AI72">
        <f t="shared" si="83"/>
        <v>0</v>
      </c>
      <c r="AJ72">
        <f t="shared" si="84"/>
        <v>0</v>
      </c>
      <c r="AK72">
        <v>512.76</v>
      </c>
      <c r="AL72">
        <v>0</v>
      </c>
      <c r="AM72">
        <v>402.43</v>
      </c>
      <c r="AN72">
        <v>81.58</v>
      </c>
      <c r="AO72">
        <v>110.33</v>
      </c>
      <c r="AP72">
        <v>0</v>
      </c>
      <c r="AQ72">
        <v>11.7</v>
      </c>
      <c r="AR72">
        <v>0</v>
      </c>
      <c r="AS72">
        <v>0</v>
      </c>
      <c r="AT72">
        <v>68</v>
      </c>
      <c r="AU72">
        <v>41</v>
      </c>
      <c r="AV72">
        <v>1</v>
      </c>
      <c r="AW72">
        <v>1</v>
      </c>
      <c r="AZ72">
        <v>1</v>
      </c>
      <c r="BA72">
        <v>24.53</v>
      </c>
      <c r="BB72">
        <v>11.07</v>
      </c>
      <c r="BC72">
        <v>1</v>
      </c>
      <c r="BD72" t="s">
        <v>3</v>
      </c>
      <c r="BE72" t="s">
        <v>3</v>
      </c>
      <c r="BF72" t="s">
        <v>3</v>
      </c>
      <c r="BG72" t="s">
        <v>3</v>
      </c>
      <c r="BH72">
        <v>0</v>
      </c>
      <c r="BI72">
        <v>1</v>
      </c>
      <c r="BJ72" t="s">
        <v>123</v>
      </c>
      <c r="BM72">
        <v>674</v>
      </c>
      <c r="BN72">
        <v>0</v>
      </c>
      <c r="BO72" t="s">
        <v>121</v>
      </c>
      <c r="BP72">
        <v>1</v>
      </c>
      <c r="BQ72">
        <v>60</v>
      </c>
      <c r="BR72">
        <v>0</v>
      </c>
      <c r="BS72">
        <v>24.53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68</v>
      </c>
      <c r="CA72">
        <v>41</v>
      </c>
      <c r="CE72">
        <v>30</v>
      </c>
      <c r="CF72">
        <v>0</v>
      </c>
      <c r="CG72">
        <v>0</v>
      </c>
      <c r="CM72">
        <v>0</v>
      </c>
      <c r="CN72" t="s">
        <v>3</v>
      </c>
      <c r="CO72">
        <v>0</v>
      </c>
      <c r="CP72">
        <f t="shared" si="85"/>
        <v>0</v>
      </c>
      <c r="CQ72">
        <f t="shared" si="86"/>
        <v>0</v>
      </c>
      <c r="CR72">
        <f t="shared" si="87"/>
        <v>4454.8999999999996</v>
      </c>
      <c r="CS72">
        <f t="shared" si="88"/>
        <v>2001.16</v>
      </c>
      <c r="CT72">
        <f t="shared" si="89"/>
        <v>2706.39</v>
      </c>
      <c r="CU72">
        <f t="shared" si="90"/>
        <v>0</v>
      </c>
      <c r="CV72">
        <f t="shared" si="91"/>
        <v>11.7</v>
      </c>
      <c r="CW72">
        <f t="shared" si="92"/>
        <v>0</v>
      </c>
      <c r="CX72">
        <f t="shared" si="92"/>
        <v>0</v>
      </c>
      <c r="CY72">
        <f t="shared" si="93"/>
        <v>0</v>
      </c>
      <c r="CZ72">
        <f t="shared" si="94"/>
        <v>0</v>
      </c>
      <c r="DC72" t="s">
        <v>3</v>
      </c>
      <c r="DD72" t="s">
        <v>3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80</v>
      </c>
      <c r="DO72">
        <v>55</v>
      </c>
      <c r="DP72">
        <v>1</v>
      </c>
      <c r="DQ72">
        <v>1</v>
      </c>
      <c r="DU72">
        <v>1007</v>
      </c>
      <c r="DV72" t="s">
        <v>30</v>
      </c>
      <c r="DW72" t="s">
        <v>30</v>
      </c>
      <c r="DX72">
        <v>100</v>
      </c>
      <c r="EE72">
        <v>39928086</v>
      </c>
      <c r="EF72">
        <v>60</v>
      </c>
      <c r="EG72" t="s">
        <v>19</v>
      </c>
      <c r="EH72">
        <v>0</v>
      </c>
      <c r="EI72" t="s">
        <v>3</v>
      </c>
      <c r="EJ72">
        <v>1</v>
      </c>
      <c r="EK72">
        <v>674</v>
      </c>
      <c r="EL72" t="s">
        <v>32</v>
      </c>
      <c r="EM72" t="s">
        <v>33</v>
      </c>
      <c r="EO72" t="s">
        <v>3</v>
      </c>
      <c r="EQ72">
        <v>131072</v>
      </c>
      <c r="ER72">
        <v>512.76</v>
      </c>
      <c r="ES72">
        <v>0</v>
      </c>
      <c r="ET72">
        <v>402.43</v>
      </c>
      <c r="EU72">
        <v>81.58</v>
      </c>
      <c r="EV72">
        <v>110.33</v>
      </c>
      <c r="EW72">
        <v>11.7</v>
      </c>
      <c r="EX72">
        <v>0</v>
      </c>
      <c r="EY72">
        <v>0</v>
      </c>
      <c r="FQ72">
        <v>0</v>
      </c>
      <c r="FR72">
        <f t="shared" si="95"/>
        <v>0</v>
      </c>
      <c r="FS72">
        <v>0</v>
      </c>
      <c r="FX72">
        <v>80</v>
      </c>
      <c r="FY72">
        <v>55</v>
      </c>
      <c r="GA72" t="s">
        <v>3</v>
      </c>
      <c r="GD72">
        <v>0</v>
      </c>
      <c r="GF72">
        <v>-1972224145</v>
      </c>
      <c r="GG72">
        <v>2</v>
      </c>
      <c r="GH72">
        <v>1</v>
      </c>
      <c r="GI72">
        <v>2</v>
      </c>
      <c r="GJ72">
        <v>0</v>
      </c>
      <c r="GK72">
        <f>ROUND(R72*(R12)/100,2)</f>
        <v>0</v>
      </c>
      <c r="GL72">
        <f t="shared" si="96"/>
        <v>0</v>
      </c>
      <c r="GM72">
        <f t="shared" si="97"/>
        <v>0</v>
      </c>
      <c r="GN72">
        <f t="shared" si="98"/>
        <v>0</v>
      </c>
      <c r="GO72">
        <f t="shared" si="99"/>
        <v>0</v>
      </c>
      <c r="GP72">
        <f t="shared" si="100"/>
        <v>0</v>
      </c>
      <c r="GR72">
        <v>0</v>
      </c>
      <c r="GS72">
        <v>3</v>
      </c>
      <c r="GT72">
        <v>0</v>
      </c>
      <c r="GU72" t="s">
        <v>3</v>
      </c>
      <c r="GV72">
        <f t="shared" si="101"/>
        <v>0</v>
      </c>
      <c r="GW72">
        <v>1</v>
      </c>
      <c r="GX72">
        <f t="shared" si="102"/>
        <v>0</v>
      </c>
      <c r="HA72">
        <v>0</v>
      </c>
      <c r="HB72">
        <v>0</v>
      </c>
      <c r="HC72">
        <f t="shared" si="103"/>
        <v>0</v>
      </c>
      <c r="IK72">
        <v>0</v>
      </c>
    </row>
    <row r="73" spans="1:245" hidden="1" x14ac:dyDescent="0.2">
      <c r="A73">
        <v>17</v>
      </c>
      <c r="B73">
        <v>1</v>
      </c>
      <c r="C73">
        <f>ROW(SmtRes!A52)</f>
        <v>52</v>
      </c>
      <c r="D73">
        <f>ROW(EtalonRes!A52)</f>
        <v>52</v>
      </c>
      <c r="E73" t="s">
        <v>124</v>
      </c>
      <c r="F73" t="s">
        <v>125</v>
      </c>
      <c r="G73" t="s">
        <v>126</v>
      </c>
      <c r="H73" t="s">
        <v>127</v>
      </c>
      <c r="I73">
        <v>0</v>
      </c>
      <c r="J73">
        <v>0</v>
      </c>
      <c r="O73">
        <f t="shared" si="68"/>
        <v>0</v>
      </c>
      <c r="P73">
        <f t="shared" si="69"/>
        <v>0</v>
      </c>
      <c r="Q73">
        <f t="shared" si="70"/>
        <v>0</v>
      </c>
      <c r="R73">
        <f t="shared" si="71"/>
        <v>0</v>
      </c>
      <c r="S73">
        <f t="shared" si="72"/>
        <v>0</v>
      </c>
      <c r="T73">
        <f t="shared" si="73"/>
        <v>0</v>
      </c>
      <c r="U73">
        <f t="shared" si="74"/>
        <v>0</v>
      </c>
      <c r="V73">
        <f t="shared" si="75"/>
        <v>0</v>
      </c>
      <c r="W73">
        <f t="shared" si="76"/>
        <v>0</v>
      </c>
      <c r="X73">
        <f t="shared" si="77"/>
        <v>0</v>
      </c>
      <c r="Y73">
        <f t="shared" si="77"/>
        <v>0</v>
      </c>
      <c r="AA73">
        <v>40385408</v>
      </c>
      <c r="AB73">
        <f t="shared" si="78"/>
        <v>8.86</v>
      </c>
      <c r="AC73">
        <f t="shared" si="79"/>
        <v>0</v>
      </c>
      <c r="AD73">
        <f t="shared" si="80"/>
        <v>8.86</v>
      </c>
      <c r="AE73">
        <f t="shared" si="81"/>
        <v>1.48</v>
      </c>
      <c r="AF73">
        <f t="shared" si="81"/>
        <v>0</v>
      </c>
      <c r="AG73">
        <f t="shared" si="82"/>
        <v>0</v>
      </c>
      <c r="AH73">
        <f t="shared" si="83"/>
        <v>0</v>
      </c>
      <c r="AI73">
        <f t="shared" si="83"/>
        <v>0</v>
      </c>
      <c r="AJ73">
        <f t="shared" si="84"/>
        <v>0</v>
      </c>
      <c r="AK73">
        <v>8.86</v>
      </c>
      <c r="AL73">
        <v>0</v>
      </c>
      <c r="AM73">
        <v>8.86</v>
      </c>
      <c r="AN73">
        <v>1.48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73</v>
      </c>
      <c r="AU73">
        <v>41</v>
      </c>
      <c r="AV73">
        <v>1</v>
      </c>
      <c r="AW73">
        <v>1</v>
      </c>
      <c r="AZ73">
        <v>1</v>
      </c>
      <c r="BA73">
        <v>24.53</v>
      </c>
      <c r="BB73">
        <v>8.82</v>
      </c>
      <c r="BC73">
        <v>1</v>
      </c>
      <c r="BD73" t="s">
        <v>3</v>
      </c>
      <c r="BE73" t="s">
        <v>3</v>
      </c>
      <c r="BF73" t="s">
        <v>3</v>
      </c>
      <c r="BG73" t="s">
        <v>3</v>
      </c>
      <c r="BH73">
        <v>0</v>
      </c>
      <c r="BI73">
        <v>1</v>
      </c>
      <c r="BJ73" t="s">
        <v>128</v>
      </c>
      <c r="BM73">
        <v>658</v>
      </c>
      <c r="BN73">
        <v>0</v>
      </c>
      <c r="BO73" t="s">
        <v>125</v>
      </c>
      <c r="BP73">
        <v>1</v>
      </c>
      <c r="BQ73">
        <v>60</v>
      </c>
      <c r="BR73">
        <v>0</v>
      </c>
      <c r="BS73">
        <v>24.53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73</v>
      </c>
      <c r="CA73">
        <v>41</v>
      </c>
      <c r="CE73">
        <v>30</v>
      </c>
      <c r="CF73">
        <v>0</v>
      </c>
      <c r="CG73">
        <v>0</v>
      </c>
      <c r="CM73">
        <v>0</v>
      </c>
      <c r="CN73" t="s">
        <v>3</v>
      </c>
      <c r="CO73">
        <v>0</v>
      </c>
      <c r="CP73">
        <f t="shared" si="85"/>
        <v>0</v>
      </c>
      <c r="CQ73">
        <f t="shared" si="86"/>
        <v>0</v>
      </c>
      <c r="CR73">
        <f t="shared" si="87"/>
        <v>78.150000000000006</v>
      </c>
      <c r="CS73">
        <f t="shared" si="88"/>
        <v>36.299999999999997</v>
      </c>
      <c r="CT73">
        <f t="shared" si="89"/>
        <v>0</v>
      </c>
      <c r="CU73">
        <f t="shared" si="90"/>
        <v>0</v>
      </c>
      <c r="CV73">
        <f t="shared" si="91"/>
        <v>0</v>
      </c>
      <c r="CW73">
        <f t="shared" si="92"/>
        <v>0</v>
      </c>
      <c r="CX73">
        <f t="shared" si="92"/>
        <v>0</v>
      </c>
      <c r="CY73">
        <f t="shared" si="93"/>
        <v>0</v>
      </c>
      <c r="CZ73">
        <f t="shared" si="94"/>
        <v>0</v>
      </c>
      <c r="DC73" t="s">
        <v>3</v>
      </c>
      <c r="DD73" t="s">
        <v>3</v>
      </c>
      <c r="DE73" t="s">
        <v>3</v>
      </c>
      <c r="DF73" t="s">
        <v>3</v>
      </c>
      <c r="DG73" t="s">
        <v>3</v>
      </c>
      <c r="DH73" t="s">
        <v>3</v>
      </c>
      <c r="DI73" t="s">
        <v>3</v>
      </c>
      <c r="DJ73" t="s">
        <v>3</v>
      </c>
      <c r="DK73" t="s">
        <v>3</v>
      </c>
      <c r="DL73" t="s">
        <v>3</v>
      </c>
      <c r="DM73" t="s">
        <v>3</v>
      </c>
      <c r="DN73">
        <v>91</v>
      </c>
      <c r="DO73">
        <v>70</v>
      </c>
      <c r="DP73">
        <v>1</v>
      </c>
      <c r="DQ73">
        <v>1</v>
      </c>
      <c r="DU73">
        <v>1013</v>
      </c>
      <c r="DV73" t="s">
        <v>127</v>
      </c>
      <c r="DW73" t="s">
        <v>127</v>
      </c>
      <c r="DX73">
        <v>1</v>
      </c>
      <c r="EE73">
        <v>39928070</v>
      </c>
      <c r="EF73">
        <v>60</v>
      </c>
      <c r="EG73" t="s">
        <v>19</v>
      </c>
      <c r="EH73">
        <v>0</v>
      </c>
      <c r="EI73" t="s">
        <v>3</v>
      </c>
      <c r="EJ73">
        <v>1</v>
      </c>
      <c r="EK73">
        <v>658</v>
      </c>
      <c r="EL73" t="s">
        <v>129</v>
      </c>
      <c r="EM73" t="s">
        <v>130</v>
      </c>
      <c r="EO73" t="s">
        <v>3</v>
      </c>
      <c r="EQ73">
        <v>131072</v>
      </c>
      <c r="ER73">
        <v>8.86</v>
      </c>
      <c r="ES73">
        <v>0</v>
      </c>
      <c r="ET73">
        <v>8.86</v>
      </c>
      <c r="EU73">
        <v>1.48</v>
      </c>
      <c r="EV73">
        <v>0</v>
      </c>
      <c r="EW73">
        <v>0</v>
      </c>
      <c r="EX73">
        <v>0</v>
      </c>
      <c r="EY73">
        <v>0</v>
      </c>
      <c r="FQ73">
        <v>0</v>
      </c>
      <c r="FR73">
        <f t="shared" si="95"/>
        <v>0</v>
      </c>
      <c r="FS73">
        <v>0</v>
      </c>
      <c r="FX73">
        <v>91</v>
      </c>
      <c r="FY73">
        <v>70</v>
      </c>
      <c r="GA73" t="s">
        <v>3</v>
      </c>
      <c r="GD73">
        <v>0</v>
      </c>
      <c r="GF73">
        <v>-1983005167</v>
      </c>
      <c r="GG73">
        <v>2</v>
      </c>
      <c r="GH73">
        <v>1</v>
      </c>
      <c r="GI73">
        <v>2</v>
      </c>
      <c r="GJ73">
        <v>0</v>
      </c>
      <c r="GK73">
        <f>ROUND(R73*(R12)/100,2)</f>
        <v>0</v>
      </c>
      <c r="GL73">
        <f t="shared" si="96"/>
        <v>0</v>
      </c>
      <c r="GM73">
        <f t="shared" si="97"/>
        <v>0</v>
      </c>
      <c r="GN73">
        <f t="shared" si="98"/>
        <v>0</v>
      </c>
      <c r="GO73">
        <f t="shared" si="99"/>
        <v>0</v>
      </c>
      <c r="GP73">
        <f t="shared" si="100"/>
        <v>0</v>
      </c>
      <c r="GR73">
        <v>0</v>
      </c>
      <c r="GS73">
        <v>3</v>
      </c>
      <c r="GT73">
        <v>0</v>
      </c>
      <c r="GU73" t="s">
        <v>3</v>
      </c>
      <c r="GV73">
        <f t="shared" si="101"/>
        <v>0</v>
      </c>
      <c r="GW73">
        <v>1</v>
      </c>
      <c r="GX73">
        <f t="shared" si="102"/>
        <v>0</v>
      </c>
      <c r="HA73">
        <v>0</v>
      </c>
      <c r="HB73">
        <v>0</v>
      </c>
      <c r="HC73">
        <f t="shared" si="103"/>
        <v>0</v>
      </c>
      <c r="IK73">
        <v>0</v>
      </c>
    </row>
    <row r="74" spans="1:245" hidden="1" x14ac:dyDescent="0.2">
      <c r="A74">
        <v>17</v>
      </c>
      <c r="B74">
        <v>1</v>
      </c>
      <c r="C74">
        <f>ROW(SmtRes!A61)</f>
        <v>61</v>
      </c>
      <c r="D74">
        <f>ROW(EtalonRes!A61)</f>
        <v>61</v>
      </c>
      <c r="E74" t="s">
        <v>131</v>
      </c>
      <c r="F74" t="s">
        <v>132</v>
      </c>
      <c r="G74" t="s">
        <v>133</v>
      </c>
      <c r="H74" t="s">
        <v>134</v>
      </c>
      <c r="I74">
        <v>0</v>
      </c>
      <c r="J74">
        <v>0</v>
      </c>
      <c r="O74">
        <f t="shared" si="68"/>
        <v>0</v>
      </c>
      <c r="P74">
        <f t="shared" si="69"/>
        <v>0</v>
      </c>
      <c r="Q74">
        <f t="shared" si="70"/>
        <v>0</v>
      </c>
      <c r="R74">
        <f t="shared" si="71"/>
        <v>0</v>
      </c>
      <c r="S74">
        <f t="shared" si="72"/>
        <v>0</v>
      </c>
      <c r="T74">
        <f t="shared" si="73"/>
        <v>0</v>
      </c>
      <c r="U74">
        <f t="shared" si="74"/>
        <v>0</v>
      </c>
      <c r="V74">
        <f t="shared" si="75"/>
        <v>0</v>
      </c>
      <c r="W74">
        <f t="shared" si="76"/>
        <v>0</v>
      </c>
      <c r="X74">
        <f t="shared" si="77"/>
        <v>0</v>
      </c>
      <c r="Y74">
        <f t="shared" si="77"/>
        <v>0</v>
      </c>
      <c r="AA74">
        <v>40385408</v>
      </c>
      <c r="AB74">
        <f t="shared" si="78"/>
        <v>5363.92</v>
      </c>
      <c r="AC74">
        <f t="shared" si="79"/>
        <v>49.49</v>
      </c>
      <c r="AD74">
        <f t="shared" si="80"/>
        <v>5087.2</v>
      </c>
      <c r="AE74">
        <f t="shared" si="81"/>
        <v>494.94</v>
      </c>
      <c r="AF74">
        <f t="shared" si="81"/>
        <v>227.23</v>
      </c>
      <c r="AG74">
        <f t="shared" si="82"/>
        <v>0</v>
      </c>
      <c r="AH74">
        <f t="shared" si="83"/>
        <v>21.6</v>
      </c>
      <c r="AI74">
        <f t="shared" si="83"/>
        <v>0</v>
      </c>
      <c r="AJ74">
        <f t="shared" si="84"/>
        <v>0</v>
      </c>
      <c r="AK74">
        <v>5363.92</v>
      </c>
      <c r="AL74">
        <v>49.49</v>
      </c>
      <c r="AM74">
        <v>5087.2</v>
      </c>
      <c r="AN74">
        <v>494.94</v>
      </c>
      <c r="AO74">
        <v>227.23</v>
      </c>
      <c r="AP74">
        <v>0</v>
      </c>
      <c r="AQ74">
        <v>21.6</v>
      </c>
      <c r="AR74">
        <v>0</v>
      </c>
      <c r="AS74">
        <v>0</v>
      </c>
      <c r="AT74">
        <v>131</v>
      </c>
      <c r="AU74">
        <v>54</v>
      </c>
      <c r="AV74">
        <v>1</v>
      </c>
      <c r="AW74">
        <v>1</v>
      </c>
      <c r="AZ74">
        <v>1</v>
      </c>
      <c r="BA74">
        <v>24.53</v>
      </c>
      <c r="BB74">
        <v>8.49</v>
      </c>
      <c r="BC74">
        <v>4.99</v>
      </c>
      <c r="BD74" t="s">
        <v>3</v>
      </c>
      <c r="BE74" t="s">
        <v>3</v>
      </c>
      <c r="BF74" t="s">
        <v>3</v>
      </c>
      <c r="BG74" t="s">
        <v>3</v>
      </c>
      <c r="BH74">
        <v>0</v>
      </c>
      <c r="BI74">
        <v>1</v>
      </c>
      <c r="BJ74" t="s">
        <v>135</v>
      </c>
      <c r="BM74">
        <v>146</v>
      </c>
      <c r="BN74">
        <v>0</v>
      </c>
      <c r="BO74" t="s">
        <v>132</v>
      </c>
      <c r="BP74">
        <v>1</v>
      </c>
      <c r="BQ74">
        <v>30</v>
      </c>
      <c r="BR74">
        <v>0</v>
      </c>
      <c r="BS74">
        <v>24.53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131</v>
      </c>
      <c r="CA74">
        <v>54</v>
      </c>
      <c r="CE74">
        <v>30</v>
      </c>
      <c r="CF74">
        <v>0</v>
      </c>
      <c r="CG74">
        <v>0</v>
      </c>
      <c r="CM74">
        <v>0</v>
      </c>
      <c r="CN74" t="s">
        <v>3</v>
      </c>
      <c r="CO74">
        <v>0</v>
      </c>
      <c r="CP74">
        <f t="shared" si="85"/>
        <v>0</v>
      </c>
      <c r="CQ74">
        <f t="shared" si="86"/>
        <v>246.96</v>
      </c>
      <c r="CR74">
        <f t="shared" si="87"/>
        <v>43190.33</v>
      </c>
      <c r="CS74">
        <f t="shared" si="88"/>
        <v>12140.88</v>
      </c>
      <c r="CT74">
        <f t="shared" si="89"/>
        <v>5573.95</v>
      </c>
      <c r="CU74">
        <f t="shared" si="90"/>
        <v>0</v>
      </c>
      <c r="CV74">
        <f t="shared" si="91"/>
        <v>21.6</v>
      </c>
      <c r="CW74">
        <f t="shared" si="92"/>
        <v>0</v>
      </c>
      <c r="CX74">
        <f t="shared" si="92"/>
        <v>0</v>
      </c>
      <c r="CY74">
        <f t="shared" si="93"/>
        <v>0</v>
      </c>
      <c r="CZ74">
        <f t="shared" si="94"/>
        <v>0</v>
      </c>
      <c r="DC74" t="s">
        <v>3</v>
      </c>
      <c r="DD74" t="s">
        <v>3</v>
      </c>
      <c r="DE74" t="s">
        <v>3</v>
      </c>
      <c r="DF74" t="s">
        <v>3</v>
      </c>
      <c r="DG74" t="s">
        <v>3</v>
      </c>
      <c r="DH74" t="s">
        <v>3</v>
      </c>
      <c r="DI74" t="s">
        <v>3</v>
      </c>
      <c r="DJ74" t="s">
        <v>3</v>
      </c>
      <c r="DK74" t="s">
        <v>3</v>
      </c>
      <c r="DL74" t="s">
        <v>3</v>
      </c>
      <c r="DM74" t="s">
        <v>3</v>
      </c>
      <c r="DN74">
        <v>161</v>
      </c>
      <c r="DO74">
        <v>107</v>
      </c>
      <c r="DP74">
        <v>1</v>
      </c>
      <c r="DQ74">
        <v>1</v>
      </c>
      <c r="DU74">
        <v>1013</v>
      </c>
      <c r="DV74" t="s">
        <v>134</v>
      </c>
      <c r="DW74" t="s">
        <v>134</v>
      </c>
      <c r="DX74">
        <v>1</v>
      </c>
      <c r="EE74">
        <v>39927558</v>
      </c>
      <c r="EF74">
        <v>30</v>
      </c>
      <c r="EG74" t="s">
        <v>51</v>
      </c>
      <c r="EH74">
        <v>0</v>
      </c>
      <c r="EI74" t="s">
        <v>3</v>
      </c>
      <c r="EJ74">
        <v>1</v>
      </c>
      <c r="EK74">
        <v>146</v>
      </c>
      <c r="EL74" t="s">
        <v>136</v>
      </c>
      <c r="EM74" t="s">
        <v>137</v>
      </c>
      <c r="EO74" t="s">
        <v>3</v>
      </c>
      <c r="EQ74">
        <v>131072</v>
      </c>
      <c r="ER74">
        <v>5363.92</v>
      </c>
      <c r="ES74">
        <v>49.49</v>
      </c>
      <c r="ET74">
        <v>5087.2</v>
      </c>
      <c r="EU74">
        <v>494.94</v>
      </c>
      <c r="EV74">
        <v>227.23</v>
      </c>
      <c r="EW74">
        <v>21.6</v>
      </c>
      <c r="EX74">
        <v>0</v>
      </c>
      <c r="EY74">
        <v>0</v>
      </c>
      <c r="FQ74">
        <v>0</v>
      </c>
      <c r="FR74">
        <f t="shared" si="95"/>
        <v>0</v>
      </c>
      <c r="FS74">
        <v>0</v>
      </c>
      <c r="FX74">
        <v>161</v>
      </c>
      <c r="FY74">
        <v>107</v>
      </c>
      <c r="GA74" t="s">
        <v>3</v>
      </c>
      <c r="GD74">
        <v>0</v>
      </c>
      <c r="GF74">
        <v>699658146</v>
      </c>
      <c r="GG74">
        <v>2</v>
      </c>
      <c r="GH74">
        <v>1</v>
      </c>
      <c r="GI74">
        <v>2</v>
      </c>
      <c r="GJ74">
        <v>0</v>
      </c>
      <c r="GK74">
        <f>ROUND(R74*(R12)/100,2)</f>
        <v>0</v>
      </c>
      <c r="GL74">
        <f t="shared" si="96"/>
        <v>0</v>
      </c>
      <c r="GM74">
        <f t="shared" si="97"/>
        <v>0</v>
      </c>
      <c r="GN74">
        <f t="shared" si="98"/>
        <v>0</v>
      </c>
      <c r="GO74">
        <f t="shared" si="99"/>
        <v>0</v>
      </c>
      <c r="GP74">
        <f t="shared" si="100"/>
        <v>0</v>
      </c>
      <c r="GR74">
        <v>0</v>
      </c>
      <c r="GS74">
        <v>3</v>
      </c>
      <c r="GT74">
        <v>0</v>
      </c>
      <c r="GU74" t="s">
        <v>3</v>
      </c>
      <c r="GV74">
        <f t="shared" si="101"/>
        <v>0</v>
      </c>
      <c r="GW74">
        <v>1</v>
      </c>
      <c r="GX74">
        <f t="shared" si="102"/>
        <v>0</v>
      </c>
      <c r="HA74">
        <v>0</v>
      </c>
      <c r="HB74">
        <v>0</v>
      </c>
      <c r="HC74">
        <f t="shared" si="103"/>
        <v>0</v>
      </c>
      <c r="IK74">
        <v>0</v>
      </c>
    </row>
    <row r="75" spans="1:245" hidden="1" x14ac:dyDescent="0.2">
      <c r="A75">
        <v>18</v>
      </c>
      <c r="B75">
        <v>1</v>
      </c>
      <c r="C75">
        <v>61</v>
      </c>
      <c r="E75" t="s">
        <v>138</v>
      </c>
      <c r="F75" t="s">
        <v>42</v>
      </c>
      <c r="G75" t="s">
        <v>43</v>
      </c>
      <c r="H75" t="s">
        <v>44</v>
      </c>
      <c r="I75">
        <v>0</v>
      </c>
      <c r="J75">
        <v>126</v>
      </c>
      <c r="O75">
        <f t="shared" si="68"/>
        <v>0</v>
      </c>
      <c r="P75">
        <f t="shared" si="69"/>
        <v>0</v>
      </c>
      <c r="Q75">
        <f t="shared" si="70"/>
        <v>0</v>
      </c>
      <c r="R75">
        <f t="shared" si="71"/>
        <v>0</v>
      </c>
      <c r="S75">
        <f t="shared" si="72"/>
        <v>0</v>
      </c>
      <c r="T75">
        <f t="shared" si="73"/>
        <v>0</v>
      </c>
      <c r="U75">
        <f t="shared" si="74"/>
        <v>0</v>
      </c>
      <c r="V75">
        <f t="shared" si="75"/>
        <v>0</v>
      </c>
      <c r="W75">
        <f t="shared" si="76"/>
        <v>0</v>
      </c>
      <c r="X75">
        <f t="shared" si="77"/>
        <v>0</v>
      </c>
      <c r="Y75">
        <f t="shared" si="77"/>
        <v>0</v>
      </c>
      <c r="AA75">
        <v>40385408</v>
      </c>
      <c r="AB75">
        <f t="shared" si="78"/>
        <v>173.37</v>
      </c>
      <c r="AC75">
        <f t="shared" si="79"/>
        <v>173.37</v>
      </c>
      <c r="AD75">
        <f t="shared" si="80"/>
        <v>0</v>
      </c>
      <c r="AE75">
        <f t="shared" si="81"/>
        <v>0</v>
      </c>
      <c r="AF75">
        <f t="shared" si="81"/>
        <v>0</v>
      </c>
      <c r="AG75">
        <f t="shared" si="82"/>
        <v>0</v>
      </c>
      <c r="AH75">
        <f t="shared" si="83"/>
        <v>0</v>
      </c>
      <c r="AI75">
        <f t="shared" si="83"/>
        <v>0</v>
      </c>
      <c r="AJ75">
        <f t="shared" si="84"/>
        <v>0</v>
      </c>
      <c r="AK75">
        <v>173.37</v>
      </c>
      <c r="AL75">
        <v>173.37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1</v>
      </c>
      <c r="AW75">
        <v>1</v>
      </c>
      <c r="AZ75">
        <v>1</v>
      </c>
      <c r="BA75">
        <v>1</v>
      </c>
      <c r="BB75">
        <v>1</v>
      </c>
      <c r="BC75">
        <v>10.58</v>
      </c>
      <c r="BD75" t="s">
        <v>3</v>
      </c>
      <c r="BE75" t="s">
        <v>3</v>
      </c>
      <c r="BF75" t="s">
        <v>3</v>
      </c>
      <c r="BG75" t="s">
        <v>3</v>
      </c>
      <c r="BH75">
        <v>3</v>
      </c>
      <c r="BI75">
        <v>1</v>
      </c>
      <c r="BJ75" t="s">
        <v>45</v>
      </c>
      <c r="BM75">
        <v>146</v>
      </c>
      <c r="BN75">
        <v>0</v>
      </c>
      <c r="BO75" t="s">
        <v>42</v>
      </c>
      <c r="BP75">
        <v>1</v>
      </c>
      <c r="BQ75">
        <v>30</v>
      </c>
      <c r="BR75">
        <v>0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0</v>
      </c>
      <c r="CA75">
        <v>0</v>
      </c>
      <c r="CE75">
        <v>30</v>
      </c>
      <c r="CF75">
        <v>0</v>
      </c>
      <c r="CG75">
        <v>0</v>
      </c>
      <c r="CM75">
        <v>0</v>
      </c>
      <c r="CN75" t="s">
        <v>3</v>
      </c>
      <c r="CO75">
        <v>0</v>
      </c>
      <c r="CP75">
        <f t="shared" si="85"/>
        <v>0</v>
      </c>
      <c r="CQ75">
        <f t="shared" si="86"/>
        <v>1834.25</v>
      </c>
      <c r="CR75">
        <f t="shared" si="87"/>
        <v>0</v>
      </c>
      <c r="CS75">
        <f t="shared" si="88"/>
        <v>0</v>
      </c>
      <c r="CT75">
        <f t="shared" si="89"/>
        <v>0</v>
      </c>
      <c r="CU75">
        <f t="shared" si="90"/>
        <v>0</v>
      </c>
      <c r="CV75">
        <f t="shared" si="91"/>
        <v>0</v>
      </c>
      <c r="CW75">
        <f t="shared" si="92"/>
        <v>0</v>
      </c>
      <c r="CX75">
        <f t="shared" si="92"/>
        <v>0</v>
      </c>
      <c r="CY75">
        <f t="shared" si="93"/>
        <v>0</v>
      </c>
      <c r="CZ75">
        <f t="shared" si="94"/>
        <v>0</v>
      </c>
      <c r="DC75" t="s">
        <v>3</v>
      </c>
      <c r="DD75" t="s">
        <v>3</v>
      </c>
      <c r="DE75" t="s">
        <v>3</v>
      </c>
      <c r="DF75" t="s">
        <v>3</v>
      </c>
      <c r="DG75" t="s">
        <v>3</v>
      </c>
      <c r="DH75" t="s">
        <v>3</v>
      </c>
      <c r="DI75" t="s">
        <v>3</v>
      </c>
      <c r="DJ75" t="s">
        <v>3</v>
      </c>
      <c r="DK75" t="s">
        <v>3</v>
      </c>
      <c r="DL75" t="s">
        <v>3</v>
      </c>
      <c r="DM75" t="s">
        <v>3</v>
      </c>
      <c r="DN75">
        <v>161</v>
      </c>
      <c r="DO75">
        <v>107</v>
      </c>
      <c r="DP75">
        <v>1</v>
      </c>
      <c r="DQ75">
        <v>1</v>
      </c>
      <c r="DU75">
        <v>1007</v>
      </c>
      <c r="DV75" t="s">
        <v>44</v>
      </c>
      <c r="DW75" t="s">
        <v>44</v>
      </c>
      <c r="DX75">
        <v>1</v>
      </c>
      <c r="EE75">
        <v>39927558</v>
      </c>
      <c r="EF75">
        <v>30</v>
      </c>
      <c r="EG75" t="s">
        <v>51</v>
      </c>
      <c r="EH75">
        <v>0</v>
      </c>
      <c r="EI75" t="s">
        <v>3</v>
      </c>
      <c r="EJ75">
        <v>1</v>
      </c>
      <c r="EK75">
        <v>146</v>
      </c>
      <c r="EL75" t="s">
        <v>136</v>
      </c>
      <c r="EM75" t="s">
        <v>137</v>
      </c>
      <c r="EO75" t="s">
        <v>3</v>
      </c>
      <c r="EQ75">
        <v>0</v>
      </c>
      <c r="ER75">
        <v>173.37</v>
      </c>
      <c r="ES75">
        <v>173.37</v>
      </c>
      <c r="ET75">
        <v>0</v>
      </c>
      <c r="EU75">
        <v>0</v>
      </c>
      <c r="EV75">
        <v>0</v>
      </c>
      <c r="EW75">
        <v>0</v>
      </c>
      <c r="EX75">
        <v>0</v>
      </c>
      <c r="FQ75">
        <v>0</v>
      </c>
      <c r="FR75">
        <f t="shared" si="95"/>
        <v>0</v>
      </c>
      <c r="FS75">
        <v>0</v>
      </c>
      <c r="FX75">
        <v>161</v>
      </c>
      <c r="FY75">
        <v>107</v>
      </c>
      <c r="GA75" t="s">
        <v>3</v>
      </c>
      <c r="GD75">
        <v>0</v>
      </c>
      <c r="GF75">
        <v>-820942871</v>
      </c>
      <c r="GG75">
        <v>2</v>
      </c>
      <c r="GH75">
        <v>1</v>
      </c>
      <c r="GI75">
        <v>2</v>
      </c>
      <c r="GJ75">
        <v>0</v>
      </c>
      <c r="GK75">
        <f>ROUND(R75*(R12)/100,2)</f>
        <v>0</v>
      </c>
      <c r="GL75">
        <f t="shared" si="96"/>
        <v>0</v>
      </c>
      <c r="GM75">
        <f t="shared" si="97"/>
        <v>0</v>
      </c>
      <c r="GN75">
        <f t="shared" si="98"/>
        <v>0</v>
      </c>
      <c r="GO75">
        <f t="shared" si="99"/>
        <v>0</v>
      </c>
      <c r="GP75">
        <f t="shared" si="100"/>
        <v>0</v>
      </c>
      <c r="GR75">
        <v>0</v>
      </c>
      <c r="GS75">
        <v>3</v>
      </c>
      <c r="GT75">
        <v>0</v>
      </c>
      <c r="GU75" t="s">
        <v>3</v>
      </c>
      <c r="GV75">
        <f t="shared" si="101"/>
        <v>0</v>
      </c>
      <c r="GW75">
        <v>1</v>
      </c>
      <c r="GX75">
        <f t="shared" si="102"/>
        <v>0</v>
      </c>
      <c r="HA75">
        <v>0</v>
      </c>
      <c r="HB75">
        <v>0</v>
      </c>
      <c r="HC75">
        <f t="shared" si="103"/>
        <v>0</v>
      </c>
      <c r="IK75">
        <v>0</v>
      </c>
    </row>
    <row r="76" spans="1:245" hidden="1" x14ac:dyDescent="0.2">
      <c r="A76">
        <v>17</v>
      </c>
      <c r="B76">
        <v>1</v>
      </c>
      <c r="C76">
        <f>ROW(SmtRes!A65)</f>
        <v>65</v>
      </c>
      <c r="D76">
        <f>ROW(EtalonRes!A65)</f>
        <v>65</v>
      </c>
      <c r="E76" t="s">
        <v>139</v>
      </c>
      <c r="F76" t="s">
        <v>140</v>
      </c>
      <c r="G76" t="s">
        <v>141</v>
      </c>
      <c r="H76" t="s">
        <v>49</v>
      </c>
      <c r="I76">
        <v>0</v>
      </c>
      <c r="J76">
        <v>0</v>
      </c>
      <c r="O76">
        <f t="shared" si="68"/>
        <v>0</v>
      </c>
      <c r="P76">
        <f t="shared" si="69"/>
        <v>0</v>
      </c>
      <c r="Q76">
        <f t="shared" si="70"/>
        <v>0</v>
      </c>
      <c r="R76">
        <f t="shared" si="71"/>
        <v>0</v>
      </c>
      <c r="S76">
        <f t="shared" si="72"/>
        <v>0</v>
      </c>
      <c r="T76">
        <f t="shared" si="73"/>
        <v>0</v>
      </c>
      <c r="U76">
        <f t="shared" si="74"/>
        <v>0</v>
      </c>
      <c r="V76">
        <f t="shared" si="75"/>
        <v>0</v>
      </c>
      <c r="W76">
        <f t="shared" si="76"/>
        <v>0</v>
      </c>
      <c r="X76">
        <f t="shared" si="77"/>
        <v>0</v>
      </c>
      <c r="Y76">
        <f t="shared" si="77"/>
        <v>0</v>
      </c>
      <c r="AA76">
        <v>40385408</v>
      </c>
      <c r="AB76">
        <f t="shared" si="78"/>
        <v>438.2</v>
      </c>
      <c r="AC76">
        <f t="shared" si="79"/>
        <v>210.11</v>
      </c>
      <c r="AD76">
        <f t="shared" si="80"/>
        <v>120.3</v>
      </c>
      <c r="AE76">
        <f t="shared" si="81"/>
        <v>10.66</v>
      </c>
      <c r="AF76">
        <f t="shared" si="81"/>
        <v>107.79</v>
      </c>
      <c r="AG76">
        <f t="shared" si="82"/>
        <v>0</v>
      </c>
      <c r="AH76">
        <f t="shared" si="83"/>
        <v>8.9600000000000009</v>
      </c>
      <c r="AI76">
        <f t="shared" si="83"/>
        <v>0</v>
      </c>
      <c r="AJ76">
        <f t="shared" si="84"/>
        <v>0</v>
      </c>
      <c r="AK76">
        <v>438.2</v>
      </c>
      <c r="AL76">
        <v>210.11</v>
      </c>
      <c r="AM76">
        <v>120.3</v>
      </c>
      <c r="AN76">
        <v>10.66</v>
      </c>
      <c r="AO76">
        <v>107.79</v>
      </c>
      <c r="AP76">
        <v>0</v>
      </c>
      <c r="AQ76">
        <v>8.9600000000000009</v>
      </c>
      <c r="AR76">
        <v>0</v>
      </c>
      <c r="AS76">
        <v>0</v>
      </c>
      <c r="AT76">
        <v>106</v>
      </c>
      <c r="AU76">
        <v>41</v>
      </c>
      <c r="AV76">
        <v>1</v>
      </c>
      <c r="AW76">
        <v>1</v>
      </c>
      <c r="AZ76">
        <v>1</v>
      </c>
      <c r="BA76">
        <v>24.53</v>
      </c>
      <c r="BB76">
        <v>8.24</v>
      </c>
      <c r="BC76">
        <v>6.2</v>
      </c>
      <c r="BD76" t="s">
        <v>3</v>
      </c>
      <c r="BE76" t="s">
        <v>3</v>
      </c>
      <c r="BF76" t="s">
        <v>3</v>
      </c>
      <c r="BG76" t="s">
        <v>3</v>
      </c>
      <c r="BH76">
        <v>0</v>
      </c>
      <c r="BI76">
        <v>1</v>
      </c>
      <c r="BJ76" t="s">
        <v>142</v>
      </c>
      <c r="BM76">
        <v>159</v>
      </c>
      <c r="BN76">
        <v>0</v>
      </c>
      <c r="BO76" t="s">
        <v>140</v>
      </c>
      <c r="BP76">
        <v>1</v>
      </c>
      <c r="BQ76">
        <v>30</v>
      </c>
      <c r="BR76">
        <v>0</v>
      </c>
      <c r="BS76">
        <v>24.53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106</v>
      </c>
      <c r="CA76">
        <v>41</v>
      </c>
      <c r="CE76">
        <v>30</v>
      </c>
      <c r="CF76">
        <v>0</v>
      </c>
      <c r="CG76">
        <v>0</v>
      </c>
      <c r="CM76">
        <v>0</v>
      </c>
      <c r="CN76" t="s">
        <v>3</v>
      </c>
      <c r="CO76">
        <v>0</v>
      </c>
      <c r="CP76">
        <f t="shared" si="85"/>
        <v>0</v>
      </c>
      <c r="CQ76">
        <f t="shared" si="86"/>
        <v>1302.68</v>
      </c>
      <c r="CR76">
        <f t="shared" si="87"/>
        <v>991.27</v>
      </c>
      <c r="CS76">
        <f t="shared" si="88"/>
        <v>261.49</v>
      </c>
      <c r="CT76">
        <f t="shared" si="89"/>
        <v>2644.09</v>
      </c>
      <c r="CU76">
        <f t="shared" si="90"/>
        <v>0</v>
      </c>
      <c r="CV76">
        <f t="shared" si="91"/>
        <v>8.9600000000000009</v>
      </c>
      <c r="CW76">
        <f t="shared" si="92"/>
        <v>0</v>
      </c>
      <c r="CX76">
        <f t="shared" si="92"/>
        <v>0</v>
      </c>
      <c r="CY76">
        <f t="shared" si="93"/>
        <v>0</v>
      </c>
      <c r="CZ76">
        <f t="shared" si="94"/>
        <v>0</v>
      </c>
      <c r="DC76" t="s">
        <v>3</v>
      </c>
      <c r="DD76" t="s">
        <v>3</v>
      </c>
      <c r="DE76" t="s">
        <v>3</v>
      </c>
      <c r="DF76" t="s">
        <v>3</v>
      </c>
      <c r="DG76" t="s">
        <v>3</v>
      </c>
      <c r="DH76" t="s">
        <v>3</v>
      </c>
      <c r="DI76" t="s">
        <v>3</v>
      </c>
      <c r="DJ76" t="s">
        <v>3</v>
      </c>
      <c r="DK76" t="s">
        <v>3</v>
      </c>
      <c r="DL76" t="s">
        <v>3</v>
      </c>
      <c r="DM76" t="s">
        <v>3</v>
      </c>
      <c r="DN76">
        <v>134</v>
      </c>
      <c r="DO76">
        <v>83</v>
      </c>
      <c r="DP76">
        <v>1</v>
      </c>
      <c r="DQ76">
        <v>1</v>
      </c>
      <c r="DU76">
        <v>1013</v>
      </c>
      <c r="DV76" t="s">
        <v>49</v>
      </c>
      <c r="DW76" t="s">
        <v>49</v>
      </c>
      <c r="DX76">
        <v>1</v>
      </c>
      <c r="EE76">
        <v>39927571</v>
      </c>
      <c r="EF76">
        <v>30</v>
      </c>
      <c r="EG76" t="s">
        <v>51</v>
      </c>
      <c r="EH76">
        <v>0</v>
      </c>
      <c r="EI76" t="s">
        <v>3</v>
      </c>
      <c r="EJ76">
        <v>1</v>
      </c>
      <c r="EK76">
        <v>159</v>
      </c>
      <c r="EL76" t="s">
        <v>143</v>
      </c>
      <c r="EM76" t="s">
        <v>144</v>
      </c>
      <c r="EO76" t="s">
        <v>3</v>
      </c>
      <c r="EQ76">
        <v>131072</v>
      </c>
      <c r="ER76">
        <v>438.2</v>
      </c>
      <c r="ES76">
        <v>210.11</v>
      </c>
      <c r="ET76">
        <v>120.3</v>
      </c>
      <c r="EU76">
        <v>10.66</v>
      </c>
      <c r="EV76">
        <v>107.79</v>
      </c>
      <c r="EW76">
        <v>8.9600000000000009</v>
      </c>
      <c r="EX76">
        <v>0</v>
      </c>
      <c r="EY76">
        <v>0</v>
      </c>
      <c r="FQ76">
        <v>0</v>
      </c>
      <c r="FR76">
        <f t="shared" si="95"/>
        <v>0</v>
      </c>
      <c r="FS76">
        <v>0</v>
      </c>
      <c r="FX76">
        <v>134</v>
      </c>
      <c r="FY76">
        <v>83</v>
      </c>
      <c r="GA76" t="s">
        <v>3</v>
      </c>
      <c r="GD76">
        <v>0</v>
      </c>
      <c r="GF76">
        <v>-406028919</v>
      </c>
      <c r="GG76">
        <v>2</v>
      </c>
      <c r="GH76">
        <v>1</v>
      </c>
      <c r="GI76">
        <v>2</v>
      </c>
      <c r="GJ76">
        <v>0</v>
      </c>
      <c r="GK76">
        <f>ROUND(R76*(R12)/100,2)</f>
        <v>0</v>
      </c>
      <c r="GL76">
        <f t="shared" si="96"/>
        <v>0</v>
      </c>
      <c r="GM76">
        <f t="shared" si="97"/>
        <v>0</v>
      </c>
      <c r="GN76">
        <f t="shared" si="98"/>
        <v>0</v>
      </c>
      <c r="GO76">
        <f t="shared" si="99"/>
        <v>0</v>
      </c>
      <c r="GP76">
        <f t="shared" si="100"/>
        <v>0</v>
      </c>
      <c r="GR76">
        <v>0</v>
      </c>
      <c r="GS76">
        <v>3</v>
      </c>
      <c r="GT76">
        <v>0</v>
      </c>
      <c r="GU76" t="s">
        <v>3</v>
      </c>
      <c r="GV76">
        <f t="shared" si="101"/>
        <v>0</v>
      </c>
      <c r="GW76">
        <v>1</v>
      </c>
      <c r="GX76">
        <f t="shared" si="102"/>
        <v>0</v>
      </c>
      <c r="HA76">
        <v>0</v>
      </c>
      <c r="HB76">
        <v>0</v>
      </c>
      <c r="HC76">
        <f t="shared" si="103"/>
        <v>0</v>
      </c>
      <c r="IK76">
        <v>0</v>
      </c>
    </row>
    <row r="77" spans="1:245" hidden="1" x14ac:dyDescent="0.2">
      <c r="A77">
        <v>18</v>
      </c>
      <c r="B77">
        <v>1</v>
      </c>
      <c r="C77">
        <v>65</v>
      </c>
      <c r="E77" t="s">
        <v>145</v>
      </c>
      <c r="F77" t="s">
        <v>146</v>
      </c>
      <c r="G77" t="s">
        <v>147</v>
      </c>
      <c r="H77" t="s">
        <v>57</v>
      </c>
      <c r="I77">
        <v>0</v>
      </c>
      <c r="J77">
        <v>16.66</v>
      </c>
      <c r="O77">
        <f t="shared" si="68"/>
        <v>0</v>
      </c>
      <c r="P77">
        <f t="shared" si="69"/>
        <v>0</v>
      </c>
      <c r="Q77">
        <f t="shared" si="70"/>
        <v>0</v>
      </c>
      <c r="R77">
        <f t="shared" si="71"/>
        <v>0</v>
      </c>
      <c r="S77">
        <f t="shared" si="72"/>
        <v>0</v>
      </c>
      <c r="T77">
        <f t="shared" si="73"/>
        <v>0</v>
      </c>
      <c r="U77">
        <f t="shared" si="74"/>
        <v>0</v>
      </c>
      <c r="V77">
        <f t="shared" si="75"/>
        <v>0</v>
      </c>
      <c r="W77">
        <f t="shared" si="76"/>
        <v>0</v>
      </c>
      <c r="X77">
        <f t="shared" si="77"/>
        <v>0</v>
      </c>
      <c r="Y77">
        <f t="shared" si="77"/>
        <v>0</v>
      </c>
      <c r="AA77">
        <v>40385408</v>
      </c>
      <c r="AB77">
        <f t="shared" si="78"/>
        <v>317.95999999999998</v>
      </c>
      <c r="AC77">
        <f t="shared" si="79"/>
        <v>317.95999999999998</v>
      </c>
      <c r="AD77">
        <f t="shared" si="80"/>
        <v>0</v>
      </c>
      <c r="AE77">
        <f t="shared" si="81"/>
        <v>0</v>
      </c>
      <c r="AF77">
        <f t="shared" si="81"/>
        <v>0</v>
      </c>
      <c r="AG77">
        <f t="shared" si="82"/>
        <v>0</v>
      </c>
      <c r="AH77">
        <f t="shared" si="83"/>
        <v>0</v>
      </c>
      <c r="AI77">
        <f t="shared" si="83"/>
        <v>0</v>
      </c>
      <c r="AJ77">
        <f t="shared" si="84"/>
        <v>0</v>
      </c>
      <c r="AK77">
        <v>317.95999999999998</v>
      </c>
      <c r="AL77">
        <v>317.95999999999998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1</v>
      </c>
      <c r="AW77">
        <v>1</v>
      </c>
      <c r="AZ77">
        <v>1</v>
      </c>
      <c r="BA77">
        <v>1</v>
      </c>
      <c r="BB77">
        <v>1</v>
      </c>
      <c r="BC77">
        <v>8.24</v>
      </c>
      <c r="BD77" t="s">
        <v>3</v>
      </c>
      <c r="BE77" t="s">
        <v>3</v>
      </c>
      <c r="BF77" t="s">
        <v>3</v>
      </c>
      <c r="BG77" t="s">
        <v>3</v>
      </c>
      <c r="BH77">
        <v>3</v>
      </c>
      <c r="BI77">
        <v>1</v>
      </c>
      <c r="BJ77" t="s">
        <v>148</v>
      </c>
      <c r="BM77">
        <v>159</v>
      </c>
      <c r="BN77">
        <v>0</v>
      </c>
      <c r="BO77" t="s">
        <v>146</v>
      </c>
      <c r="BP77">
        <v>1</v>
      </c>
      <c r="BQ77">
        <v>30</v>
      </c>
      <c r="BR77">
        <v>0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0</v>
      </c>
      <c r="CA77">
        <v>0</v>
      </c>
      <c r="CE77">
        <v>30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si="85"/>
        <v>0</v>
      </c>
      <c r="CQ77">
        <f t="shared" si="86"/>
        <v>2619.9899999999998</v>
      </c>
      <c r="CR77">
        <f t="shared" si="87"/>
        <v>0</v>
      </c>
      <c r="CS77">
        <f t="shared" si="88"/>
        <v>0</v>
      </c>
      <c r="CT77">
        <f t="shared" si="89"/>
        <v>0</v>
      </c>
      <c r="CU77">
        <f t="shared" si="90"/>
        <v>0</v>
      </c>
      <c r="CV77">
        <f t="shared" si="91"/>
        <v>0</v>
      </c>
      <c r="CW77">
        <f t="shared" si="92"/>
        <v>0</v>
      </c>
      <c r="CX77">
        <f t="shared" si="92"/>
        <v>0</v>
      </c>
      <c r="CY77">
        <f t="shared" si="93"/>
        <v>0</v>
      </c>
      <c r="CZ77">
        <f t="shared" si="94"/>
        <v>0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134</v>
      </c>
      <c r="DO77">
        <v>83</v>
      </c>
      <c r="DP77">
        <v>1</v>
      </c>
      <c r="DQ77">
        <v>1</v>
      </c>
      <c r="DU77">
        <v>1009</v>
      </c>
      <c r="DV77" t="s">
        <v>57</v>
      </c>
      <c r="DW77" t="s">
        <v>57</v>
      </c>
      <c r="DX77">
        <v>1000</v>
      </c>
      <c r="EE77">
        <v>39927571</v>
      </c>
      <c r="EF77">
        <v>30</v>
      </c>
      <c r="EG77" t="s">
        <v>51</v>
      </c>
      <c r="EH77">
        <v>0</v>
      </c>
      <c r="EI77" t="s">
        <v>3</v>
      </c>
      <c r="EJ77">
        <v>1</v>
      </c>
      <c r="EK77">
        <v>159</v>
      </c>
      <c r="EL77" t="s">
        <v>143</v>
      </c>
      <c r="EM77" t="s">
        <v>144</v>
      </c>
      <c r="EO77" t="s">
        <v>3</v>
      </c>
      <c r="EQ77">
        <v>0</v>
      </c>
      <c r="ER77">
        <v>317.95999999999998</v>
      </c>
      <c r="ES77">
        <v>317.95999999999998</v>
      </c>
      <c r="ET77">
        <v>0</v>
      </c>
      <c r="EU77">
        <v>0</v>
      </c>
      <c r="EV77">
        <v>0</v>
      </c>
      <c r="EW77">
        <v>0</v>
      </c>
      <c r="EX77">
        <v>0</v>
      </c>
      <c r="FQ77">
        <v>0</v>
      </c>
      <c r="FR77">
        <f t="shared" si="95"/>
        <v>0</v>
      </c>
      <c r="FS77">
        <v>0</v>
      </c>
      <c r="FX77">
        <v>134</v>
      </c>
      <c r="FY77">
        <v>83</v>
      </c>
      <c r="GA77" t="s">
        <v>3</v>
      </c>
      <c r="GD77">
        <v>0</v>
      </c>
      <c r="GF77">
        <v>-956564323</v>
      </c>
      <c r="GG77">
        <v>2</v>
      </c>
      <c r="GH77">
        <v>1</v>
      </c>
      <c r="GI77">
        <v>2</v>
      </c>
      <c r="GJ77">
        <v>0</v>
      </c>
      <c r="GK77">
        <f>ROUND(R77*(R12)/100,2)</f>
        <v>0</v>
      </c>
      <c r="GL77">
        <f t="shared" si="96"/>
        <v>0</v>
      </c>
      <c r="GM77">
        <f t="shared" si="97"/>
        <v>0</v>
      </c>
      <c r="GN77">
        <f t="shared" si="98"/>
        <v>0</v>
      </c>
      <c r="GO77">
        <f t="shared" si="99"/>
        <v>0</v>
      </c>
      <c r="GP77">
        <f t="shared" si="100"/>
        <v>0</v>
      </c>
      <c r="GR77">
        <v>0</v>
      </c>
      <c r="GS77">
        <v>3</v>
      </c>
      <c r="GT77">
        <v>0</v>
      </c>
      <c r="GU77" t="s">
        <v>3</v>
      </c>
      <c r="GV77">
        <f t="shared" si="101"/>
        <v>0</v>
      </c>
      <c r="GW77">
        <v>1</v>
      </c>
      <c r="GX77">
        <f t="shared" si="102"/>
        <v>0</v>
      </c>
      <c r="HA77">
        <v>0</v>
      </c>
      <c r="HB77">
        <v>0</v>
      </c>
      <c r="HC77">
        <f t="shared" si="103"/>
        <v>0</v>
      </c>
      <c r="IK77">
        <v>0</v>
      </c>
    </row>
    <row r="78" spans="1:245" hidden="1" x14ac:dyDescent="0.2"/>
    <row r="79" spans="1:245" hidden="1" x14ac:dyDescent="0.2">
      <c r="A79" s="2">
        <v>51</v>
      </c>
      <c r="B79" s="2">
        <f>B67</f>
        <v>1</v>
      </c>
      <c r="C79" s="2">
        <f>A67</f>
        <v>4</v>
      </c>
      <c r="D79" s="2">
        <f>ROW(A67)</f>
        <v>67</v>
      </c>
      <c r="E79" s="2"/>
      <c r="F79" s="2" t="str">
        <f>IF(F67&lt;&gt;"",F67,"")</f>
        <v>Новый раздел</v>
      </c>
      <c r="G79" s="2" t="str">
        <f>IF(G67&lt;&gt;"",G67,"")</f>
        <v>п.3   Ремонт АБП тротуаров (тип АБП - песчаный) - 2100м2</v>
      </c>
      <c r="H79" s="2">
        <v>0</v>
      </c>
      <c r="I79" s="2"/>
      <c r="J79" s="2"/>
      <c r="K79" s="2"/>
      <c r="L79" s="2"/>
      <c r="M79" s="2"/>
      <c r="N79" s="2"/>
      <c r="O79" s="2">
        <f t="shared" ref="O79:T79" si="104">ROUND(AB79,2)</f>
        <v>0</v>
      </c>
      <c r="P79" s="2">
        <f t="shared" si="104"/>
        <v>0</v>
      </c>
      <c r="Q79" s="2">
        <f t="shared" si="104"/>
        <v>0</v>
      </c>
      <c r="R79" s="2">
        <f t="shared" si="104"/>
        <v>0</v>
      </c>
      <c r="S79" s="2">
        <f t="shared" si="104"/>
        <v>0</v>
      </c>
      <c r="T79" s="2">
        <f t="shared" si="104"/>
        <v>0</v>
      </c>
      <c r="U79" s="2">
        <f>AH79</f>
        <v>0</v>
      </c>
      <c r="V79" s="2">
        <f>AI79</f>
        <v>0</v>
      </c>
      <c r="W79" s="2">
        <f>ROUND(AJ79,2)</f>
        <v>0</v>
      </c>
      <c r="X79" s="2">
        <f>ROUND(AK79,2)</f>
        <v>0</v>
      </c>
      <c r="Y79" s="2">
        <f>ROUND(AL79,2)</f>
        <v>0</v>
      </c>
      <c r="Z79" s="2"/>
      <c r="AA79" s="2"/>
      <c r="AB79" s="2">
        <f>ROUND(SUMIF(AA71:AA77,"=40385408",O71:O77),2)</f>
        <v>0</v>
      </c>
      <c r="AC79" s="2">
        <f>ROUND(SUMIF(AA71:AA77,"=40385408",P71:P77),2)</f>
        <v>0</v>
      </c>
      <c r="AD79" s="2">
        <f>ROUND(SUMIF(AA71:AA77,"=40385408",Q71:Q77),2)</f>
        <v>0</v>
      </c>
      <c r="AE79" s="2">
        <f>ROUND(SUMIF(AA71:AA77,"=40385408",R71:R77),2)</f>
        <v>0</v>
      </c>
      <c r="AF79" s="2">
        <f>ROUND(SUMIF(AA71:AA77,"=40385408",S71:S77),2)</f>
        <v>0</v>
      </c>
      <c r="AG79" s="2">
        <f>ROUND(SUMIF(AA71:AA77,"=40385408",T71:T77),2)</f>
        <v>0</v>
      </c>
      <c r="AH79" s="2">
        <f>SUMIF(AA71:AA77,"=40385408",U71:U77)</f>
        <v>0</v>
      </c>
      <c r="AI79" s="2">
        <f>SUMIF(AA71:AA77,"=40385408",V71:V77)</f>
        <v>0</v>
      </c>
      <c r="AJ79" s="2">
        <f>ROUND(SUMIF(AA71:AA77,"=40385408",W71:W77),2)</f>
        <v>0</v>
      </c>
      <c r="AK79" s="2">
        <f>ROUND(SUMIF(AA71:AA77,"=40385408",X71:X77),2)</f>
        <v>0</v>
      </c>
      <c r="AL79" s="2">
        <f>ROUND(SUMIF(AA71:AA77,"=40385408",Y71:Y77),2)</f>
        <v>0</v>
      </c>
      <c r="AM79" s="2"/>
      <c r="AN79" s="2"/>
      <c r="AO79" s="2">
        <f t="shared" ref="AO79:BC79" si="105">ROUND(BX79,2)</f>
        <v>0</v>
      </c>
      <c r="AP79" s="2">
        <f t="shared" si="105"/>
        <v>0</v>
      </c>
      <c r="AQ79" s="2">
        <f t="shared" si="105"/>
        <v>0</v>
      </c>
      <c r="AR79" s="2">
        <f t="shared" si="105"/>
        <v>0</v>
      </c>
      <c r="AS79" s="2">
        <f t="shared" si="105"/>
        <v>0</v>
      </c>
      <c r="AT79" s="2">
        <f t="shared" si="105"/>
        <v>0</v>
      </c>
      <c r="AU79" s="2">
        <f t="shared" si="105"/>
        <v>0</v>
      </c>
      <c r="AV79" s="2">
        <f t="shared" si="105"/>
        <v>0</v>
      </c>
      <c r="AW79" s="2">
        <f t="shared" si="105"/>
        <v>0</v>
      </c>
      <c r="AX79" s="2">
        <f t="shared" si="105"/>
        <v>0</v>
      </c>
      <c r="AY79" s="2">
        <f t="shared" si="105"/>
        <v>0</v>
      </c>
      <c r="AZ79" s="2">
        <f t="shared" si="105"/>
        <v>0</v>
      </c>
      <c r="BA79" s="2">
        <f t="shared" si="105"/>
        <v>0</v>
      </c>
      <c r="BB79" s="2">
        <f t="shared" si="105"/>
        <v>0</v>
      </c>
      <c r="BC79" s="2">
        <f t="shared" si="105"/>
        <v>0</v>
      </c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>
        <f>ROUND(SUMIF(AA71:AA77,"=40385408",FQ71:FQ77),2)</f>
        <v>0</v>
      </c>
      <c r="BY79" s="2">
        <f>ROUND(SUMIF(AA71:AA77,"=40385408",FR71:FR77),2)</f>
        <v>0</v>
      </c>
      <c r="BZ79" s="2">
        <f>ROUND(SUMIF(AA71:AA77,"=40385408",GL71:GL77),2)</f>
        <v>0</v>
      </c>
      <c r="CA79" s="2">
        <f>ROUND(SUMIF(AA71:AA77,"=40385408",GM71:GM77),2)</f>
        <v>0</v>
      </c>
      <c r="CB79" s="2">
        <f>ROUND(SUMIF(AA71:AA77,"=40385408",GN71:GN77),2)</f>
        <v>0</v>
      </c>
      <c r="CC79" s="2">
        <f>ROUND(SUMIF(AA71:AA77,"=40385408",GO71:GO77),2)</f>
        <v>0</v>
      </c>
      <c r="CD79" s="2">
        <f>ROUND(SUMIF(AA71:AA77,"=40385408",GP71:GP77),2)</f>
        <v>0</v>
      </c>
      <c r="CE79" s="2">
        <f>AC79-BX79</f>
        <v>0</v>
      </c>
      <c r="CF79" s="2">
        <f>AC79-BY79</f>
        <v>0</v>
      </c>
      <c r="CG79" s="2">
        <f>BX79-BZ79</f>
        <v>0</v>
      </c>
      <c r="CH79" s="2">
        <f>AC79-BX79-BY79+BZ79</f>
        <v>0</v>
      </c>
      <c r="CI79" s="2">
        <f>BY79-BZ79</f>
        <v>0</v>
      </c>
      <c r="CJ79" s="2">
        <f>ROUND(SUMIF(AA71:AA77,"=40385408",GX71:GX77),2)</f>
        <v>0</v>
      </c>
      <c r="CK79" s="2">
        <f>ROUND(SUMIF(AA71:AA77,"=40385408",GY71:GY77),2)</f>
        <v>0</v>
      </c>
      <c r="CL79" s="2">
        <f>ROUND(SUMIF(AA71:AA77,"=40385408",GZ71:GZ77),2)</f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>
        <v>0</v>
      </c>
    </row>
    <row r="80" spans="1:245" hidden="1" x14ac:dyDescent="0.2"/>
    <row r="81" spans="1:23" hidden="1" x14ac:dyDescent="0.2">
      <c r="A81" s="4">
        <v>50</v>
      </c>
      <c r="B81" s="4">
        <v>0</v>
      </c>
      <c r="C81" s="4">
        <v>0</v>
      </c>
      <c r="D81" s="4">
        <v>1</v>
      </c>
      <c r="E81" s="4">
        <v>201</v>
      </c>
      <c r="F81" s="4">
        <f>ROUND(Source!O79,O81)</f>
        <v>0</v>
      </c>
      <c r="G81" s="4" t="s">
        <v>65</v>
      </c>
      <c r="H81" s="4" t="s">
        <v>66</v>
      </c>
      <c r="I81" s="4"/>
      <c r="J81" s="4"/>
      <c r="K81" s="4">
        <v>201</v>
      </c>
      <c r="L81" s="4">
        <v>1</v>
      </c>
      <c r="M81" s="4">
        <v>3</v>
      </c>
      <c r="N81" s="4" t="s">
        <v>3</v>
      </c>
      <c r="O81" s="4">
        <v>2</v>
      </c>
      <c r="P81" s="4"/>
      <c r="Q81" s="4"/>
      <c r="R81" s="4"/>
      <c r="S81" s="4"/>
      <c r="T81" s="4"/>
      <c r="U81" s="4"/>
      <c r="V81" s="4"/>
      <c r="W81" s="4"/>
    </row>
    <row r="82" spans="1:23" hidden="1" x14ac:dyDescent="0.2">
      <c r="A82" s="4">
        <v>50</v>
      </c>
      <c r="B82" s="4">
        <v>0</v>
      </c>
      <c r="C82" s="4">
        <v>0</v>
      </c>
      <c r="D82" s="4">
        <v>1</v>
      </c>
      <c r="E82" s="4">
        <v>202</v>
      </c>
      <c r="F82" s="4">
        <f>ROUND(Source!P79,O82)</f>
        <v>0</v>
      </c>
      <c r="G82" s="4" t="s">
        <v>67</v>
      </c>
      <c r="H82" s="4" t="s">
        <v>68</v>
      </c>
      <c r="I82" s="4"/>
      <c r="J82" s="4"/>
      <c r="K82" s="4">
        <v>202</v>
      </c>
      <c r="L82" s="4">
        <v>2</v>
      </c>
      <c r="M82" s="4">
        <v>3</v>
      </c>
      <c r="N82" s="4" t="s">
        <v>3</v>
      </c>
      <c r="O82" s="4">
        <v>2</v>
      </c>
      <c r="P82" s="4"/>
      <c r="Q82" s="4"/>
      <c r="R82" s="4"/>
      <c r="S82" s="4"/>
      <c r="T82" s="4"/>
      <c r="U82" s="4"/>
      <c r="V82" s="4"/>
      <c r="W82" s="4"/>
    </row>
    <row r="83" spans="1:23" hidden="1" x14ac:dyDescent="0.2">
      <c r="A83" s="4">
        <v>50</v>
      </c>
      <c r="B83" s="4">
        <v>0</v>
      </c>
      <c r="C83" s="4">
        <v>0</v>
      </c>
      <c r="D83" s="4">
        <v>1</v>
      </c>
      <c r="E83" s="4">
        <v>222</v>
      </c>
      <c r="F83" s="4">
        <f>ROUND(Source!AO79,O83)</f>
        <v>0</v>
      </c>
      <c r="G83" s="4" t="s">
        <v>69</v>
      </c>
      <c r="H83" s="4" t="s">
        <v>70</v>
      </c>
      <c r="I83" s="4"/>
      <c r="J83" s="4"/>
      <c r="K83" s="4">
        <v>222</v>
      </c>
      <c r="L83" s="4">
        <v>3</v>
      </c>
      <c r="M83" s="4">
        <v>3</v>
      </c>
      <c r="N83" s="4" t="s">
        <v>3</v>
      </c>
      <c r="O83" s="4">
        <v>2</v>
      </c>
      <c r="P83" s="4"/>
      <c r="Q83" s="4"/>
      <c r="R83" s="4"/>
      <c r="S83" s="4"/>
      <c r="T83" s="4"/>
      <c r="U83" s="4"/>
      <c r="V83" s="4"/>
      <c r="W83" s="4"/>
    </row>
    <row r="84" spans="1:23" hidden="1" x14ac:dyDescent="0.2">
      <c r="A84" s="4">
        <v>50</v>
      </c>
      <c r="B84" s="4">
        <v>0</v>
      </c>
      <c r="C84" s="4">
        <v>0</v>
      </c>
      <c r="D84" s="4">
        <v>1</v>
      </c>
      <c r="E84" s="4">
        <v>225</v>
      </c>
      <c r="F84" s="4">
        <f>ROUND(Source!AV79,O84)</f>
        <v>0</v>
      </c>
      <c r="G84" s="4" t="s">
        <v>71</v>
      </c>
      <c r="H84" s="4" t="s">
        <v>72</v>
      </c>
      <c r="I84" s="4"/>
      <c r="J84" s="4"/>
      <c r="K84" s="4">
        <v>225</v>
      </c>
      <c r="L84" s="4">
        <v>4</v>
      </c>
      <c r="M84" s="4">
        <v>3</v>
      </c>
      <c r="N84" s="4" t="s">
        <v>3</v>
      </c>
      <c r="O84" s="4">
        <v>2</v>
      </c>
      <c r="P84" s="4"/>
      <c r="Q84" s="4"/>
      <c r="R84" s="4"/>
      <c r="S84" s="4"/>
      <c r="T84" s="4"/>
      <c r="U84" s="4"/>
      <c r="V84" s="4"/>
      <c r="W84" s="4"/>
    </row>
    <row r="85" spans="1:23" hidden="1" x14ac:dyDescent="0.2">
      <c r="A85" s="4">
        <v>50</v>
      </c>
      <c r="B85" s="4">
        <v>0</v>
      </c>
      <c r="C85" s="4">
        <v>0</v>
      </c>
      <c r="D85" s="4">
        <v>1</v>
      </c>
      <c r="E85" s="4">
        <v>226</v>
      </c>
      <c r="F85" s="4">
        <f>ROUND(Source!AW79,O85)</f>
        <v>0</v>
      </c>
      <c r="G85" s="4" t="s">
        <v>73</v>
      </c>
      <c r="H85" s="4" t="s">
        <v>74</v>
      </c>
      <c r="I85" s="4"/>
      <c r="J85" s="4"/>
      <c r="K85" s="4">
        <v>226</v>
      </c>
      <c r="L85" s="4">
        <v>5</v>
      </c>
      <c r="M85" s="4">
        <v>3</v>
      </c>
      <c r="N85" s="4" t="s">
        <v>3</v>
      </c>
      <c r="O85" s="4">
        <v>2</v>
      </c>
      <c r="P85" s="4"/>
      <c r="Q85" s="4"/>
      <c r="R85" s="4"/>
      <c r="S85" s="4"/>
      <c r="T85" s="4"/>
      <c r="U85" s="4"/>
      <c r="V85" s="4"/>
      <c r="W85" s="4"/>
    </row>
    <row r="86" spans="1:23" hidden="1" x14ac:dyDescent="0.2">
      <c r="A86" s="4">
        <v>50</v>
      </c>
      <c r="B86" s="4">
        <v>0</v>
      </c>
      <c r="C86" s="4">
        <v>0</v>
      </c>
      <c r="D86" s="4">
        <v>1</v>
      </c>
      <c r="E86" s="4">
        <v>227</v>
      </c>
      <c r="F86" s="4">
        <f>ROUND(Source!AX79,O86)</f>
        <v>0</v>
      </c>
      <c r="G86" s="4" t="s">
        <v>75</v>
      </c>
      <c r="H86" s="4" t="s">
        <v>76</v>
      </c>
      <c r="I86" s="4"/>
      <c r="J86" s="4"/>
      <c r="K86" s="4">
        <v>227</v>
      </c>
      <c r="L86" s="4">
        <v>6</v>
      </c>
      <c r="M86" s="4">
        <v>3</v>
      </c>
      <c r="N86" s="4" t="s">
        <v>3</v>
      </c>
      <c r="O86" s="4">
        <v>2</v>
      </c>
      <c r="P86" s="4"/>
      <c r="Q86" s="4"/>
      <c r="R86" s="4"/>
      <c r="S86" s="4"/>
      <c r="T86" s="4"/>
      <c r="U86" s="4"/>
      <c r="V86" s="4"/>
      <c r="W86" s="4"/>
    </row>
    <row r="87" spans="1:23" hidden="1" x14ac:dyDescent="0.2">
      <c r="A87" s="4">
        <v>50</v>
      </c>
      <c r="B87" s="4">
        <v>0</v>
      </c>
      <c r="C87" s="4">
        <v>0</v>
      </c>
      <c r="D87" s="4">
        <v>1</v>
      </c>
      <c r="E87" s="4">
        <v>228</v>
      </c>
      <c r="F87" s="4">
        <f>ROUND(Source!AY79,O87)</f>
        <v>0</v>
      </c>
      <c r="G87" s="4" t="s">
        <v>77</v>
      </c>
      <c r="H87" s="4" t="s">
        <v>78</v>
      </c>
      <c r="I87" s="4"/>
      <c r="J87" s="4"/>
      <c r="K87" s="4">
        <v>228</v>
      </c>
      <c r="L87" s="4">
        <v>7</v>
      </c>
      <c r="M87" s="4">
        <v>3</v>
      </c>
      <c r="N87" s="4" t="s">
        <v>3</v>
      </c>
      <c r="O87" s="4">
        <v>2</v>
      </c>
      <c r="P87" s="4"/>
      <c r="Q87" s="4"/>
      <c r="R87" s="4"/>
      <c r="S87" s="4"/>
      <c r="T87" s="4"/>
      <c r="U87" s="4"/>
      <c r="V87" s="4"/>
      <c r="W87" s="4"/>
    </row>
    <row r="88" spans="1:23" hidden="1" x14ac:dyDescent="0.2">
      <c r="A88" s="4">
        <v>50</v>
      </c>
      <c r="B88" s="4">
        <v>0</v>
      </c>
      <c r="C88" s="4">
        <v>0</v>
      </c>
      <c r="D88" s="4">
        <v>1</v>
      </c>
      <c r="E88" s="4">
        <v>216</v>
      </c>
      <c r="F88" s="4">
        <f>ROUND(Source!AP79,O88)</f>
        <v>0</v>
      </c>
      <c r="G88" s="4" t="s">
        <v>79</v>
      </c>
      <c r="H88" s="4" t="s">
        <v>80</v>
      </c>
      <c r="I88" s="4"/>
      <c r="J88" s="4"/>
      <c r="K88" s="4">
        <v>216</v>
      </c>
      <c r="L88" s="4">
        <v>8</v>
      </c>
      <c r="M88" s="4">
        <v>3</v>
      </c>
      <c r="N88" s="4" t="s">
        <v>3</v>
      </c>
      <c r="O88" s="4">
        <v>2</v>
      </c>
      <c r="P88" s="4"/>
      <c r="Q88" s="4"/>
      <c r="R88" s="4"/>
      <c r="S88" s="4"/>
      <c r="T88" s="4"/>
      <c r="U88" s="4"/>
      <c r="V88" s="4"/>
      <c r="W88" s="4"/>
    </row>
    <row r="89" spans="1:23" hidden="1" x14ac:dyDescent="0.2">
      <c r="A89" s="4">
        <v>50</v>
      </c>
      <c r="B89" s="4">
        <v>0</v>
      </c>
      <c r="C89" s="4">
        <v>0</v>
      </c>
      <c r="D89" s="4">
        <v>1</v>
      </c>
      <c r="E89" s="4">
        <v>223</v>
      </c>
      <c r="F89" s="4">
        <f>ROUND(Source!AQ79,O89)</f>
        <v>0</v>
      </c>
      <c r="G89" s="4" t="s">
        <v>81</v>
      </c>
      <c r="H89" s="4" t="s">
        <v>82</v>
      </c>
      <c r="I89" s="4"/>
      <c r="J89" s="4"/>
      <c r="K89" s="4">
        <v>223</v>
      </c>
      <c r="L89" s="4">
        <v>9</v>
      </c>
      <c r="M89" s="4">
        <v>3</v>
      </c>
      <c r="N89" s="4" t="s">
        <v>3</v>
      </c>
      <c r="O89" s="4">
        <v>2</v>
      </c>
      <c r="P89" s="4"/>
      <c r="Q89" s="4"/>
      <c r="R89" s="4"/>
      <c r="S89" s="4"/>
      <c r="T89" s="4"/>
      <c r="U89" s="4"/>
      <c r="V89" s="4"/>
      <c r="W89" s="4"/>
    </row>
    <row r="90" spans="1:23" hidden="1" x14ac:dyDescent="0.2">
      <c r="A90" s="4">
        <v>50</v>
      </c>
      <c r="B90" s="4">
        <v>0</v>
      </c>
      <c r="C90" s="4">
        <v>0</v>
      </c>
      <c r="D90" s="4">
        <v>1</v>
      </c>
      <c r="E90" s="4">
        <v>229</v>
      </c>
      <c r="F90" s="4">
        <f>ROUND(Source!AZ79,O90)</f>
        <v>0</v>
      </c>
      <c r="G90" s="4" t="s">
        <v>83</v>
      </c>
      <c r="H90" s="4" t="s">
        <v>84</v>
      </c>
      <c r="I90" s="4"/>
      <c r="J90" s="4"/>
      <c r="K90" s="4">
        <v>229</v>
      </c>
      <c r="L90" s="4">
        <v>10</v>
      </c>
      <c r="M90" s="4">
        <v>3</v>
      </c>
      <c r="N90" s="4" t="s">
        <v>3</v>
      </c>
      <c r="O90" s="4">
        <v>2</v>
      </c>
      <c r="P90" s="4"/>
      <c r="Q90" s="4"/>
      <c r="R90" s="4"/>
      <c r="S90" s="4"/>
      <c r="T90" s="4"/>
      <c r="U90" s="4"/>
      <c r="V90" s="4"/>
      <c r="W90" s="4"/>
    </row>
    <row r="91" spans="1:23" hidden="1" x14ac:dyDescent="0.2">
      <c r="A91" s="4">
        <v>50</v>
      </c>
      <c r="B91" s="4">
        <v>0</v>
      </c>
      <c r="C91" s="4">
        <v>0</v>
      </c>
      <c r="D91" s="4">
        <v>1</v>
      </c>
      <c r="E91" s="4">
        <v>203</v>
      </c>
      <c r="F91" s="4">
        <f>ROUND(Source!Q79,O91)</f>
        <v>0</v>
      </c>
      <c r="G91" s="4" t="s">
        <v>85</v>
      </c>
      <c r="H91" s="4" t="s">
        <v>86</v>
      </c>
      <c r="I91" s="4"/>
      <c r="J91" s="4"/>
      <c r="K91" s="4">
        <v>203</v>
      </c>
      <c r="L91" s="4">
        <v>11</v>
      </c>
      <c r="M91" s="4">
        <v>3</v>
      </c>
      <c r="N91" s="4" t="s">
        <v>3</v>
      </c>
      <c r="O91" s="4">
        <v>2</v>
      </c>
      <c r="P91" s="4"/>
      <c r="Q91" s="4"/>
      <c r="R91" s="4"/>
      <c r="S91" s="4"/>
      <c r="T91" s="4"/>
      <c r="U91" s="4"/>
      <c r="V91" s="4"/>
      <c r="W91" s="4"/>
    </row>
    <row r="92" spans="1:23" hidden="1" x14ac:dyDescent="0.2">
      <c r="A92" s="4">
        <v>50</v>
      </c>
      <c r="B92" s="4">
        <v>0</v>
      </c>
      <c r="C92" s="4">
        <v>0</v>
      </c>
      <c r="D92" s="4">
        <v>1</v>
      </c>
      <c r="E92" s="4">
        <v>231</v>
      </c>
      <c r="F92" s="4">
        <f>ROUND(Source!BB79,O92)</f>
        <v>0</v>
      </c>
      <c r="G92" s="4" t="s">
        <v>87</v>
      </c>
      <c r="H92" s="4" t="s">
        <v>88</v>
      </c>
      <c r="I92" s="4"/>
      <c r="J92" s="4"/>
      <c r="K92" s="4">
        <v>231</v>
      </c>
      <c r="L92" s="4">
        <v>12</v>
      </c>
      <c r="M92" s="4">
        <v>3</v>
      </c>
      <c r="N92" s="4" t="s">
        <v>3</v>
      </c>
      <c r="O92" s="4">
        <v>2</v>
      </c>
      <c r="P92" s="4"/>
      <c r="Q92" s="4"/>
      <c r="R92" s="4"/>
      <c r="S92" s="4"/>
      <c r="T92" s="4"/>
      <c r="U92" s="4"/>
      <c r="V92" s="4"/>
      <c r="W92" s="4"/>
    </row>
    <row r="93" spans="1:23" hidden="1" x14ac:dyDescent="0.2">
      <c r="A93" s="4">
        <v>50</v>
      </c>
      <c r="B93" s="4">
        <v>0</v>
      </c>
      <c r="C93" s="4">
        <v>0</v>
      </c>
      <c r="D93" s="4">
        <v>1</v>
      </c>
      <c r="E93" s="4">
        <v>204</v>
      </c>
      <c r="F93" s="4">
        <f>ROUND(Source!R79,O93)</f>
        <v>0</v>
      </c>
      <c r="G93" s="4" t="s">
        <v>89</v>
      </c>
      <c r="H93" s="4" t="s">
        <v>90</v>
      </c>
      <c r="I93" s="4"/>
      <c r="J93" s="4"/>
      <c r="K93" s="4">
        <v>204</v>
      </c>
      <c r="L93" s="4">
        <v>13</v>
      </c>
      <c r="M93" s="4">
        <v>3</v>
      </c>
      <c r="N93" s="4" t="s">
        <v>3</v>
      </c>
      <c r="O93" s="4">
        <v>2</v>
      </c>
      <c r="P93" s="4"/>
      <c r="Q93" s="4"/>
      <c r="R93" s="4"/>
      <c r="S93" s="4"/>
      <c r="T93" s="4"/>
      <c r="U93" s="4"/>
      <c r="V93" s="4"/>
      <c r="W93" s="4"/>
    </row>
    <row r="94" spans="1:23" hidden="1" x14ac:dyDescent="0.2">
      <c r="A94" s="4">
        <v>50</v>
      </c>
      <c r="B94" s="4">
        <v>0</v>
      </c>
      <c r="C94" s="4">
        <v>0</v>
      </c>
      <c r="D94" s="4">
        <v>1</v>
      </c>
      <c r="E94" s="4">
        <v>205</v>
      </c>
      <c r="F94" s="4">
        <f>ROUND(Source!S79,O94)</f>
        <v>0</v>
      </c>
      <c r="G94" s="4" t="s">
        <v>91</v>
      </c>
      <c r="H94" s="4" t="s">
        <v>92</v>
      </c>
      <c r="I94" s="4"/>
      <c r="J94" s="4"/>
      <c r="K94" s="4">
        <v>205</v>
      </c>
      <c r="L94" s="4">
        <v>14</v>
      </c>
      <c r="M94" s="4">
        <v>3</v>
      </c>
      <c r="N94" s="4" t="s">
        <v>3</v>
      </c>
      <c r="O94" s="4">
        <v>2</v>
      </c>
      <c r="P94" s="4"/>
      <c r="Q94" s="4"/>
      <c r="R94" s="4"/>
      <c r="S94" s="4"/>
      <c r="T94" s="4"/>
      <c r="U94" s="4"/>
      <c r="V94" s="4"/>
      <c r="W94" s="4"/>
    </row>
    <row r="95" spans="1:23" hidden="1" x14ac:dyDescent="0.2">
      <c r="A95" s="4">
        <v>50</v>
      </c>
      <c r="B95" s="4">
        <v>0</v>
      </c>
      <c r="C95" s="4">
        <v>0</v>
      </c>
      <c r="D95" s="4">
        <v>1</v>
      </c>
      <c r="E95" s="4">
        <v>232</v>
      </c>
      <c r="F95" s="4">
        <f>ROUND(Source!BC79,O95)</f>
        <v>0</v>
      </c>
      <c r="G95" s="4" t="s">
        <v>93</v>
      </c>
      <c r="H95" s="4" t="s">
        <v>94</v>
      </c>
      <c r="I95" s="4"/>
      <c r="J95" s="4"/>
      <c r="K95" s="4">
        <v>232</v>
      </c>
      <c r="L95" s="4">
        <v>15</v>
      </c>
      <c r="M95" s="4">
        <v>3</v>
      </c>
      <c r="N95" s="4" t="s">
        <v>3</v>
      </c>
      <c r="O95" s="4">
        <v>2</v>
      </c>
      <c r="P95" s="4"/>
      <c r="Q95" s="4"/>
      <c r="R95" s="4"/>
      <c r="S95" s="4"/>
      <c r="T95" s="4"/>
      <c r="U95" s="4"/>
      <c r="V95" s="4"/>
      <c r="W95" s="4"/>
    </row>
    <row r="96" spans="1:23" hidden="1" x14ac:dyDescent="0.2">
      <c r="A96" s="4">
        <v>50</v>
      </c>
      <c r="B96" s="4">
        <v>0</v>
      </c>
      <c r="C96" s="4">
        <v>0</v>
      </c>
      <c r="D96" s="4">
        <v>1</v>
      </c>
      <c r="E96" s="4">
        <v>214</v>
      </c>
      <c r="F96" s="4">
        <f>ROUND(Source!AS79,O96)</f>
        <v>0</v>
      </c>
      <c r="G96" s="4" t="s">
        <v>95</v>
      </c>
      <c r="H96" s="4" t="s">
        <v>96</v>
      </c>
      <c r="I96" s="4"/>
      <c r="J96" s="4"/>
      <c r="K96" s="4">
        <v>214</v>
      </c>
      <c r="L96" s="4">
        <v>16</v>
      </c>
      <c r="M96" s="4">
        <v>3</v>
      </c>
      <c r="N96" s="4" t="s">
        <v>3</v>
      </c>
      <c r="O96" s="4">
        <v>2</v>
      </c>
      <c r="P96" s="4"/>
      <c r="Q96" s="4"/>
      <c r="R96" s="4"/>
      <c r="S96" s="4"/>
      <c r="T96" s="4"/>
      <c r="U96" s="4"/>
      <c r="V96" s="4"/>
      <c r="W96" s="4"/>
    </row>
    <row r="97" spans="1:245" hidden="1" x14ac:dyDescent="0.2">
      <c r="A97" s="4">
        <v>50</v>
      </c>
      <c r="B97" s="4">
        <v>0</v>
      </c>
      <c r="C97" s="4">
        <v>0</v>
      </c>
      <c r="D97" s="4">
        <v>1</v>
      </c>
      <c r="E97" s="4">
        <v>215</v>
      </c>
      <c r="F97" s="4">
        <f>ROUND(Source!AT79,O97)</f>
        <v>0</v>
      </c>
      <c r="G97" s="4" t="s">
        <v>97</v>
      </c>
      <c r="H97" s="4" t="s">
        <v>98</v>
      </c>
      <c r="I97" s="4"/>
      <c r="J97" s="4"/>
      <c r="K97" s="4">
        <v>215</v>
      </c>
      <c r="L97" s="4">
        <v>17</v>
      </c>
      <c r="M97" s="4">
        <v>3</v>
      </c>
      <c r="N97" s="4" t="s">
        <v>3</v>
      </c>
      <c r="O97" s="4">
        <v>2</v>
      </c>
      <c r="P97" s="4"/>
      <c r="Q97" s="4"/>
      <c r="R97" s="4"/>
      <c r="S97" s="4"/>
      <c r="T97" s="4"/>
      <c r="U97" s="4"/>
      <c r="V97" s="4"/>
      <c r="W97" s="4"/>
    </row>
    <row r="98" spans="1:245" hidden="1" x14ac:dyDescent="0.2">
      <c r="A98" s="4">
        <v>50</v>
      </c>
      <c r="B98" s="4">
        <v>0</v>
      </c>
      <c r="C98" s="4">
        <v>0</v>
      </c>
      <c r="D98" s="4">
        <v>1</v>
      </c>
      <c r="E98" s="4">
        <v>217</v>
      </c>
      <c r="F98" s="4">
        <f>ROUND(Source!AU79,O98)</f>
        <v>0</v>
      </c>
      <c r="G98" s="4" t="s">
        <v>99</v>
      </c>
      <c r="H98" s="4" t="s">
        <v>100</v>
      </c>
      <c r="I98" s="4"/>
      <c r="J98" s="4"/>
      <c r="K98" s="4">
        <v>217</v>
      </c>
      <c r="L98" s="4">
        <v>18</v>
      </c>
      <c r="M98" s="4">
        <v>3</v>
      </c>
      <c r="N98" s="4" t="s">
        <v>3</v>
      </c>
      <c r="O98" s="4">
        <v>2</v>
      </c>
      <c r="P98" s="4"/>
      <c r="Q98" s="4"/>
      <c r="R98" s="4"/>
      <c r="S98" s="4"/>
      <c r="T98" s="4"/>
      <c r="U98" s="4"/>
      <c r="V98" s="4"/>
      <c r="W98" s="4"/>
    </row>
    <row r="99" spans="1:245" hidden="1" x14ac:dyDescent="0.2">
      <c r="A99" s="4">
        <v>50</v>
      </c>
      <c r="B99" s="4">
        <v>0</v>
      </c>
      <c r="C99" s="4">
        <v>0</v>
      </c>
      <c r="D99" s="4">
        <v>1</v>
      </c>
      <c r="E99" s="4">
        <v>230</v>
      </c>
      <c r="F99" s="4">
        <f>ROUND(Source!BA79,O99)</f>
        <v>0</v>
      </c>
      <c r="G99" s="4" t="s">
        <v>101</v>
      </c>
      <c r="H99" s="4" t="s">
        <v>102</v>
      </c>
      <c r="I99" s="4"/>
      <c r="J99" s="4"/>
      <c r="K99" s="4">
        <v>230</v>
      </c>
      <c r="L99" s="4">
        <v>19</v>
      </c>
      <c r="M99" s="4">
        <v>3</v>
      </c>
      <c r="N99" s="4" t="s">
        <v>3</v>
      </c>
      <c r="O99" s="4">
        <v>2</v>
      </c>
      <c r="P99" s="4"/>
      <c r="Q99" s="4"/>
      <c r="R99" s="4"/>
      <c r="S99" s="4"/>
      <c r="T99" s="4"/>
      <c r="U99" s="4"/>
      <c r="V99" s="4"/>
      <c r="W99" s="4"/>
    </row>
    <row r="100" spans="1:245" hidden="1" x14ac:dyDescent="0.2">
      <c r="A100" s="4">
        <v>50</v>
      </c>
      <c r="B100" s="4">
        <v>0</v>
      </c>
      <c r="C100" s="4">
        <v>0</v>
      </c>
      <c r="D100" s="4">
        <v>1</v>
      </c>
      <c r="E100" s="4">
        <v>206</v>
      </c>
      <c r="F100" s="4">
        <f>ROUND(Source!T79,O100)</f>
        <v>0</v>
      </c>
      <c r="G100" s="4" t="s">
        <v>103</v>
      </c>
      <c r="H100" s="4" t="s">
        <v>104</v>
      </c>
      <c r="I100" s="4"/>
      <c r="J100" s="4"/>
      <c r="K100" s="4">
        <v>206</v>
      </c>
      <c r="L100" s="4">
        <v>20</v>
      </c>
      <c r="M100" s="4">
        <v>3</v>
      </c>
      <c r="N100" s="4" t="s">
        <v>3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</row>
    <row r="101" spans="1:245" hidden="1" x14ac:dyDescent="0.2">
      <c r="A101" s="4">
        <v>50</v>
      </c>
      <c r="B101" s="4">
        <v>0</v>
      </c>
      <c r="C101" s="4">
        <v>0</v>
      </c>
      <c r="D101" s="4">
        <v>1</v>
      </c>
      <c r="E101" s="4">
        <v>207</v>
      </c>
      <c r="F101" s="4">
        <f>Source!U79</f>
        <v>0</v>
      </c>
      <c r="G101" s="4" t="s">
        <v>105</v>
      </c>
      <c r="H101" s="4" t="s">
        <v>106</v>
      </c>
      <c r="I101" s="4"/>
      <c r="J101" s="4"/>
      <c r="K101" s="4">
        <v>207</v>
      </c>
      <c r="L101" s="4">
        <v>21</v>
      </c>
      <c r="M101" s="4">
        <v>3</v>
      </c>
      <c r="N101" s="4" t="s">
        <v>3</v>
      </c>
      <c r="O101" s="4">
        <v>-1</v>
      </c>
      <c r="P101" s="4"/>
      <c r="Q101" s="4"/>
      <c r="R101" s="4"/>
      <c r="S101" s="4"/>
      <c r="T101" s="4"/>
      <c r="U101" s="4"/>
      <c r="V101" s="4"/>
      <c r="W101" s="4"/>
    </row>
    <row r="102" spans="1:245" hidden="1" x14ac:dyDescent="0.2">
      <c r="A102" s="4">
        <v>50</v>
      </c>
      <c r="B102" s="4">
        <v>0</v>
      </c>
      <c r="C102" s="4">
        <v>0</v>
      </c>
      <c r="D102" s="4">
        <v>1</v>
      </c>
      <c r="E102" s="4">
        <v>208</v>
      </c>
      <c r="F102" s="4">
        <f>Source!V79</f>
        <v>0</v>
      </c>
      <c r="G102" s="4" t="s">
        <v>107</v>
      </c>
      <c r="H102" s="4" t="s">
        <v>108</v>
      </c>
      <c r="I102" s="4"/>
      <c r="J102" s="4"/>
      <c r="K102" s="4">
        <v>208</v>
      </c>
      <c r="L102" s="4">
        <v>22</v>
      </c>
      <c r="M102" s="4">
        <v>3</v>
      </c>
      <c r="N102" s="4" t="s">
        <v>3</v>
      </c>
      <c r="O102" s="4">
        <v>-1</v>
      </c>
      <c r="P102" s="4"/>
      <c r="Q102" s="4"/>
      <c r="R102" s="4"/>
      <c r="S102" s="4"/>
      <c r="T102" s="4"/>
      <c r="U102" s="4"/>
      <c r="V102" s="4"/>
      <c r="W102" s="4"/>
    </row>
    <row r="103" spans="1:245" hidden="1" x14ac:dyDescent="0.2">
      <c r="A103" s="4">
        <v>50</v>
      </c>
      <c r="B103" s="4">
        <v>0</v>
      </c>
      <c r="C103" s="4">
        <v>0</v>
      </c>
      <c r="D103" s="4">
        <v>1</v>
      </c>
      <c r="E103" s="4">
        <v>209</v>
      </c>
      <c r="F103" s="4">
        <f>ROUND(Source!W79,O103)</f>
        <v>0</v>
      </c>
      <c r="G103" s="4" t="s">
        <v>109</v>
      </c>
      <c r="H103" s="4" t="s">
        <v>110</v>
      </c>
      <c r="I103" s="4"/>
      <c r="J103" s="4"/>
      <c r="K103" s="4">
        <v>209</v>
      </c>
      <c r="L103" s="4">
        <v>23</v>
      </c>
      <c r="M103" s="4">
        <v>3</v>
      </c>
      <c r="N103" s="4" t="s">
        <v>3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</row>
    <row r="104" spans="1:245" hidden="1" x14ac:dyDescent="0.2">
      <c r="A104" s="4">
        <v>50</v>
      </c>
      <c r="B104" s="4">
        <v>0</v>
      </c>
      <c r="C104" s="4">
        <v>0</v>
      </c>
      <c r="D104" s="4">
        <v>1</v>
      </c>
      <c r="E104" s="4">
        <v>210</v>
      </c>
      <c r="F104" s="4">
        <f>ROUND(Source!X79,O104)</f>
        <v>0</v>
      </c>
      <c r="G104" s="4" t="s">
        <v>111</v>
      </c>
      <c r="H104" s="4" t="s">
        <v>112</v>
      </c>
      <c r="I104" s="4"/>
      <c r="J104" s="4"/>
      <c r="K104" s="4">
        <v>210</v>
      </c>
      <c r="L104" s="4">
        <v>25</v>
      </c>
      <c r="M104" s="4">
        <v>3</v>
      </c>
      <c r="N104" s="4" t="s">
        <v>3</v>
      </c>
      <c r="O104" s="4">
        <v>2</v>
      </c>
      <c r="P104" s="4"/>
      <c r="Q104" s="4"/>
      <c r="R104" s="4"/>
      <c r="S104" s="4"/>
      <c r="T104" s="4"/>
      <c r="U104" s="4"/>
      <c r="V104" s="4"/>
      <c r="W104" s="4"/>
    </row>
    <row r="105" spans="1:245" hidden="1" x14ac:dyDescent="0.2">
      <c r="A105" s="4">
        <v>50</v>
      </c>
      <c r="B105" s="4">
        <v>0</v>
      </c>
      <c r="C105" s="4">
        <v>0</v>
      </c>
      <c r="D105" s="4">
        <v>1</v>
      </c>
      <c r="E105" s="4">
        <v>211</v>
      </c>
      <c r="F105" s="4">
        <f>ROUND(Source!Y79,O105)</f>
        <v>0</v>
      </c>
      <c r="G105" s="4" t="s">
        <v>113</v>
      </c>
      <c r="H105" s="4" t="s">
        <v>114</v>
      </c>
      <c r="I105" s="4"/>
      <c r="J105" s="4"/>
      <c r="K105" s="4">
        <v>211</v>
      </c>
      <c r="L105" s="4">
        <v>26</v>
      </c>
      <c r="M105" s="4">
        <v>3</v>
      </c>
      <c r="N105" s="4" t="s">
        <v>3</v>
      </c>
      <c r="O105" s="4">
        <v>2</v>
      </c>
      <c r="P105" s="4"/>
      <c r="Q105" s="4"/>
      <c r="R105" s="4"/>
      <c r="S105" s="4"/>
      <c r="T105" s="4"/>
      <c r="U105" s="4"/>
      <c r="V105" s="4"/>
      <c r="W105" s="4"/>
    </row>
    <row r="106" spans="1:245" hidden="1" x14ac:dyDescent="0.2">
      <c r="A106" s="4">
        <v>50</v>
      </c>
      <c r="B106" s="4">
        <v>0</v>
      </c>
      <c r="C106" s="4">
        <v>0</v>
      </c>
      <c r="D106" s="4">
        <v>1</v>
      </c>
      <c r="E106" s="4">
        <v>224</v>
      </c>
      <c r="F106" s="4">
        <f>ROUND(Source!AR79,O106)</f>
        <v>0</v>
      </c>
      <c r="G106" s="4" t="s">
        <v>115</v>
      </c>
      <c r="H106" s="4" t="s">
        <v>116</v>
      </c>
      <c r="I106" s="4"/>
      <c r="J106" s="4"/>
      <c r="K106" s="4">
        <v>224</v>
      </c>
      <c r="L106" s="4">
        <v>27</v>
      </c>
      <c r="M106" s="4">
        <v>3</v>
      </c>
      <c r="N106" s="4" t="s">
        <v>3</v>
      </c>
      <c r="O106" s="4">
        <v>2</v>
      </c>
      <c r="P106" s="4"/>
      <c r="Q106" s="4"/>
      <c r="R106" s="4"/>
      <c r="S106" s="4"/>
      <c r="T106" s="4"/>
      <c r="U106" s="4"/>
      <c r="V106" s="4"/>
      <c r="W106" s="4"/>
    </row>
    <row r="107" spans="1:245" hidden="1" x14ac:dyDescent="0.2"/>
    <row r="108" spans="1:245" hidden="1" x14ac:dyDescent="0.2">
      <c r="A108" s="1">
        <v>4</v>
      </c>
      <c r="B108" s="1">
        <v>1</v>
      </c>
      <c r="C108" s="1"/>
      <c r="D108" s="1">
        <f>ROW(A126)</f>
        <v>126</v>
      </c>
      <c r="E108" s="1"/>
      <c r="F108" s="1" t="s">
        <v>13</v>
      </c>
      <c r="G108" s="1" t="s">
        <v>149</v>
      </c>
      <c r="H108" s="1" t="s">
        <v>3</v>
      </c>
      <c r="I108" s="1">
        <v>0</v>
      </c>
      <c r="J108" s="1"/>
      <c r="K108" s="1">
        <v>-1</v>
      </c>
      <c r="L108" s="1"/>
      <c r="M108" s="1"/>
      <c r="N108" s="1"/>
      <c r="O108" s="1"/>
      <c r="P108" s="1"/>
      <c r="Q108" s="1"/>
      <c r="R108" s="1"/>
      <c r="S108" s="1"/>
      <c r="T108" s="1"/>
      <c r="U108" s="1" t="s">
        <v>3</v>
      </c>
      <c r="V108" s="1">
        <v>0</v>
      </c>
      <c r="W108" s="1"/>
      <c r="X108" s="1"/>
      <c r="Y108" s="1"/>
      <c r="Z108" s="1"/>
      <c r="AA108" s="1"/>
      <c r="AB108" s="1" t="s">
        <v>3</v>
      </c>
      <c r="AC108" s="1" t="s">
        <v>3</v>
      </c>
      <c r="AD108" s="1" t="s">
        <v>3</v>
      </c>
      <c r="AE108" s="1" t="s">
        <v>3</v>
      </c>
      <c r="AF108" s="1" t="s">
        <v>3</v>
      </c>
      <c r="AG108" s="1" t="s">
        <v>3</v>
      </c>
      <c r="AH108" s="1"/>
      <c r="AI108" s="1"/>
      <c r="AJ108" s="1"/>
      <c r="AK108" s="1"/>
      <c r="AL108" s="1"/>
      <c r="AM108" s="1"/>
      <c r="AN108" s="1"/>
      <c r="AO108" s="1"/>
      <c r="AP108" s="1" t="s">
        <v>3</v>
      </c>
      <c r="AQ108" s="1" t="s">
        <v>3</v>
      </c>
      <c r="AR108" s="1" t="s">
        <v>3</v>
      </c>
      <c r="AS108" s="1"/>
      <c r="AT108" s="1"/>
      <c r="AU108" s="1"/>
      <c r="AV108" s="1"/>
      <c r="AW108" s="1"/>
      <c r="AX108" s="1"/>
      <c r="AY108" s="1"/>
      <c r="AZ108" s="1" t="s">
        <v>3</v>
      </c>
      <c r="BA108" s="1"/>
      <c r="BB108" s="1" t="s">
        <v>3</v>
      </c>
      <c r="BC108" s="1" t="s">
        <v>3</v>
      </c>
      <c r="BD108" s="1" t="s">
        <v>3</v>
      </c>
      <c r="BE108" s="1" t="s">
        <v>3</v>
      </c>
      <c r="BF108" s="1" t="s">
        <v>3</v>
      </c>
      <c r="BG108" s="1" t="s">
        <v>3</v>
      </c>
      <c r="BH108" s="1" t="s">
        <v>3</v>
      </c>
      <c r="BI108" s="1" t="s">
        <v>3</v>
      </c>
      <c r="BJ108" s="1" t="s">
        <v>3</v>
      </c>
      <c r="BK108" s="1" t="s">
        <v>3</v>
      </c>
      <c r="BL108" s="1" t="s">
        <v>3</v>
      </c>
      <c r="BM108" s="1" t="s">
        <v>3</v>
      </c>
      <c r="BN108" s="1" t="s">
        <v>3</v>
      </c>
      <c r="BO108" s="1" t="s">
        <v>3</v>
      </c>
      <c r="BP108" s="1" t="s">
        <v>3</v>
      </c>
      <c r="BQ108" s="1"/>
      <c r="BR108" s="1"/>
      <c r="BS108" s="1"/>
      <c r="BT108" s="1"/>
      <c r="BU108" s="1"/>
      <c r="BV108" s="1"/>
      <c r="BW108" s="1"/>
      <c r="BX108" s="1">
        <v>0</v>
      </c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>
        <v>0</v>
      </c>
    </row>
    <row r="109" spans="1:245" hidden="1" x14ac:dyDescent="0.2"/>
    <row r="110" spans="1:245" hidden="1" x14ac:dyDescent="0.2">
      <c r="A110" s="2">
        <v>52</v>
      </c>
      <c r="B110" s="2">
        <f t="shared" ref="B110:G110" si="106">B126</f>
        <v>1</v>
      </c>
      <c r="C110" s="2">
        <f t="shared" si="106"/>
        <v>4</v>
      </c>
      <c r="D110" s="2">
        <f t="shared" si="106"/>
        <v>108</v>
      </c>
      <c r="E110" s="2">
        <f t="shared" si="106"/>
        <v>0</v>
      </c>
      <c r="F110" s="2" t="str">
        <f t="shared" si="106"/>
        <v>Новый раздел</v>
      </c>
      <c r="G110" s="2" t="str">
        <f t="shared" si="106"/>
        <v>п.4   Устройство нового АБП тротуаров (тип АБП - песчаный) - 2122,5м2</v>
      </c>
      <c r="H110" s="2"/>
      <c r="I110" s="2"/>
      <c r="J110" s="2"/>
      <c r="K110" s="2"/>
      <c r="L110" s="2"/>
      <c r="M110" s="2"/>
      <c r="N110" s="2"/>
      <c r="O110" s="2">
        <f t="shared" ref="O110:AT110" si="107">O126</f>
        <v>0</v>
      </c>
      <c r="P110" s="2">
        <f t="shared" si="107"/>
        <v>0</v>
      </c>
      <c r="Q110" s="2">
        <f t="shared" si="107"/>
        <v>0</v>
      </c>
      <c r="R110" s="2">
        <f t="shared" si="107"/>
        <v>0</v>
      </c>
      <c r="S110" s="2">
        <f t="shared" si="107"/>
        <v>0</v>
      </c>
      <c r="T110" s="2">
        <f t="shared" si="107"/>
        <v>0</v>
      </c>
      <c r="U110" s="2">
        <f t="shared" si="107"/>
        <v>0</v>
      </c>
      <c r="V110" s="2">
        <f t="shared" si="107"/>
        <v>0</v>
      </c>
      <c r="W110" s="2">
        <f t="shared" si="107"/>
        <v>0</v>
      </c>
      <c r="X110" s="2">
        <f t="shared" si="107"/>
        <v>0</v>
      </c>
      <c r="Y110" s="2">
        <f t="shared" si="107"/>
        <v>0</v>
      </c>
      <c r="Z110" s="2">
        <f t="shared" si="107"/>
        <v>0</v>
      </c>
      <c r="AA110" s="2">
        <f t="shared" si="107"/>
        <v>0</v>
      </c>
      <c r="AB110" s="2">
        <f t="shared" si="107"/>
        <v>0</v>
      </c>
      <c r="AC110" s="2">
        <f t="shared" si="107"/>
        <v>0</v>
      </c>
      <c r="AD110" s="2">
        <f t="shared" si="107"/>
        <v>0</v>
      </c>
      <c r="AE110" s="2">
        <f t="shared" si="107"/>
        <v>0</v>
      </c>
      <c r="AF110" s="2">
        <f t="shared" si="107"/>
        <v>0</v>
      </c>
      <c r="AG110" s="2">
        <f t="shared" si="107"/>
        <v>0</v>
      </c>
      <c r="AH110" s="2">
        <f t="shared" si="107"/>
        <v>0</v>
      </c>
      <c r="AI110" s="2">
        <f t="shared" si="107"/>
        <v>0</v>
      </c>
      <c r="AJ110" s="2">
        <f t="shared" si="107"/>
        <v>0</v>
      </c>
      <c r="AK110" s="2">
        <f t="shared" si="107"/>
        <v>0</v>
      </c>
      <c r="AL110" s="2">
        <f t="shared" si="107"/>
        <v>0</v>
      </c>
      <c r="AM110" s="2">
        <f t="shared" si="107"/>
        <v>0</v>
      </c>
      <c r="AN110" s="2">
        <f t="shared" si="107"/>
        <v>0</v>
      </c>
      <c r="AO110" s="2">
        <f t="shared" si="107"/>
        <v>0</v>
      </c>
      <c r="AP110" s="2">
        <f t="shared" si="107"/>
        <v>0</v>
      </c>
      <c r="AQ110" s="2">
        <f t="shared" si="107"/>
        <v>0</v>
      </c>
      <c r="AR110" s="2">
        <f t="shared" si="107"/>
        <v>0</v>
      </c>
      <c r="AS110" s="2">
        <f t="shared" si="107"/>
        <v>0</v>
      </c>
      <c r="AT110" s="2">
        <f t="shared" si="107"/>
        <v>0</v>
      </c>
      <c r="AU110" s="2">
        <f t="shared" ref="AU110:BZ110" si="108">AU126</f>
        <v>0</v>
      </c>
      <c r="AV110" s="2">
        <f t="shared" si="108"/>
        <v>0</v>
      </c>
      <c r="AW110" s="2">
        <f t="shared" si="108"/>
        <v>0</v>
      </c>
      <c r="AX110" s="2">
        <f t="shared" si="108"/>
        <v>0</v>
      </c>
      <c r="AY110" s="2">
        <f t="shared" si="108"/>
        <v>0</v>
      </c>
      <c r="AZ110" s="2">
        <f t="shared" si="108"/>
        <v>0</v>
      </c>
      <c r="BA110" s="2">
        <f t="shared" si="108"/>
        <v>0</v>
      </c>
      <c r="BB110" s="2">
        <f t="shared" si="108"/>
        <v>0</v>
      </c>
      <c r="BC110" s="2">
        <f t="shared" si="108"/>
        <v>0</v>
      </c>
      <c r="BD110" s="2">
        <f t="shared" si="108"/>
        <v>0</v>
      </c>
      <c r="BE110" s="2">
        <f t="shared" si="108"/>
        <v>0</v>
      </c>
      <c r="BF110" s="2">
        <f t="shared" si="108"/>
        <v>0</v>
      </c>
      <c r="BG110" s="2">
        <f t="shared" si="108"/>
        <v>0</v>
      </c>
      <c r="BH110" s="2">
        <f t="shared" si="108"/>
        <v>0</v>
      </c>
      <c r="BI110" s="2">
        <f t="shared" si="108"/>
        <v>0</v>
      </c>
      <c r="BJ110" s="2">
        <f t="shared" si="108"/>
        <v>0</v>
      </c>
      <c r="BK110" s="2">
        <f t="shared" si="108"/>
        <v>0</v>
      </c>
      <c r="BL110" s="2">
        <f t="shared" si="108"/>
        <v>0</v>
      </c>
      <c r="BM110" s="2">
        <f t="shared" si="108"/>
        <v>0</v>
      </c>
      <c r="BN110" s="2">
        <f t="shared" si="108"/>
        <v>0</v>
      </c>
      <c r="BO110" s="2">
        <f t="shared" si="108"/>
        <v>0</v>
      </c>
      <c r="BP110" s="2">
        <f t="shared" si="108"/>
        <v>0</v>
      </c>
      <c r="BQ110" s="2">
        <f t="shared" si="108"/>
        <v>0</v>
      </c>
      <c r="BR110" s="2">
        <f t="shared" si="108"/>
        <v>0</v>
      </c>
      <c r="BS110" s="2">
        <f t="shared" si="108"/>
        <v>0</v>
      </c>
      <c r="BT110" s="2">
        <f t="shared" si="108"/>
        <v>0</v>
      </c>
      <c r="BU110" s="2">
        <f t="shared" si="108"/>
        <v>0</v>
      </c>
      <c r="BV110" s="2">
        <f t="shared" si="108"/>
        <v>0</v>
      </c>
      <c r="BW110" s="2">
        <f t="shared" si="108"/>
        <v>0</v>
      </c>
      <c r="BX110" s="2">
        <f t="shared" si="108"/>
        <v>0</v>
      </c>
      <c r="BY110" s="2">
        <f t="shared" si="108"/>
        <v>0</v>
      </c>
      <c r="BZ110" s="2">
        <f t="shared" si="108"/>
        <v>0</v>
      </c>
      <c r="CA110" s="2">
        <f t="shared" ref="CA110:DF110" si="109">CA126</f>
        <v>0</v>
      </c>
      <c r="CB110" s="2">
        <f t="shared" si="109"/>
        <v>0</v>
      </c>
      <c r="CC110" s="2">
        <f t="shared" si="109"/>
        <v>0</v>
      </c>
      <c r="CD110" s="2">
        <f t="shared" si="109"/>
        <v>0</v>
      </c>
      <c r="CE110" s="2">
        <f t="shared" si="109"/>
        <v>0</v>
      </c>
      <c r="CF110" s="2">
        <f t="shared" si="109"/>
        <v>0</v>
      </c>
      <c r="CG110" s="2">
        <f t="shared" si="109"/>
        <v>0</v>
      </c>
      <c r="CH110" s="2">
        <f t="shared" si="109"/>
        <v>0</v>
      </c>
      <c r="CI110" s="2">
        <f t="shared" si="109"/>
        <v>0</v>
      </c>
      <c r="CJ110" s="2">
        <f t="shared" si="109"/>
        <v>0</v>
      </c>
      <c r="CK110" s="2">
        <f t="shared" si="109"/>
        <v>0</v>
      </c>
      <c r="CL110" s="2">
        <f t="shared" si="109"/>
        <v>0</v>
      </c>
      <c r="CM110" s="2">
        <f t="shared" si="109"/>
        <v>0</v>
      </c>
      <c r="CN110" s="2">
        <f t="shared" si="109"/>
        <v>0</v>
      </c>
      <c r="CO110" s="2">
        <f t="shared" si="109"/>
        <v>0</v>
      </c>
      <c r="CP110" s="2">
        <f t="shared" si="109"/>
        <v>0</v>
      </c>
      <c r="CQ110" s="2">
        <f t="shared" si="109"/>
        <v>0</v>
      </c>
      <c r="CR110" s="2">
        <f t="shared" si="109"/>
        <v>0</v>
      </c>
      <c r="CS110" s="2">
        <f t="shared" si="109"/>
        <v>0</v>
      </c>
      <c r="CT110" s="2">
        <f t="shared" si="109"/>
        <v>0</v>
      </c>
      <c r="CU110" s="2">
        <f t="shared" si="109"/>
        <v>0</v>
      </c>
      <c r="CV110" s="2">
        <f t="shared" si="109"/>
        <v>0</v>
      </c>
      <c r="CW110" s="2">
        <f t="shared" si="109"/>
        <v>0</v>
      </c>
      <c r="CX110" s="2">
        <f t="shared" si="109"/>
        <v>0</v>
      </c>
      <c r="CY110" s="2">
        <f t="shared" si="109"/>
        <v>0</v>
      </c>
      <c r="CZ110" s="2">
        <f t="shared" si="109"/>
        <v>0</v>
      </c>
      <c r="DA110" s="2">
        <f t="shared" si="109"/>
        <v>0</v>
      </c>
      <c r="DB110" s="2">
        <f t="shared" si="109"/>
        <v>0</v>
      </c>
      <c r="DC110" s="2">
        <f t="shared" si="109"/>
        <v>0</v>
      </c>
      <c r="DD110" s="2">
        <f t="shared" si="109"/>
        <v>0</v>
      </c>
      <c r="DE110" s="2">
        <f t="shared" si="109"/>
        <v>0</v>
      </c>
      <c r="DF110" s="2">
        <f t="shared" si="109"/>
        <v>0</v>
      </c>
      <c r="DG110" s="3">
        <f t="shared" ref="DG110:EL110" si="110">DG126</f>
        <v>0</v>
      </c>
      <c r="DH110" s="3">
        <f t="shared" si="110"/>
        <v>0</v>
      </c>
      <c r="DI110" s="3">
        <f t="shared" si="110"/>
        <v>0</v>
      </c>
      <c r="DJ110" s="3">
        <f t="shared" si="110"/>
        <v>0</v>
      </c>
      <c r="DK110" s="3">
        <f t="shared" si="110"/>
        <v>0</v>
      </c>
      <c r="DL110" s="3">
        <f t="shared" si="110"/>
        <v>0</v>
      </c>
      <c r="DM110" s="3">
        <f t="shared" si="110"/>
        <v>0</v>
      </c>
      <c r="DN110" s="3">
        <f t="shared" si="110"/>
        <v>0</v>
      </c>
      <c r="DO110" s="3">
        <f t="shared" si="110"/>
        <v>0</v>
      </c>
      <c r="DP110" s="3">
        <f t="shared" si="110"/>
        <v>0</v>
      </c>
      <c r="DQ110" s="3">
        <f t="shared" si="110"/>
        <v>0</v>
      </c>
      <c r="DR110" s="3">
        <f t="shared" si="110"/>
        <v>0</v>
      </c>
      <c r="DS110" s="3">
        <f t="shared" si="110"/>
        <v>0</v>
      </c>
      <c r="DT110" s="3">
        <f t="shared" si="110"/>
        <v>0</v>
      </c>
      <c r="DU110" s="3">
        <f t="shared" si="110"/>
        <v>0</v>
      </c>
      <c r="DV110" s="3">
        <f t="shared" si="110"/>
        <v>0</v>
      </c>
      <c r="DW110" s="3">
        <f t="shared" si="110"/>
        <v>0</v>
      </c>
      <c r="DX110" s="3">
        <f t="shared" si="110"/>
        <v>0</v>
      </c>
      <c r="DY110" s="3">
        <f t="shared" si="110"/>
        <v>0</v>
      </c>
      <c r="DZ110" s="3">
        <f t="shared" si="110"/>
        <v>0</v>
      </c>
      <c r="EA110" s="3">
        <f t="shared" si="110"/>
        <v>0</v>
      </c>
      <c r="EB110" s="3">
        <f t="shared" si="110"/>
        <v>0</v>
      </c>
      <c r="EC110" s="3">
        <f t="shared" si="110"/>
        <v>0</v>
      </c>
      <c r="ED110" s="3">
        <f t="shared" si="110"/>
        <v>0</v>
      </c>
      <c r="EE110" s="3">
        <f t="shared" si="110"/>
        <v>0</v>
      </c>
      <c r="EF110" s="3">
        <f t="shared" si="110"/>
        <v>0</v>
      </c>
      <c r="EG110" s="3">
        <f t="shared" si="110"/>
        <v>0</v>
      </c>
      <c r="EH110" s="3">
        <f t="shared" si="110"/>
        <v>0</v>
      </c>
      <c r="EI110" s="3">
        <f t="shared" si="110"/>
        <v>0</v>
      </c>
      <c r="EJ110" s="3">
        <f t="shared" si="110"/>
        <v>0</v>
      </c>
      <c r="EK110" s="3">
        <f t="shared" si="110"/>
        <v>0</v>
      </c>
      <c r="EL110" s="3">
        <f t="shared" si="110"/>
        <v>0</v>
      </c>
      <c r="EM110" s="3">
        <f t="shared" ref="EM110:FR110" si="111">EM126</f>
        <v>0</v>
      </c>
      <c r="EN110" s="3">
        <f t="shared" si="111"/>
        <v>0</v>
      </c>
      <c r="EO110" s="3">
        <f t="shared" si="111"/>
        <v>0</v>
      </c>
      <c r="EP110" s="3">
        <f t="shared" si="111"/>
        <v>0</v>
      </c>
      <c r="EQ110" s="3">
        <f t="shared" si="111"/>
        <v>0</v>
      </c>
      <c r="ER110" s="3">
        <f t="shared" si="111"/>
        <v>0</v>
      </c>
      <c r="ES110" s="3">
        <f t="shared" si="111"/>
        <v>0</v>
      </c>
      <c r="ET110" s="3">
        <f t="shared" si="111"/>
        <v>0</v>
      </c>
      <c r="EU110" s="3">
        <f t="shared" si="111"/>
        <v>0</v>
      </c>
      <c r="EV110" s="3">
        <f t="shared" si="111"/>
        <v>0</v>
      </c>
      <c r="EW110" s="3">
        <f t="shared" si="111"/>
        <v>0</v>
      </c>
      <c r="EX110" s="3">
        <f t="shared" si="111"/>
        <v>0</v>
      </c>
      <c r="EY110" s="3">
        <f t="shared" si="111"/>
        <v>0</v>
      </c>
      <c r="EZ110" s="3">
        <f t="shared" si="111"/>
        <v>0</v>
      </c>
      <c r="FA110" s="3">
        <f t="shared" si="111"/>
        <v>0</v>
      </c>
      <c r="FB110" s="3">
        <f t="shared" si="111"/>
        <v>0</v>
      </c>
      <c r="FC110" s="3">
        <f t="shared" si="111"/>
        <v>0</v>
      </c>
      <c r="FD110" s="3">
        <f t="shared" si="111"/>
        <v>0</v>
      </c>
      <c r="FE110" s="3">
        <f t="shared" si="111"/>
        <v>0</v>
      </c>
      <c r="FF110" s="3">
        <f t="shared" si="111"/>
        <v>0</v>
      </c>
      <c r="FG110" s="3">
        <f t="shared" si="111"/>
        <v>0</v>
      </c>
      <c r="FH110" s="3">
        <f t="shared" si="111"/>
        <v>0</v>
      </c>
      <c r="FI110" s="3">
        <f t="shared" si="111"/>
        <v>0</v>
      </c>
      <c r="FJ110" s="3">
        <f t="shared" si="111"/>
        <v>0</v>
      </c>
      <c r="FK110" s="3">
        <f t="shared" si="111"/>
        <v>0</v>
      </c>
      <c r="FL110" s="3">
        <f t="shared" si="111"/>
        <v>0</v>
      </c>
      <c r="FM110" s="3">
        <f t="shared" si="111"/>
        <v>0</v>
      </c>
      <c r="FN110" s="3">
        <f t="shared" si="111"/>
        <v>0</v>
      </c>
      <c r="FO110" s="3">
        <f t="shared" si="111"/>
        <v>0</v>
      </c>
      <c r="FP110" s="3">
        <f t="shared" si="111"/>
        <v>0</v>
      </c>
      <c r="FQ110" s="3">
        <f t="shared" si="111"/>
        <v>0</v>
      </c>
      <c r="FR110" s="3">
        <f t="shared" si="111"/>
        <v>0</v>
      </c>
      <c r="FS110" s="3">
        <f t="shared" ref="FS110:GX110" si="112">FS126</f>
        <v>0</v>
      </c>
      <c r="FT110" s="3">
        <f t="shared" si="112"/>
        <v>0</v>
      </c>
      <c r="FU110" s="3">
        <f t="shared" si="112"/>
        <v>0</v>
      </c>
      <c r="FV110" s="3">
        <f t="shared" si="112"/>
        <v>0</v>
      </c>
      <c r="FW110" s="3">
        <f t="shared" si="112"/>
        <v>0</v>
      </c>
      <c r="FX110" s="3">
        <f t="shared" si="112"/>
        <v>0</v>
      </c>
      <c r="FY110" s="3">
        <f t="shared" si="112"/>
        <v>0</v>
      </c>
      <c r="FZ110" s="3">
        <f t="shared" si="112"/>
        <v>0</v>
      </c>
      <c r="GA110" s="3">
        <f t="shared" si="112"/>
        <v>0</v>
      </c>
      <c r="GB110" s="3">
        <f t="shared" si="112"/>
        <v>0</v>
      </c>
      <c r="GC110" s="3">
        <f t="shared" si="112"/>
        <v>0</v>
      </c>
      <c r="GD110" s="3">
        <f t="shared" si="112"/>
        <v>0</v>
      </c>
      <c r="GE110" s="3">
        <f t="shared" si="112"/>
        <v>0</v>
      </c>
      <c r="GF110" s="3">
        <f t="shared" si="112"/>
        <v>0</v>
      </c>
      <c r="GG110" s="3">
        <f t="shared" si="112"/>
        <v>0</v>
      </c>
      <c r="GH110" s="3">
        <f t="shared" si="112"/>
        <v>0</v>
      </c>
      <c r="GI110" s="3">
        <f t="shared" si="112"/>
        <v>0</v>
      </c>
      <c r="GJ110" s="3">
        <f t="shared" si="112"/>
        <v>0</v>
      </c>
      <c r="GK110" s="3">
        <f t="shared" si="112"/>
        <v>0</v>
      </c>
      <c r="GL110" s="3">
        <f t="shared" si="112"/>
        <v>0</v>
      </c>
      <c r="GM110" s="3">
        <f t="shared" si="112"/>
        <v>0</v>
      </c>
      <c r="GN110" s="3">
        <f t="shared" si="112"/>
        <v>0</v>
      </c>
      <c r="GO110" s="3">
        <f t="shared" si="112"/>
        <v>0</v>
      </c>
      <c r="GP110" s="3">
        <f t="shared" si="112"/>
        <v>0</v>
      </c>
      <c r="GQ110" s="3">
        <f t="shared" si="112"/>
        <v>0</v>
      </c>
      <c r="GR110" s="3">
        <f t="shared" si="112"/>
        <v>0</v>
      </c>
      <c r="GS110" s="3">
        <f t="shared" si="112"/>
        <v>0</v>
      </c>
      <c r="GT110" s="3">
        <f t="shared" si="112"/>
        <v>0</v>
      </c>
      <c r="GU110" s="3">
        <f t="shared" si="112"/>
        <v>0</v>
      </c>
      <c r="GV110" s="3">
        <f t="shared" si="112"/>
        <v>0</v>
      </c>
      <c r="GW110" s="3">
        <f t="shared" si="112"/>
        <v>0</v>
      </c>
      <c r="GX110" s="3">
        <f t="shared" si="112"/>
        <v>0</v>
      </c>
    </row>
    <row r="111" spans="1:245" hidden="1" x14ac:dyDescent="0.2"/>
    <row r="112" spans="1:245" hidden="1" x14ac:dyDescent="0.2">
      <c r="A112">
        <v>17</v>
      </c>
      <c r="B112">
        <v>1</v>
      </c>
      <c r="C112">
        <f>ROW(SmtRes!A68)</f>
        <v>68</v>
      </c>
      <c r="D112">
        <f>ROW(EtalonRes!A68)</f>
        <v>68</v>
      </c>
      <c r="E112" t="s">
        <v>150</v>
      </c>
      <c r="F112" t="s">
        <v>151</v>
      </c>
      <c r="G112" t="s">
        <v>152</v>
      </c>
      <c r="H112" t="s">
        <v>153</v>
      </c>
      <c r="I112">
        <v>0</v>
      </c>
      <c r="J112">
        <v>0</v>
      </c>
      <c r="O112">
        <f t="shared" ref="O112:O124" si="113">ROUND(CP112,2)</f>
        <v>0</v>
      </c>
      <c r="P112">
        <f t="shared" ref="P112:P124" si="114">ROUND((ROUND((AC112*AW112*I112),2)*BC112),2)</f>
        <v>0</v>
      </c>
      <c r="Q112">
        <f t="shared" ref="Q112:Q118" si="115">(ROUND((ROUND(((ET112)*AV112*I112),2)*BB112),2)+ROUND((ROUND(((AE112-(EU112))*AV112*I112),2)*BS112),2))</f>
        <v>0</v>
      </c>
      <c r="R112">
        <f t="shared" ref="R112:R124" si="116">ROUND((ROUND((AE112*AV112*I112),2)*BS112),2)</f>
        <v>0</v>
      </c>
      <c r="S112">
        <f t="shared" ref="S112:S124" si="117">ROUND((ROUND((AF112*AV112*I112),2)*BA112),2)</f>
        <v>0</v>
      </c>
      <c r="T112">
        <f t="shared" ref="T112:T124" si="118">ROUND(CU112*I112,2)</f>
        <v>0</v>
      </c>
      <c r="U112">
        <f t="shared" ref="U112:U124" si="119">CV112*I112</f>
        <v>0</v>
      </c>
      <c r="V112">
        <f t="shared" ref="V112:V124" si="120">CW112*I112</f>
        <v>0</v>
      </c>
      <c r="W112">
        <f t="shared" ref="W112:W124" si="121">ROUND(CX112*I112,2)</f>
        <v>0</v>
      </c>
      <c r="X112">
        <f t="shared" ref="X112:X124" si="122">ROUND(CY112,2)</f>
        <v>0</v>
      </c>
      <c r="Y112">
        <f t="shared" ref="Y112:Y124" si="123">ROUND(CZ112,2)</f>
        <v>0</v>
      </c>
      <c r="AA112">
        <v>40385408</v>
      </c>
      <c r="AB112">
        <f t="shared" ref="AB112:AB124" si="124">ROUND((AC112+AD112+AF112),6)</f>
        <v>771.65</v>
      </c>
      <c r="AC112">
        <f t="shared" ref="AC112:AC118" si="125">ROUND((ES112),6)</f>
        <v>0</v>
      </c>
      <c r="AD112">
        <f t="shared" ref="AD112:AD118" si="126">ROUND((((ET112)-(EU112))+AE112),6)</f>
        <v>757.55</v>
      </c>
      <c r="AE112">
        <f t="shared" ref="AE112:AF118" si="127">ROUND((EU112),6)</f>
        <v>140.47999999999999</v>
      </c>
      <c r="AF112">
        <f t="shared" si="127"/>
        <v>14.1</v>
      </c>
      <c r="AG112">
        <f t="shared" ref="AG112:AG124" si="128">ROUND((AP112),6)</f>
        <v>0</v>
      </c>
      <c r="AH112">
        <f t="shared" ref="AH112:AI118" si="129">(EW112)</f>
        <v>1.38</v>
      </c>
      <c r="AI112">
        <f t="shared" si="129"/>
        <v>0</v>
      </c>
      <c r="AJ112">
        <f t="shared" ref="AJ112:AJ124" si="130">(AS112)</f>
        <v>0</v>
      </c>
      <c r="AK112">
        <v>771.65</v>
      </c>
      <c r="AL112">
        <v>0</v>
      </c>
      <c r="AM112">
        <v>757.55</v>
      </c>
      <c r="AN112">
        <v>140.47999999999999</v>
      </c>
      <c r="AO112">
        <v>14.1</v>
      </c>
      <c r="AP112">
        <v>0</v>
      </c>
      <c r="AQ112">
        <v>1.38</v>
      </c>
      <c r="AR112">
        <v>0</v>
      </c>
      <c r="AS112">
        <v>0</v>
      </c>
      <c r="AT112">
        <v>92</v>
      </c>
      <c r="AU112">
        <v>50</v>
      </c>
      <c r="AV112">
        <v>1</v>
      </c>
      <c r="AW112">
        <v>1</v>
      </c>
      <c r="AZ112">
        <v>1</v>
      </c>
      <c r="BA112">
        <v>24.53</v>
      </c>
      <c r="BB112">
        <v>9.84</v>
      </c>
      <c r="BC112">
        <v>1</v>
      </c>
      <c r="BD112" t="s">
        <v>3</v>
      </c>
      <c r="BE112" t="s">
        <v>3</v>
      </c>
      <c r="BF112" t="s">
        <v>3</v>
      </c>
      <c r="BG112" t="s">
        <v>3</v>
      </c>
      <c r="BH112">
        <v>0</v>
      </c>
      <c r="BI112">
        <v>1</v>
      </c>
      <c r="BJ112" t="s">
        <v>154</v>
      </c>
      <c r="BM112">
        <v>2</v>
      </c>
      <c r="BN112">
        <v>0</v>
      </c>
      <c r="BO112" t="s">
        <v>151</v>
      </c>
      <c r="BP112">
        <v>1</v>
      </c>
      <c r="BQ112">
        <v>30</v>
      </c>
      <c r="BR112">
        <v>0</v>
      </c>
      <c r="BS112">
        <v>24.53</v>
      </c>
      <c r="BT112">
        <v>1</v>
      </c>
      <c r="BU112">
        <v>1</v>
      </c>
      <c r="BV112">
        <v>1</v>
      </c>
      <c r="BW112">
        <v>1</v>
      </c>
      <c r="BX112">
        <v>1</v>
      </c>
      <c r="BY112" t="s">
        <v>3</v>
      </c>
      <c r="BZ112">
        <v>92</v>
      </c>
      <c r="CA112">
        <v>50</v>
      </c>
      <c r="CE112">
        <v>30</v>
      </c>
      <c r="CF112">
        <v>0</v>
      </c>
      <c r="CG112">
        <v>0</v>
      </c>
      <c r="CM112">
        <v>0</v>
      </c>
      <c r="CN112" t="s">
        <v>3</v>
      </c>
      <c r="CO112">
        <v>0</v>
      </c>
      <c r="CP112">
        <f t="shared" ref="CP112:CP124" si="131">(P112+Q112+S112)</f>
        <v>0</v>
      </c>
      <c r="CQ112">
        <f t="shared" ref="CQ112:CQ124" si="132">ROUND((ROUND((AC112*AW112*1),2)*BC112),2)</f>
        <v>0</v>
      </c>
      <c r="CR112">
        <f t="shared" ref="CR112:CR118" si="133">(ROUND((ROUND(((ET112)*AV112*1),2)*BB112),2)+ROUND((ROUND(((AE112-(EU112))*AV112*1),2)*BS112),2))</f>
        <v>7454.29</v>
      </c>
      <c r="CS112">
        <f t="shared" ref="CS112:CS124" si="134">ROUND((ROUND((AE112*AV112*1),2)*BS112),2)</f>
        <v>3445.97</v>
      </c>
      <c r="CT112">
        <f t="shared" ref="CT112:CT124" si="135">ROUND((ROUND((AF112*AV112*1),2)*BA112),2)</f>
        <v>345.87</v>
      </c>
      <c r="CU112">
        <f t="shared" ref="CU112:CU124" si="136">AG112</f>
        <v>0</v>
      </c>
      <c r="CV112">
        <f t="shared" ref="CV112:CV124" si="137">(AH112*AV112)</f>
        <v>1.38</v>
      </c>
      <c r="CW112">
        <f t="shared" ref="CW112:CW124" si="138">AI112</f>
        <v>0</v>
      </c>
      <c r="CX112">
        <f t="shared" ref="CX112:CX124" si="139">AJ112</f>
        <v>0</v>
      </c>
      <c r="CY112">
        <f t="shared" ref="CY112:CY124" si="140">S112*(BZ112/100)</f>
        <v>0</v>
      </c>
      <c r="CZ112">
        <f t="shared" ref="CZ112:CZ124" si="141">S112*(CA112/100)</f>
        <v>0</v>
      </c>
      <c r="DC112" t="s">
        <v>3</v>
      </c>
      <c r="DD112" t="s">
        <v>3</v>
      </c>
      <c r="DE112" t="s">
        <v>3</v>
      </c>
      <c r="DF112" t="s">
        <v>3</v>
      </c>
      <c r="DG112" t="s">
        <v>3</v>
      </c>
      <c r="DH112" t="s">
        <v>3</v>
      </c>
      <c r="DI112" t="s">
        <v>3</v>
      </c>
      <c r="DJ112" t="s">
        <v>3</v>
      </c>
      <c r="DK112" t="s">
        <v>3</v>
      </c>
      <c r="DL112" t="s">
        <v>3</v>
      </c>
      <c r="DM112" t="s">
        <v>3</v>
      </c>
      <c r="DN112">
        <v>98</v>
      </c>
      <c r="DO112">
        <v>77</v>
      </c>
      <c r="DP112">
        <v>1</v>
      </c>
      <c r="DQ112">
        <v>1</v>
      </c>
      <c r="DU112">
        <v>1013</v>
      </c>
      <c r="DV112" t="s">
        <v>153</v>
      </c>
      <c r="DW112" t="s">
        <v>153</v>
      </c>
      <c r="DX112">
        <v>1</v>
      </c>
      <c r="EE112">
        <v>39927414</v>
      </c>
      <c r="EF112">
        <v>30</v>
      </c>
      <c r="EG112" t="s">
        <v>51</v>
      </c>
      <c r="EH112">
        <v>0</v>
      </c>
      <c r="EI112" t="s">
        <v>3</v>
      </c>
      <c r="EJ112">
        <v>1</v>
      </c>
      <c r="EK112">
        <v>2</v>
      </c>
      <c r="EL112" t="s">
        <v>155</v>
      </c>
      <c r="EM112" t="s">
        <v>156</v>
      </c>
      <c r="EO112" t="s">
        <v>3</v>
      </c>
      <c r="EQ112">
        <v>131072</v>
      </c>
      <c r="ER112">
        <v>771.65</v>
      </c>
      <c r="ES112">
        <v>0</v>
      </c>
      <c r="ET112">
        <v>757.55</v>
      </c>
      <c r="EU112">
        <v>140.47999999999999</v>
      </c>
      <c r="EV112">
        <v>14.1</v>
      </c>
      <c r="EW112">
        <v>1.38</v>
      </c>
      <c r="EX112">
        <v>0</v>
      </c>
      <c r="EY112">
        <v>0</v>
      </c>
      <c r="FQ112">
        <v>0</v>
      </c>
      <c r="FR112">
        <f t="shared" ref="FR112:FR124" si="142">ROUND(IF(AND(BH112=3,BI112=3),P112,0),2)</f>
        <v>0</v>
      </c>
      <c r="FS112">
        <v>0</v>
      </c>
      <c r="FX112">
        <v>98</v>
      </c>
      <c r="FY112">
        <v>77</v>
      </c>
      <c r="GA112" t="s">
        <v>3</v>
      </c>
      <c r="GD112">
        <v>0</v>
      </c>
      <c r="GF112">
        <v>445216503</v>
      </c>
      <c r="GG112">
        <v>2</v>
      </c>
      <c r="GH112">
        <v>1</v>
      </c>
      <c r="GI112">
        <v>2</v>
      </c>
      <c r="GJ112">
        <v>0</v>
      </c>
      <c r="GK112">
        <f>ROUND(R112*(R12)/100,2)</f>
        <v>0</v>
      </c>
      <c r="GL112">
        <f t="shared" ref="GL112:GL124" si="143">ROUND(IF(AND(BH112=3,BI112=3,FS112&lt;&gt;0),P112,0),2)</f>
        <v>0</v>
      </c>
      <c r="GM112">
        <f t="shared" ref="GM112:GM124" si="144">ROUND(O112+X112+Y112+GK112,2)+GX112</f>
        <v>0</v>
      </c>
      <c r="GN112">
        <f t="shared" ref="GN112:GN124" si="145">IF(OR(BI112=0,BI112=1),ROUND(O112+X112+Y112+GK112,2),0)</f>
        <v>0</v>
      </c>
      <c r="GO112">
        <f t="shared" ref="GO112:GO124" si="146">IF(BI112=2,ROUND(O112+X112+Y112+GK112,2),0)</f>
        <v>0</v>
      </c>
      <c r="GP112">
        <f t="shared" ref="GP112:GP124" si="147">IF(BI112=4,ROUND(O112+X112+Y112+GK112,2)+GX112,0)</f>
        <v>0</v>
      </c>
      <c r="GR112">
        <v>0</v>
      </c>
      <c r="GS112">
        <v>3</v>
      </c>
      <c r="GT112">
        <v>0</v>
      </c>
      <c r="GU112" t="s">
        <v>3</v>
      </c>
      <c r="GV112">
        <f t="shared" ref="GV112:GV124" si="148">ROUND((GT112),6)</f>
        <v>0</v>
      </c>
      <c r="GW112">
        <v>1</v>
      </c>
      <c r="GX112">
        <f t="shared" ref="GX112:GX124" si="149">ROUND(HC112*I112,2)</f>
        <v>0</v>
      </c>
      <c r="HA112">
        <v>0</v>
      </c>
      <c r="HB112">
        <v>0</v>
      </c>
      <c r="HC112">
        <f t="shared" ref="HC112:HC124" si="150">GV112*GW112</f>
        <v>0</v>
      </c>
      <c r="IK112">
        <v>0</v>
      </c>
    </row>
    <row r="113" spans="1:245" hidden="1" x14ac:dyDescent="0.2">
      <c r="A113">
        <v>17</v>
      </c>
      <c r="B113">
        <v>1</v>
      </c>
      <c r="C113">
        <f>ROW(SmtRes!A69)</f>
        <v>69</v>
      </c>
      <c r="D113">
        <f>ROW(EtalonRes!A69)</f>
        <v>69</v>
      </c>
      <c r="E113" t="s">
        <v>157</v>
      </c>
      <c r="F113" t="s">
        <v>158</v>
      </c>
      <c r="G113" t="s">
        <v>159</v>
      </c>
      <c r="H113" t="s">
        <v>153</v>
      </c>
      <c r="I113">
        <v>0</v>
      </c>
      <c r="J113">
        <v>0</v>
      </c>
      <c r="O113">
        <f t="shared" si="113"/>
        <v>0</v>
      </c>
      <c r="P113">
        <f t="shared" si="114"/>
        <v>0</v>
      </c>
      <c r="Q113">
        <f t="shared" si="115"/>
        <v>0</v>
      </c>
      <c r="R113">
        <f t="shared" si="116"/>
        <v>0</v>
      </c>
      <c r="S113">
        <f t="shared" si="117"/>
        <v>0</v>
      </c>
      <c r="T113">
        <f t="shared" si="118"/>
        <v>0</v>
      </c>
      <c r="U113">
        <f t="shared" si="119"/>
        <v>0</v>
      </c>
      <c r="V113">
        <f t="shared" si="120"/>
        <v>0</v>
      </c>
      <c r="W113">
        <f t="shared" si="121"/>
        <v>0</v>
      </c>
      <c r="X113">
        <f t="shared" si="122"/>
        <v>0</v>
      </c>
      <c r="Y113">
        <f t="shared" si="123"/>
        <v>0</v>
      </c>
      <c r="AA113">
        <v>40385408</v>
      </c>
      <c r="AB113">
        <f t="shared" si="124"/>
        <v>2042.62</v>
      </c>
      <c r="AC113">
        <f t="shared" si="125"/>
        <v>0</v>
      </c>
      <c r="AD113">
        <f t="shared" si="126"/>
        <v>0</v>
      </c>
      <c r="AE113">
        <f t="shared" si="127"/>
        <v>0</v>
      </c>
      <c r="AF113">
        <f t="shared" si="127"/>
        <v>2042.62</v>
      </c>
      <c r="AG113">
        <f t="shared" si="128"/>
        <v>0</v>
      </c>
      <c r="AH113">
        <f t="shared" si="129"/>
        <v>192.7</v>
      </c>
      <c r="AI113">
        <f t="shared" si="129"/>
        <v>0</v>
      </c>
      <c r="AJ113">
        <f t="shared" si="130"/>
        <v>0</v>
      </c>
      <c r="AK113">
        <v>2042.62</v>
      </c>
      <c r="AL113">
        <v>0</v>
      </c>
      <c r="AM113">
        <v>0</v>
      </c>
      <c r="AN113">
        <v>0</v>
      </c>
      <c r="AO113">
        <v>2042.62</v>
      </c>
      <c r="AP113">
        <v>0</v>
      </c>
      <c r="AQ113">
        <v>192.7</v>
      </c>
      <c r="AR113">
        <v>0</v>
      </c>
      <c r="AS113">
        <v>0</v>
      </c>
      <c r="AT113">
        <v>85</v>
      </c>
      <c r="AU113">
        <v>41</v>
      </c>
      <c r="AV113">
        <v>1</v>
      </c>
      <c r="AW113">
        <v>1</v>
      </c>
      <c r="AZ113">
        <v>1</v>
      </c>
      <c r="BA113">
        <v>24.53</v>
      </c>
      <c r="BB113">
        <v>1</v>
      </c>
      <c r="BC113">
        <v>1</v>
      </c>
      <c r="BD113" t="s">
        <v>3</v>
      </c>
      <c r="BE113" t="s">
        <v>3</v>
      </c>
      <c r="BF113" t="s">
        <v>3</v>
      </c>
      <c r="BG113" t="s">
        <v>3</v>
      </c>
      <c r="BH113">
        <v>0</v>
      </c>
      <c r="BI113">
        <v>1</v>
      </c>
      <c r="BJ113" t="s">
        <v>160</v>
      </c>
      <c r="BM113">
        <v>16</v>
      </c>
      <c r="BN113">
        <v>0</v>
      </c>
      <c r="BO113" t="s">
        <v>158</v>
      </c>
      <c r="BP113">
        <v>1</v>
      </c>
      <c r="BQ113">
        <v>30</v>
      </c>
      <c r="BR113">
        <v>0</v>
      </c>
      <c r="BS113">
        <v>24.53</v>
      </c>
      <c r="BT113">
        <v>1</v>
      </c>
      <c r="BU113">
        <v>1</v>
      </c>
      <c r="BV113">
        <v>1</v>
      </c>
      <c r="BW113">
        <v>1</v>
      </c>
      <c r="BX113">
        <v>1</v>
      </c>
      <c r="BY113" t="s">
        <v>3</v>
      </c>
      <c r="BZ113">
        <v>85</v>
      </c>
      <c r="CA113">
        <v>41</v>
      </c>
      <c r="CE113">
        <v>30</v>
      </c>
      <c r="CF113">
        <v>0</v>
      </c>
      <c r="CG113">
        <v>0</v>
      </c>
      <c r="CM113">
        <v>0</v>
      </c>
      <c r="CN113" t="s">
        <v>3</v>
      </c>
      <c r="CO113">
        <v>0</v>
      </c>
      <c r="CP113">
        <f t="shared" si="131"/>
        <v>0</v>
      </c>
      <c r="CQ113">
        <f t="shared" si="132"/>
        <v>0</v>
      </c>
      <c r="CR113">
        <f t="shared" si="133"/>
        <v>0</v>
      </c>
      <c r="CS113">
        <f t="shared" si="134"/>
        <v>0</v>
      </c>
      <c r="CT113">
        <f t="shared" si="135"/>
        <v>50105.47</v>
      </c>
      <c r="CU113">
        <f t="shared" si="136"/>
        <v>0</v>
      </c>
      <c r="CV113">
        <f t="shared" si="137"/>
        <v>192.7</v>
      </c>
      <c r="CW113">
        <f t="shared" si="138"/>
        <v>0</v>
      </c>
      <c r="CX113">
        <f t="shared" si="139"/>
        <v>0</v>
      </c>
      <c r="CY113">
        <f t="shared" si="140"/>
        <v>0</v>
      </c>
      <c r="CZ113">
        <f t="shared" si="141"/>
        <v>0</v>
      </c>
      <c r="DC113" t="s">
        <v>3</v>
      </c>
      <c r="DD113" t="s">
        <v>3</v>
      </c>
      <c r="DE113" t="s">
        <v>3</v>
      </c>
      <c r="DF113" t="s">
        <v>3</v>
      </c>
      <c r="DG113" t="s">
        <v>3</v>
      </c>
      <c r="DH113" t="s">
        <v>3</v>
      </c>
      <c r="DI113" t="s">
        <v>3</v>
      </c>
      <c r="DJ113" t="s">
        <v>3</v>
      </c>
      <c r="DK113" t="s">
        <v>3</v>
      </c>
      <c r="DL113" t="s">
        <v>3</v>
      </c>
      <c r="DM113" t="s">
        <v>3</v>
      </c>
      <c r="DN113">
        <v>105</v>
      </c>
      <c r="DO113">
        <v>77</v>
      </c>
      <c r="DP113">
        <v>1</v>
      </c>
      <c r="DQ113">
        <v>1</v>
      </c>
      <c r="DU113">
        <v>1013</v>
      </c>
      <c r="DV113" t="s">
        <v>153</v>
      </c>
      <c r="DW113" t="s">
        <v>153</v>
      </c>
      <c r="DX113">
        <v>1</v>
      </c>
      <c r="EE113">
        <v>39927428</v>
      </c>
      <c r="EF113">
        <v>30</v>
      </c>
      <c r="EG113" t="s">
        <v>51</v>
      </c>
      <c r="EH113">
        <v>0</v>
      </c>
      <c r="EI113" t="s">
        <v>3</v>
      </c>
      <c r="EJ113">
        <v>1</v>
      </c>
      <c r="EK113">
        <v>16</v>
      </c>
      <c r="EL113" t="s">
        <v>161</v>
      </c>
      <c r="EM113" t="s">
        <v>162</v>
      </c>
      <c r="EO113" t="s">
        <v>3</v>
      </c>
      <c r="EQ113">
        <v>131072</v>
      </c>
      <c r="ER113">
        <v>2042.62</v>
      </c>
      <c r="ES113">
        <v>0</v>
      </c>
      <c r="ET113">
        <v>0</v>
      </c>
      <c r="EU113">
        <v>0</v>
      </c>
      <c r="EV113">
        <v>2042.62</v>
      </c>
      <c r="EW113">
        <v>192.7</v>
      </c>
      <c r="EX113">
        <v>0</v>
      </c>
      <c r="EY113">
        <v>0</v>
      </c>
      <c r="FQ113">
        <v>0</v>
      </c>
      <c r="FR113">
        <f t="shared" si="142"/>
        <v>0</v>
      </c>
      <c r="FS113">
        <v>0</v>
      </c>
      <c r="FX113">
        <v>105</v>
      </c>
      <c r="FY113">
        <v>77</v>
      </c>
      <c r="GA113" t="s">
        <v>3</v>
      </c>
      <c r="GD113">
        <v>0</v>
      </c>
      <c r="GF113">
        <v>-1632341149</v>
      </c>
      <c r="GG113">
        <v>2</v>
      </c>
      <c r="GH113">
        <v>1</v>
      </c>
      <c r="GI113">
        <v>2</v>
      </c>
      <c r="GJ113">
        <v>0</v>
      </c>
      <c r="GK113">
        <f>ROUND(R113*(R12)/100,2)</f>
        <v>0</v>
      </c>
      <c r="GL113">
        <f t="shared" si="143"/>
        <v>0</v>
      </c>
      <c r="GM113">
        <f t="shared" si="144"/>
        <v>0</v>
      </c>
      <c r="GN113">
        <f t="shared" si="145"/>
        <v>0</v>
      </c>
      <c r="GO113">
        <f t="shared" si="146"/>
        <v>0</v>
      </c>
      <c r="GP113">
        <f t="shared" si="147"/>
        <v>0</v>
      </c>
      <c r="GR113">
        <v>0</v>
      </c>
      <c r="GS113">
        <v>3</v>
      </c>
      <c r="GT113">
        <v>0</v>
      </c>
      <c r="GU113" t="s">
        <v>3</v>
      </c>
      <c r="GV113">
        <f t="shared" si="148"/>
        <v>0</v>
      </c>
      <c r="GW113">
        <v>1</v>
      </c>
      <c r="GX113">
        <f t="shared" si="149"/>
        <v>0</v>
      </c>
      <c r="HA113">
        <v>0</v>
      </c>
      <c r="HB113">
        <v>0</v>
      </c>
      <c r="HC113">
        <f t="shared" si="150"/>
        <v>0</v>
      </c>
      <c r="IK113">
        <v>0</v>
      </c>
    </row>
    <row r="114" spans="1:245" hidden="1" x14ac:dyDescent="0.2">
      <c r="A114">
        <v>17</v>
      </c>
      <c r="B114">
        <v>1</v>
      </c>
      <c r="C114">
        <f>ROW(SmtRes!A70)</f>
        <v>70</v>
      </c>
      <c r="D114">
        <f>ROW(EtalonRes!A70)</f>
        <v>70</v>
      </c>
      <c r="E114" t="s">
        <v>163</v>
      </c>
      <c r="F114" t="s">
        <v>164</v>
      </c>
      <c r="G114" t="s">
        <v>165</v>
      </c>
      <c r="H114" t="s">
        <v>153</v>
      </c>
      <c r="I114">
        <v>0</v>
      </c>
      <c r="J114">
        <v>0</v>
      </c>
      <c r="O114">
        <f t="shared" si="113"/>
        <v>0</v>
      </c>
      <c r="P114">
        <f t="shared" si="114"/>
        <v>0</v>
      </c>
      <c r="Q114">
        <f t="shared" si="115"/>
        <v>0</v>
      </c>
      <c r="R114">
        <f t="shared" si="116"/>
        <v>0</v>
      </c>
      <c r="S114">
        <f t="shared" si="117"/>
        <v>0</v>
      </c>
      <c r="T114">
        <f t="shared" si="118"/>
        <v>0</v>
      </c>
      <c r="U114">
        <f t="shared" si="119"/>
        <v>0</v>
      </c>
      <c r="V114">
        <f t="shared" si="120"/>
        <v>0</v>
      </c>
      <c r="W114">
        <f t="shared" si="121"/>
        <v>0</v>
      </c>
      <c r="X114">
        <f t="shared" si="122"/>
        <v>0</v>
      </c>
      <c r="Y114">
        <f t="shared" si="123"/>
        <v>0</v>
      </c>
      <c r="AA114">
        <v>40385408</v>
      </c>
      <c r="AB114">
        <f t="shared" si="124"/>
        <v>795.14</v>
      </c>
      <c r="AC114">
        <f t="shared" si="125"/>
        <v>0</v>
      </c>
      <c r="AD114">
        <f t="shared" si="126"/>
        <v>0</v>
      </c>
      <c r="AE114">
        <f t="shared" si="127"/>
        <v>0</v>
      </c>
      <c r="AF114">
        <f t="shared" si="127"/>
        <v>795.14</v>
      </c>
      <c r="AG114">
        <f t="shared" si="128"/>
        <v>0</v>
      </c>
      <c r="AH114">
        <f t="shared" si="129"/>
        <v>83</v>
      </c>
      <c r="AI114">
        <f t="shared" si="129"/>
        <v>0</v>
      </c>
      <c r="AJ114">
        <f t="shared" si="130"/>
        <v>0</v>
      </c>
      <c r="AK114">
        <v>795.14</v>
      </c>
      <c r="AL114">
        <v>0</v>
      </c>
      <c r="AM114">
        <v>0</v>
      </c>
      <c r="AN114">
        <v>0</v>
      </c>
      <c r="AO114">
        <v>795.14</v>
      </c>
      <c r="AP114">
        <v>0</v>
      </c>
      <c r="AQ114">
        <v>83</v>
      </c>
      <c r="AR114">
        <v>0</v>
      </c>
      <c r="AS114">
        <v>0</v>
      </c>
      <c r="AT114">
        <v>73</v>
      </c>
      <c r="AU114">
        <v>41</v>
      </c>
      <c r="AV114">
        <v>1</v>
      </c>
      <c r="AW114">
        <v>1</v>
      </c>
      <c r="AZ114">
        <v>1</v>
      </c>
      <c r="BA114">
        <v>24.53</v>
      </c>
      <c r="BB114">
        <v>1</v>
      </c>
      <c r="BC114">
        <v>1</v>
      </c>
      <c r="BD114" t="s">
        <v>3</v>
      </c>
      <c r="BE114" t="s">
        <v>3</v>
      </c>
      <c r="BF114" t="s">
        <v>3</v>
      </c>
      <c r="BG114" t="s">
        <v>3</v>
      </c>
      <c r="BH114">
        <v>0</v>
      </c>
      <c r="BI114">
        <v>1</v>
      </c>
      <c r="BJ114" t="s">
        <v>166</v>
      </c>
      <c r="BM114">
        <v>393</v>
      </c>
      <c r="BN114">
        <v>0</v>
      </c>
      <c r="BO114" t="s">
        <v>164</v>
      </c>
      <c r="BP114">
        <v>1</v>
      </c>
      <c r="BQ114">
        <v>60</v>
      </c>
      <c r="BR114">
        <v>0</v>
      </c>
      <c r="BS114">
        <v>24.53</v>
      </c>
      <c r="BT114">
        <v>1</v>
      </c>
      <c r="BU114">
        <v>1</v>
      </c>
      <c r="BV114">
        <v>1</v>
      </c>
      <c r="BW114">
        <v>1</v>
      </c>
      <c r="BX114">
        <v>1</v>
      </c>
      <c r="BY114" t="s">
        <v>3</v>
      </c>
      <c r="BZ114">
        <v>73</v>
      </c>
      <c r="CA114">
        <v>41</v>
      </c>
      <c r="CE114">
        <v>30</v>
      </c>
      <c r="CF114">
        <v>0</v>
      </c>
      <c r="CG114">
        <v>0</v>
      </c>
      <c r="CM114">
        <v>0</v>
      </c>
      <c r="CN114" t="s">
        <v>3</v>
      </c>
      <c r="CO114">
        <v>0</v>
      </c>
      <c r="CP114">
        <f t="shared" si="131"/>
        <v>0</v>
      </c>
      <c r="CQ114">
        <f t="shared" si="132"/>
        <v>0</v>
      </c>
      <c r="CR114">
        <f t="shared" si="133"/>
        <v>0</v>
      </c>
      <c r="CS114">
        <f t="shared" si="134"/>
        <v>0</v>
      </c>
      <c r="CT114">
        <f t="shared" si="135"/>
        <v>19504.78</v>
      </c>
      <c r="CU114">
        <f t="shared" si="136"/>
        <v>0</v>
      </c>
      <c r="CV114">
        <f t="shared" si="137"/>
        <v>83</v>
      </c>
      <c r="CW114">
        <f t="shared" si="138"/>
        <v>0</v>
      </c>
      <c r="CX114">
        <f t="shared" si="139"/>
        <v>0</v>
      </c>
      <c r="CY114">
        <f t="shared" si="140"/>
        <v>0</v>
      </c>
      <c r="CZ114">
        <f t="shared" si="141"/>
        <v>0</v>
      </c>
      <c r="DC114" t="s">
        <v>3</v>
      </c>
      <c r="DD114" t="s">
        <v>3</v>
      </c>
      <c r="DE114" t="s">
        <v>3</v>
      </c>
      <c r="DF114" t="s">
        <v>3</v>
      </c>
      <c r="DG114" t="s">
        <v>3</v>
      </c>
      <c r="DH114" t="s">
        <v>3</v>
      </c>
      <c r="DI114" t="s">
        <v>3</v>
      </c>
      <c r="DJ114" t="s">
        <v>3</v>
      </c>
      <c r="DK114" t="s">
        <v>3</v>
      </c>
      <c r="DL114" t="s">
        <v>3</v>
      </c>
      <c r="DM114" t="s">
        <v>3</v>
      </c>
      <c r="DN114">
        <v>91</v>
      </c>
      <c r="DO114">
        <v>67</v>
      </c>
      <c r="DP114">
        <v>1</v>
      </c>
      <c r="DQ114">
        <v>1</v>
      </c>
      <c r="DU114">
        <v>1013</v>
      </c>
      <c r="DV114" t="s">
        <v>153</v>
      </c>
      <c r="DW114" t="s">
        <v>153</v>
      </c>
      <c r="DX114">
        <v>1</v>
      </c>
      <c r="EE114">
        <v>39927805</v>
      </c>
      <c r="EF114">
        <v>60</v>
      </c>
      <c r="EG114" t="s">
        <v>19</v>
      </c>
      <c r="EH114">
        <v>0</v>
      </c>
      <c r="EI114" t="s">
        <v>3</v>
      </c>
      <c r="EJ114">
        <v>1</v>
      </c>
      <c r="EK114">
        <v>393</v>
      </c>
      <c r="EL114" t="s">
        <v>167</v>
      </c>
      <c r="EM114" t="s">
        <v>168</v>
      </c>
      <c r="EO114" t="s">
        <v>3</v>
      </c>
      <c r="EQ114">
        <v>131072</v>
      </c>
      <c r="ER114">
        <v>795.14</v>
      </c>
      <c r="ES114">
        <v>0</v>
      </c>
      <c r="ET114">
        <v>0</v>
      </c>
      <c r="EU114">
        <v>0</v>
      </c>
      <c r="EV114">
        <v>795.14</v>
      </c>
      <c r="EW114">
        <v>83</v>
      </c>
      <c r="EX114">
        <v>0</v>
      </c>
      <c r="EY114">
        <v>0</v>
      </c>
      <c r="FQ114">
        <v>0</v>
      </c>
      <c r="FR114">
        <f t="shared" si="142"/>
        <v>0</v>
      </c>
      <c r="FS114">
        <v>0</v>
      </c>
      <c r="FX114">
        <v>91</v>
      </c>
      <c r="FY114">
        <v>67</v>
      </c>
      <c r="GA114" t="s">
        <v>3</v>
      </c>
      <c r="GD114">
        <v>0</v>
      </c>
      <c r="GF114">
        <v>2144161260</v>
      </c>
      <c r="GG114">
        <v>2</v>
      </c>
      <c r="GH114">
        <v>1</v>
      </c>
      <c r="GI114">
        <v>2</v>
      </c>
      <c r="GJ114">
        <v>0</v>
      </c>
      <c r="GK114">
        <f>ROUND(R114*(R12)/100,2)</f>
        <v>0</v>
      </c>
      <c r="GL114">
        <f t="shared" si="143"/>
        <v>0</v>
      </c>
      <c r="GM114">
        <f t="shared" si="144"/>
        <v>0</v>
      </c>
      <c r="GN114">
        <f t="shared" si="145"/>
        <v>0</v>
      </c>
      <c r="GO114">
        <f t="shared" si="146"/>
        <v>0</v>
      </c>
      <c r="GP114">
        <f t="shared" si="147"/>
        <v>0</v>
      </c>
      <c r="GR114">
        <v>0</v>
      </c>
      <c r="GS114">
        <v>3</v>
      </c>
      <c r="GT114">
        <v>0</v>
      </c>
      <c r="GU114" t="s">
        <v>3</v>
      </c>
      <c r="GV114">
        <f t="shared" si="148"/>
        <v>0</v>
      </c>
      <c r="GW114">
        <v>1</v>
      </c>
      <c r="GX114">
        <f t="shared" si="149"/>
        <v>0</v>
      </c>
      <c r="HA114">
        <v>0</v>
      </c>
      <c r="HB114">
        <v>0</v>
      </c>
      <c r="HC114">
        <f t="shared" si="150"/>
        <v>0</v>
      </c>
      <c r="IK114">
        <v>0</v>
      </c>
    </row>
    <row r="115" spans="1:245" hidden="1" x14ac:dyDescent="0.2">
      <c r="A115">
        <v>17</v>
      </c>
      <c r="B115">
        <v>1</v>
      </c>
      <c r="C115">
        <f>ROW(SmtRes!A78)</f>
        <v>78</v>
      </c>
      <c r="D115">
        <f>ROW(EtalonRes!A78)</f>
        <v>78</v>
      </c>
      <c r="E115" t="s">
        <v>169</v>
      </c>
      <c r="F115" t="s">
        <v>170</v>
      </c>
      <c r="G115" t="s">
        <v>171</v>
      </c>
      <c r="H115" t="s">
        <v>134</v>
      </c>
      <c r="I115">
        <v>0</v>
      </c>
      <c r="J115">
        <v>0</v>
      </c>
      <c r="O115">
        <f t="shared" si="113"/>
        <v>0</v>
      </c>
      <c r="P115">
        <f t="shared" si="114"/>
        <v>0</v>
      </c>
      <c r="Q115">
        <f t="shared" si="115"/>
        <v>0</v>
      </c>
      <c r="R115">
        <f t="shared" si="116"/>
        <v>0</v>
      </c>
      <c r="S115">
        <f t="shared" si="117"/>
        <v>0</v>
      </c>
      <c r="T115">
        <f t="shared" si="118"/>
        <v>0</v>
      </c>
      <c r="U115">
        <f t="shared" si="119"/>
        <v>0</v>
      </c>
      <c r="V115">
        <f t="shared" si="120"/>
        <v>0</v>
      </c>
      <c r="W115">
        <f t="shared" si="121"/>
        <v>0</v>
      </c>
      <c r="X115">
        <f t="shared" si="122"/>
        <v>0</v>
      </c>
      <c r="Y115">
        <f t="shared" si="123"/>
        <v>0</v>
      </c>
      <c r="AA115">
        <v>40385408</v>
      </c>
      <c r="AB115">
        <f t="shared" si="124"/>
        <v>863.06</v>
      </c>
      <c r="AC115">
        <f t="shared" si="125"/>
        <v>35.35</v>
      </c>
      <c r="AD115">
        <f t="shared" si="126"/>
        <v>676.22</v>
      </c>
      <c r="AE115">
        <f t="shared" si="127"/>
        <v>115.89</v>
      </c>
      <c r="AF115">
        <f t="shared" si="127"/>
        <v>151.49</v>
      </c>
      <c r="AG115">
        <f t="shared" si="128"/>
        <v>0</v>
      </c>
      <c r="AH115">
        <f t="shared" si="129"/>
        <v>14.4</v>
      </c>
      <c r="AI115">
        <f t="shared" si="129"/>
        <v>0</v>
      </c>
      <c r="AJ115">
        <f t="shared" si="130"/>
        <v>0</v>
      </c>
      <c r="AK115">
        <v>863.06</v>
      </c>
      <c r="AL115">
        <v>35.35</v>
      </c>
      <c r="AM115">
        <v>676.22</v>
      </c>
      <c r="AN115">
        <v>115.89</v>
      </c>
      <c r="AO115">
        <v>151.49</v>
      </c>
      <c r="AP115">
        <v>0</v>
      </c>
      <c r="AQ115">
        <v>14.4</v>
      </c>
      <c r="AR115">
        <v>0</v>
      </c>
      <c r="AS115">
        <v>0</v>
      </c>
      <c r="AT115">
        <v>131</v>
      </c>
      <c r="AU115">
        <v>54</v>
      </c>
      <c r="AV115">
        <v>1</v>
      </c>
      <c r="AW115">
        <v>1</v>
      </c>
      <c r="AZ115">
        <v>1</v>
      </c>
      <c r="BA115">
        <v>24.53</v>
      </c>
      <c r="BB115">
        <v>9.4700000000000006</v>
      </c>
      <c r="BC115">
        <v>4.99</v>
      </c>
      <c r="BD115" t="s">
        <v>3</v>
      </c>
      <c r="BE115" t="s">
        <v>3</v>
      </c>
      <c r="BF115" t="s">
        <v>3</v>
      </c>
      <c r="BG115" t="s">
        <v>3</v>
      </c>
      <c r="BH115">
        <v>0</v>
      </c>
      <c r="BI115">
        <v>1</v>
      </c>
      <c r="BJ115" t="s">
        <v>172</v>
      </c>
      <c r="BM115">
        <v>146</v>
      </c>
      <c r="BN115">
        <v>0</v>
      </c>
      <c r="BO115" t="s">
        <v>170</v>
      </c>
      <c r="BP115">
        <v>1</v>
      </c>
      <c r="BQ115">
        <v>30</v>
      </c>
      <c r="BR115">
        <v>0</v>
      </c>
      <c r="BS115">
        <v>24.53</v>
      </c>
      <c r="BT115">
        <v>1</v>
      </c>
      <c r="BU115">
        <v>1</v>
      </c>
      <c r="BV115">
        <v>1</v>
      </c>
      <c r="BW115">
        <v>1</v>
      </c>
      <c r="BX115">
        <v>1</v>
      </c>
      <c r="BY115" t="s">
        <v>3</v>
      </c>
      <c r="BZ115">
        <v>131</v>
      </c>
      <c r="CA115">
        <v>54</v>
      </c>
      <c r="CE115">
        <v>30</v>
      </c>
      <c r="CF115">
        <v>0</v>
      </c>
      <c r="CG115">
        <v>0</v>
      </c>
      <c r="CM115">
        <v>0</v>
      </c>
      <c r="CN115" t="s">
        <v>3</v>
      </c>
      <c r="CO115">
        <v>0</v>
      </c>
      <c r="CP115">
        <f t="shared" si="131"/>
        <v>0</v>
      </c>
      <c r="CQ115">
        <f t="shared" si="132"/>
        <v>176.4</v>
      </c>
      <c r="CR115">
        <f t="shared" si="133"/>
        <v>6403.8</v>
      </c>
      <c r="CS115">
        <f t="shared" si="134"/>
        <v>2842.78</v>
      </c>
      <c r="CT115">
        <f t="shared" si="135"/>
        <v>3716.05</v>
      </c>
      <c r="CU115">
        <f t="shared" si="136"/>
        <v>0</v>
      </c>
      <c r="CV115">
        <f t="shared" si="137"/>
        <v>14.4</v>
      </c>
      <c r="CW115">
        <f t="shared" si="138"/>
        <v>0</v>
      </c>
      <c r="CX115">
        <f t="shared" si="139"/>
        <v>0</v>
      </c>
      <c r="CY115">
        <f t="shared" si="140"/>
        <v>0</v>
      </c>
      <c r="CZ115">
        <f t="shared" si="141"/>
        <v>0</v>
      </c>
      <c r="DC115" t="s">
        <v>3</v>
      </c>
      <c r="DD115" t="s">
        <v>3</v>
      </c>
      <c r="DE115" t="s">
        <v>3</v>
      </c>
      <c r="DF115" t="s">
        <v>3</v>
      </c>
      <c r="DG115" t="s">
        <v>3</v>
      </c>
      <c r="DH115" t="s">
        <v>3</v>
      </c>
      <c r="DI115" t="s">
        <v>3</v>
      </c>
      <c r="DJ115" t="s">
        <v>3</v>
      </c>
      <c r="DK115" t="s">
        <v>3</v>
      </c>
      <c r="DL115" t="s">
        <v>3</v>
      </c>
      <c r="DM115" t="s">
        <v>3</v>
      </c>
      <c r="DN115">
        <v>161</v>
      </c>
      <c r="DO115">
        <v>107</v>
      </c>
      <c r="DP115">
        <v>1</v>
      </c>
      <c r="DQ115">
        <v>1</v>
      </c>
      <c r="DU115">
        <v>1013</v>
      </c>
      <c r="DV115" t="s">
        <v>134</v>
      </c>
      <c r="DW115" t="s">
        <v>134</v>
      </c>
      <c r="DX115">
        <v>1</v>
      </c>
      <c r="EE115">
        <v>39927558</v>
      </c>
      <c r="EF115">
        <v>30</v>
      </c>
      <c r="EG115" t="s">
        <v>51</v>
      </c>
      <c r="EH115">
        <v>0</v>
      </c>
      <c r="EI115" t="s">
        <v>3</v>
      </c>
      <c r="EJ115">
        <v>1</v>
      </c>
      <c r="EK115">
        <v>146</v>
      </c>
      <c r="EL115" t="s">
        <v>136</v>
      </c>
      <c r="EM115" t="s">
        <v>137</v>
      </c>
      <c r="EO115" t="s">
        <v>3</v>
      </c>
      <c r="EQ115">
        <v>131072</v>
      </c>
      <c r="ER115">
        <v>863.06</v>
      </c>
      <c r="ES115">
        <v>35.35</v>
      </c>
      <c r="ET115">
        <v>676.22</v>
      </c>
      <c r="EU115">
        <v>115.89</v>
      </c>
      <c r="EV115">
        <v>151.49</v>
      </c>
      <c r="EW115">
        <v>14.4</v>
      </c>
      <c r="EX115">
        <v>0</v>
      </c>
      <c r="EY115">
        <v>0</v>
      </c>
      <c r="FQ115">
        <v>0</v>
      </c>
      <c r="FR115">
        <f t="shared" si="142"/>
        <v>0</v>
      </c>
      <c r="FS115">
        <v>0</v>
      </c>
      <c r="FX115">
        <v>161</v>
      </c>
      <c r="FY115">
        <v>107</v>
      </c>
      <c r="GA115" t="s">
        <v>3</v>
      </c>
      <c r="GD115">
        <v>0</v>
      </c>
      <c r="GF115">
        <v>651770477</v>
      </c>
      <c r="GG115">
        <v>2</v>
      </c>
      <c r="GH115">
        <v>1</v>
      </c>
      <c r="GI115">
        <v>2</v>
      </c>
      <c r="GJ115">
        <v>0</v>
      </c>
      <c r="GK115">
        <f>ROUND(R115*(R12)/100,2)</f>
        <v>0</v>
      </c>
      <c r="GL115">
        <f t="shared" si="143"/>
        <v>0</v>
      </c>
      <c r="GM115">
        <f t="shared" si="144"/>
        <v>0</v>
      </c>
      <c r="GN115">
        <f t="shared" si="145"/>
        <v>0</v>
      </c>
      <c r="GO115">
        <f t="shared" si="146"/>
        <v>0</v>
      </c>
      <c r="GP115">
        <f t="shared" si="147"/>
        <v>0</v>
      </c>
      <c r="GR115">
        <v>0</v>
      </c>
      <c r="GS115">
        <v>3</v>
      </c>
      <c r="GT115">
        <v>0</v>
      </c>
      <c r="GU115" t="s">
        <v>3</v>
      </c>
      <c r="GV115">
        <f t="shared" si="148"/>
        <v>0</v>
      </c>
      <c r="GW115">
        <v>1</v>
      </c>
      <c r="GX115">
        <f t="shared" si="149"/>
        <v>0</v>
      </c>
      <c r="HA115">
        <v>0</v>
      </c>
      <c r="HB115">
        <v>0</v>
      </c>
      <c r="HC115">
        <f t="shared" si="150"/>
        <v>0</v>
      </c>
      <c r="IK115">
        <v>0</v>
      </c>
    </row>
    <row r="116" spans="1:245" hidden="1" x14ac:dyDescent="0.2">
      <c r="A116">
        <v>18</v>
      </c>
      <c r="B116">
        <v>1</v>
      </c>
      <c r="C116">
        <v>78</v>
      </c>
      <c r="E116" t="s">
        <v>173</v>
      </c>
      <c r="F116" t="s">
        <v>174</v>
      </c>
      <c r="G116" t="s">
        <v>175</v>
      </c>
      <c r="H116" t="s">
        <v>44</v>
      </c>
      <c r="I116">
        <v>0</v>
      </c>
      <c r="J116">
        <v>110</v>
      </c>
      <c r="O116">
        <f t="shared" si="113"/>
        <v>0</v>
      </c>
      <c r="P116">
        <f t="shared" si="114"/>
        <v>0</v>
      </c>
      <c r="Q116">
        <f t="shared" si="115"/>
        <v>0</v>
      </c>
      <c r="R116">
        <f t="shared" si="116"/>
        <v>0</v>
      </c>
      <c r="S116">
        <f t="shared" si="117"/>
        <v>0</v>
      </c>
      <c r="T116">
        <f t="shared" si="118"/>
        <v>0</v>
      </c>
      <c r="U116">
        <f t="shared" si="119"/>
        <v>0</v>
      </c>
      <c r="V116">
        <f t="shared" si="120"/>
        <v>0</v>
      </c>
      <c r="W116">
        <f t="shared" si="121"/>
        <v>0</v>
      </c>
      <c r="X116">
        <f t="shared" si="122"/>
        <v>0</v>
      </c>
      <c r="Y116">
        <f t="shared" si="123"/>
        <v>0</v>
      </c>
      <c r="AA116">
        <v>40385408</v>
      </c>
      <c r="AB116">
        <f t="shared" si="124"/>
        <v>104.99</v>
      </c>
      <c r="AC116">
        <f t="shared" si="125"/>
        <v>104.99</v>
      </c>
      <c r="AD116">
        <f t="shared" si="126"/>
        <v>0</v>
      </c>
      <c r="AE116">
        <f t="shared" si="127"/>
        <v>0</v>
      </c>
      <c r="AF116">
        <f t="shared" si="127"/>
        <v>0</v>
      </c>
      <c r="AG116">
        <f t="shared" si="128"/>
        <v>0</v>
      </c>
      <c r="AH116">
        <f t="shared" si="129"/>
        <v>0</v>
      </c>
      <c r="AI116">
        <f t="shared" si="129"/>
        <v>0</v>
      </c>
      <c r="AJ116">
        <f t="shared" si="130"/>
        <v>0</v>
      </c>
      <c r="AK116">
        <v>104.99</v>
      </c>
      <c r="AL116">
        <v>104.99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1</v>
      </c>
      <c r="AW116">
        <v>1</v>
      </c>
      <c r="AZ116">
        <v>1</v>
      </c>
      <c r="BA116">
        <v>1</v>
      </c>
      <c r="BB116">
        <v>1</v>
      </c>
      <c r="BC116">
        <v>5.26</v>
      </c>
      <c r="BD116" t="s">
        <v>3</v>
      </c>
      <c r="BE116" t="s">
        <v>3</v>
      </c>
      <c r="BF116" t="s">
        <v>3</v>
      </c>
      <c r="BG116" t="s">
        <v>3</v>
      </c>
      <c r="BH116">
        <v>3</v>
      </c>
      <c r="BI116">
        <v>1</v>
      </c>
      <c r="BJ116" t="s">
        <v>176</v>
      </c>
      <c r="BM116">
        <v>146</v>
      </c>
      <c r="BN116">
        <v>0</v>
      </c>
      <c r="BO116" t="s">
        <v>174</v>
      </c>
      <c r="BP116">
        <v>1</v>
      </c>
      <c r="BQ116">
        <v>30</v>
      </c>
      <c r="BR116">
        <v>0</v>
      </c>
      <c r="BS116">
        <v>1</v>
      </c>
      <c r="BT116">
        <v>1</v>
      </c>
      <c r="BU116">
        <v>1</v>
      </c>
      <c r="BV116">
        <v>1</v>
      </c>
      <c r="BW116">
        <v>1</v>
      </c>
      <c r="BX116">
        <v>1</v>
      </c>
      <c r="BY116" t="s">
        <v>3</v>
      </c>
      <c r="BZ116">
        <v>0</v>
      </c>
      <c r="CA116">
        <v>0</v>
      </c>
      <c r="CE116">
        <v>30</v>
      </c>
      <c r="CF116">
        <v>0</v>
      </c>
      <c r="CG116">
        <v>0</v>
      </c>
      <c r="CM116">
        <v>0</v>
      </c>
      <c r="CN116" t="s">
        <v>3</v>
      </c>
      <c r="CO116">
        <v>0</v>
      </c>
      <c r="CP116">
        <f t="shared" si="131"/>
        <v>0</v>
      </c>
      <c r="CQ116">
        <f t="shared" si="132"/>
        <v>552.25</v>
      </c>
      <c r="CR116">
        <f t="shared" si="133"/>
        <v>0</v>
      </c>
      <c r="CS116">
        <f t="shared" si="134"/>
        <v>0</v>
      </c>
      <c r="CT116">
        <f t="shared" si="135"/>
        <v>0</v>
      </c>
      <c r="CU116">
        <f t="shared" si="136"/>
        <v>0</v>
      </c>
      <c r="CV116">
        <f t="shared" si="137"/>
        <v>0</v>
      </c>
      <c r="CW116">
        <f t="shared" si="138"/>
        <v>0</v>
      </c>
      <c r="CX116">
        <f t="shared" si="139"/>
        <v>0</v>
      </c>
      <c r="CY116">
        <f t="shared" si="140"/>
        <v>0</v>
      </c>
      <c r="CZ116">
        <f t="shared" si="141"/>
        <v>0</v>
      </c>
      <c r="DC116" t="s">
        <v>3</v>
      </c>
      <c r="DD116" t="s">
        <v>3</v>
      </c>
      <c r="DE116" t="s">
        <v>3</v>
      </c>
      <c r="DF116" t="s">
        <v>3</v>
      </c>
      <c r="DG116" t="s">
        <v>3</v>
      </c>
      <c r="DH116" t="s">
        <v>3</v>
      </c>
      <c r="DI116" t="s">
        <v>3</v>
      </c>
      <c r="DJ116" t="s">
        <v>3</v>
      </c>
      <c r="DK116" t="s">
        <v>3</v>
      </c>
      <c r="DL116" t="s">
        <v>3</v>
      </c>
      <c r="DM116" t="s">
        <v>3</v>
      </c>
      <c r="DN116">
        <v>161</v>
      </c>
      <c r="DO116">
        <v>107</v>
      </c>
      <c r="DP116">
        <v>1</v>
      </c>
      <c r="DQ116">
        <v>1</v>
      </c>
      <c r="DU116">
        <v>1007</v>
      </c>
      <c r="DV116" t="s">
        <v>44</v>
      </c>
      <c r="DW116" t="s">
        <v>44</v>
      </c>
      <c r="DX116">
        <v>1</v>
      </c>
      <c r="EE116">
        <v>39927558</v>
      </c>
      <c r="EF116">
        <v>30</v>
      </c>
      <c r="EG116" t="s">
        <v>51</v>
      </c>
      <c r="EH116">
        <v>0</v>
      </c>
      <c r="EI116" t="s">
        <v>3</v>
      </c>
      <c r="EJ116">
        <v>1</v>
      </c>
      <c r="EK116">
        <v>146</v>
      </c>
      <c r="EL116" t="s">
        <v>136</v>
      </c>
      <c r="EM116" t="s">
        <v>137</v>
      </c>
      <c r="EO116" t="s">
        <v>3</v>
      </c>
      <c r="EQ116">
        <v>0</v>
      </c>
      <c r="ER116">
        <v>104.99</v>
      </c>
      <c r="ES116">
        <v>104.99</v>
      </c>
      <c r="ET116">
        <v>0</v>
      </c>
      <c r="EU116">
        <v>0</v>
      </c>
      <c r="EV116">
        <v>0</v>
      </c>
      <c r="EW116">
        <v>0</v>
      </c>
      <c r="EX116">
        <v>0</v>
      </c>
      <c r="FQ116">
        <v>0</v>
      </c>
      <c r="FR116">
        <f t="shared" si="142"/>
        <v>0</v>
      </c>
      <c r="FS116">
        <v>0</v>
      </c>
      <c r="FX116">
        <v>161</v>
      </c>
      <c r="FY116">
        <v>107</v>
      </c>
      <c r="GA116" t="s">
        <v>3</v>
      </c>
      <c r="GD116">
        <v>0</v>
      </c>
      <c r="GF116">
        <v>2069056849</v>
      </c>
      <c r="GG116">
        <v>2</v>
      </c>
      <c r="GH116">
        <v>1</v>
      </c>
      <c r="GI116">
        <v>2</v>
      </c>
      <c r="GJ116">
        <v>0</v>
      </c>
      <c r="GK116">
        <f>ROUND(R116*(R12)/100,2)</f>
        <v>0</v>
      </c>
      <c r="GL116">
        <f t="shared" si="143"/>
        <v>0</v>
      </c>
      <c r="GM116">
        <f t="shared" si="144"/>
        <v>0</v>
      </c>
      <c r="GN116">
        <f t="shared" si="145"/>
        <v>0</v>
      </c>
      <c r="GO116">
        <f t="shared" si="146"/>
        <v>0</v>
      </c>
      <c r="GP116">
        <f t="shared" si="147"/>
        <v>0</v>
      </c>
      <c r="GR116">
        <v>0</v>
      </c>
      <c r="GS116">
        <v>3</v>
      </c>
      <c r="GT116">
        <v>0</v>
      </c>
      <c r="GU116" t="s">
        <v>3</v>
      </c>
      <c r="GV116">
        <f t="shared" si="148"/>
        <v>0</v>
      </c>
      <c r="GW116">
        <v>1</v>
      </c>
      <c r="GX116">
        <f t="shared" si="149"/>
        <v>0</v>
      </c>
      <c r="HA116">
        <v>0</v>
      </c>
      <c r="HB116">
        <v>0</v>
      </c>
      <c r="HC116">
        <f t="shared" si="150"/>
        <v>0</v>
      </c>
      <c r="IK116">
        <v>0</v>
      </c>
    </row>
    <row r="117" spans="1:245" hidden="1" x14ac:dyDescent="0.2">
      <c r="A117">
        <v>17</v>
      </c>
      <c r="B117">
        <v>1</v>
      </c>
      <c r="C117">
        <f>ROW(SmtRes!A83)</f>
        <v>83</v>
      </c>
      <c r="D117">
        <f>ROW(EtalonRes!A83)</f>
        <v>83</v>
      </c>
      <c r="E117" t="s">
        <v>177</v>
      </c>
      <c r="F117" t="s">
        <v>178</v>
      </c>
      <c r="G117" t="s">
        <v>179</v>
      </c>
      <c r="H117" t="s">
        <v>180</v>
      </c>
      <c r="I117">
        <v>0</v>
      </c>
      <c r="J117">
        <v>0</v>
      </c>
      <c r="O117">
        <f t="shared" si="113"/>
        <v>0</v>
      </c>
      <c r="P117">
        <f t="shared" si="114"/>
        <v>0</v>
      </c>
      <c r="Q117">
        <f t="shared" si="115"/>
        <v>0</v>
      </c>
      <c r="R117">
        <f t="shared" si="116"/>
        <v>0</v>
      </c>
      <c r="S117">
        <f t="shared" si="117"/>
        <v>0</v>
      </c>
      <c r="T117">
        <f t="shared" si="118"/>
        <v>0</v>
      </c>
      <c r="U117">
        <f t="shared" si="119"/>
        <v>0</v>
      </c>
      <c r="V117">
        <f t="shared" si="120"/>
        <v>0</v>
      </c>
      <c r="W117">
        <f t="shared" si="121"/>
        <v>0</v>
      </c>
      <c r="X117">
        <f t="shared" si="122"/>
        <v>0</v>
      </c>
      <c r="Y117">
        <f t="shared" si="123"/>
        <v>0</v>
      </c>
      <c r="AA117">
        <v>40385408</v>
      </c>
      <c r="AB117">
        <f t="shared" si="124"/>
        <v>622.02</v>
      </c>
      <c r="AC117">
        <f t="shared" si="125"/>
        <v>14.14</v>
      </c>
      <c r="AD117">
        <f t="shared" si="126"/>
        <v>336.21</v>
      </c>
      <c r="AE117">
        <f t="shared" si="127"/>
        <v>25.82</v>
      </c>
      <c r="AF117">
        <f t="shared" si="127"/>
        <v>271.67</v>
      </c>
      <c r="AG117">
        <f t="shared" si="128"/>
        <v>0</v>
      </c>
      <c r="AH117">
        <f t="shared" si="129"/>
        <v>24.3</v>
      </c>
      <c r="AI117">
        <f t="shared" si="129"/>
        <v>0</v>
      </c>
      <c r="AJ117">
        <f t="shared" si="130"/>
        <v>0</v>
      </c>
      <c r="AK117">
        <v>622.02</v>
      </c>
      <c r="AL117">
        <v>14.14</v>
      </c>
      <c r="AM117">
        <v>336.21</v>
      </c>
      <c r="AN117">
        <v>25.82</v>
      </c>
      <c r="AO117">
        <v>271.67</v>
      </c>
      <c r="AP117">
        <v>0</v>
      </c>
      <c r="AQ117">
        <v>24.3</v>
      </c>
      <c r="AR117">
        <v>0</v>
      </c>
      <c r="AS117">
        <v>0</v>
      </c>
      <c r="AT117">
        <v>106</v>
      </c>
      <c r="AU117">
        <v>41</v>
      </c>
      <c r="AV117">
        <v>1</v>
      </c>
      <c r="AW117">
        <v>1</v>
      </c>
      <c r="AZ117">
        <v>1</v>
      </c>
      <c r="BA117">
        <v>24.53</v>
      </c>
      <c r="BB117">
        <v>8.11</v>
      </c>
      <c r="BC117">
        <v>4.99</v>
      </c>
      <c r="BD117" t="s">
        <v>3</v>
      </c>
      <c r="BE117" t="s">
        <v>3</v>
      </c>
      <c r="BF117" t="s">
        <v>3</v>
      </c>
      <c r="BG117" t="s">
        <v>3</v>
      </c>
      <c r="BH117">
        <v>0</v>
      </c>
      <c r="BI117">
        <v>1</v>
      </c>
      <c r="BJ117" t="s">
        <v>181</v>
      </c>
      <c r="BM117">
        <v>160</v>
      </c>
      <c r="BN117">
        <v>0</v>
      </c>
      <c r="BO117" t="s">
        <v>3</v>
      </c>
      <c r="BP117">
        <v>0</v>
      </c>
      <c r="BQ117">
        <v>30</v>
      </c>
      <c r="BR117">
        <v>0</v>
      </c>
      <c r="BS117">
        <v>24.53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106</v>
      </c>
      <c r="CA117">
        <v>41</v>
      </c>
      <c r="CE117">
        <v>30</v>
      </c>
      <c r="CF117">
        <v>0</v>
      </c>
      <c r="CG117">
        <v>0</v>
      </c>
      <c r="CM117">
        <v>0</v>
      </c>
      <c r="CN117" t="s">
        <v>3</v>
      </c>
      <c r="CO117">
        <v>0</v>
      </c>
      <c r="CP117">
        <f t="shared" si="131"/>
        <v>0</v>
      </c>
      <c r="CQ117">
        <f t="shared" si="132"/>
        <v>70.56</v>
      </c>
      <c r="CR117">
        <f t="shared" si="133"/>
        <v>2726.66</v>
      </c>
      <c r="CS117">
        <f t="shared" si="134"/>
        <v>633.36</v>
      </c>
      <c r="CT117">
        <f t="shared" si="135"/>
        <v>6664.07</v>
      </c>
      <c r="CU117">
        <f t="shared" si="136"/>
        <v>0</v>
      </c>
      <c r="CV117">
        <f t="shared" si="137"/>
        <v>24.3</v>
      </c>
      <c r="CW117">
        <f t="shared" si="138"/>
        <v>0</v>
      </c>
      <c r="CX117">
        <f t="shared" si="139"/>
        <v>0</v>
      </c>
      <c r="CY117">
        <f t="shared" si="140"/>
        <v>0</v>
      </c>
      <c r="CZ117">
        <f t="shared" si="141"/>
        <v>0</v>
      </c>
      <c r="DC117" t="s">
        <v>3</v>
      </c>
      <c r="DD117" t="s">
        <v>3</v>
      </c>
      <c r="DE117" t="s">
        <v>3</v>
      </c>
      <c r="DF117" t="s">
        <v>3</v>
      </c>
      <c r="DG117" t="s">
        <v>3</v>
      </c>
      <c r="DH117" t="s">
        <v>3</v>
      </c>
      <c r="DI117" t="s">
        <v>3</v>
      </c>
      <c r="DJ117" t="s">
        <v>3</v>
      </c>
      <c r="DK117" t="s">
        <v>3</v>
      </c>
      <c r="DL117" t="s">
        <v>3</v>
      </c>
      <c r="DM117" t="s">
        <v>3</v>
      </c>
      <c r="DN117">
        <v>134</v>
      </c>
      <c r="DO117">
        <v>83</v>
      </c>
      <c r="DP117">
        <v>1</v>
      </c>
      <c r="DQ117">
        <v>1</v>
      </c>
      <c r="DU117">
        <v>1013</v>
      </c>
      <c r="DV117" t="s">
        <v>180</v>
      </c>
      <c r="DW117" t="s">
        <v>180</v>
      </c>
      <c r="DX117">
        <v>1</v>
      </c>
      <c r="EE117">
        <v>39927572</v>
      </c>
      <c r="EF117">
        <v>30</v>
      </c>
      <c r="EG117" t="s">
        <v>51</v>
      </c>
      <c r="EH117">
        <v>0</v>
      </c>
      <c r="EI117" t="s">
        <v>3</v>
      </c>
      <c r="EJ117">
        <v>1</v>
      </c>
      <c r="EK117">
        <v>160</v>
      </c>
      <c r="EL117" t="s">
        <v>182</v>
      </c>
      <c r="EM117" t="s">
        <v>183</v>
      </c>
      <c r="EO117" t="s">
        <v>3</v>
      </c>
      <c r="EQ117">
        <v>131072</v>
      </c>
      <c r="ER117">
        <v>622.02</v>
      </c>
      <c r="ES117">
        <v>14.14</v>
      </c>
      <c r="ET117">
        <v>336.21</v>
      </c>
      <c r="EU117">
        <v>25.82</v>
      </c>
      <c r="EV117">
        <v>271.67</v>
      </c>
      <c r="EW117">
        <v>24.3</v>
      </c>
      <c r="EX117">
        <v>0</v>
      </c>
      <c r="EY117">
        <v>0</v>
      </c>
      <c r="FQ117">
        <v>0</v>
      </c>
      <c r="FR117">
        <f t="shared" si="142"/>
        <v>0</v>
      </c>
      <c r="FS117">
        <v>0</v>
      </c>
      <c r="FX117">
        <v>134</v>
      </c>
      <c r="FY117">
        <v>83</v>
      </c>
      <c r="GA117" t="s">
        <v>3</v>
      </c>
      <c r="GD117">
        <v>0</v>
      </c>
      <c r="GF117">
        <v>-2074441331</v>
      </c>
      <c r="GG117">
        <v>2</v>
      </c>
      <c r="GH117">
        <v>2</v>
      </c>
      <c r="GI117">
        <v>3</v>
      </c>
      <c r="GJ117">
        <v>0</v>
      </c>
      <c r="GK117">
        <f>ROUND(R117*(R12)/100,2)</f>
        <v>0</v>
      </c>
      <c r="GL117">
        <f t="shared" si="143"/>
        <v>0</v>
      </c>
      <c r="GM117">
        <f t="shared" si="144"/>
        <v>0</v>
      </c>
      <c r="GN117">
        <f t="shared" si="145"/>
        <v>0</v>
      </c>
      <c r="GO117">
        <f t="shared" si="146"/>
        <v>0</v>
      </c>
      <c r="GP117">
        <f t="shared" si="147"/>
        <v>0</v>
      </c>
      <c r="GR117">
        <v>0</v>
      </c>
      <c r="GS117">
        <v>3</v>
      </c>
      <c r="GT117">
        <v>0</v>
      </c>
      <c r="GU117" t="s">
        <v>3</v>
      </c>
      <c r="GV117">
        <f t="shared" si="148"/>
        <v>0</v>
      </c>
      <c r="GW117">
        <v>1</v>
      </c>
      <c r="GX117">
        <f t="shared" si="149"/>
        <v>0</v>
      </c>
      <c r="HA117">
        <v>0</v>
      </c>
      <c r="HB117">
        <v>0</v>
      </c>
      <c r="HC117">
        <f t="shared" si="150"/>
        <v>0</v>
      </c>
      <c r="IK117">
        <v>0</v>
      </c>
    </row>
    <row r="118" spans="1:245" hidden="1" x14ac:dyDescent="0.2">
      <c r="A118">
        <v>18</v>
      </c>
      <c r="B118">
        <v>1</v>
      </c>
      <c r="C118">
        <v>83</v>
      </c>
      <c r="E118" t="s">
        <v>184</v>
      </c>
      <c r="F118" t="s">
        <v>42</v>
      </c>
      <c r="G118" t="s">
        <v>43</v>
      </c>
      <c r="H118" t="s">
        <v>44</v>
      </c>
      <c r="I118">
        <v>0</v>
      </c>
      <c r="J118">
        <v>17.399999999999999</v>
      </c>
      <c r="O118">
        <f t="shared" si="113"/>
        <v>0</v>
      </c>
      <c r="P118">
        <f t="shared" si="114"/>
        <v>0</v>
      </c>
      <c r="Q118">
        <f t="shared" si="115"/>
        <v>0</v>
      </c>
      <c r="R118">
        <f t="shared" si="116"/>
        <v>0</v>
      </c>
      <c r="S118">
        <f t="shared" si="117"/>
        <v>0</v>
      </c>
      <c r="T118">
        <f t="shared" si="118"/>
        <v>0</v>
      </c>
      <c r="U118">
        <f t="shared" si="119"/>
        <v>0</v>
      </c>
      <c r="V118">
        <f t="shared" si="120"/>
        <v>0</v>
      </c>
      <c r="W118">
        <f t="shared" si="121"/>
        <v>0</v>
      </c>
      <c r="X118">
        <f t="shared" si="122"/>
        <v>0</v>
      </c>
      <c r="Y118">
        <f t="shared" si="123"/>
        <v>0</v>
      </c>
      <c r="AA118">
        <v>40385408</v>
      </c>
      <c r="AB118">
        <f t="shared" si="124"/>
        <v>173.37</v>
      </c>
      <c r="AC118">
        <f t="shared" si="125"/>
        <v>173.37</v>
      </c>
      <c r="AD118">
        <f t="shared" si="126"/>
        <v>0</v>
      </c>
      <c r="AE118">
        <f t="shared" si="127"/>
        <v>0</v>
      </c>
      <c r="AF118">
        <f t="shared" si="127"/>
        <v>0</v>
      </c>
      <c r="AG118">
        <f t="shared" si="128"/>
        <v>0</v>
      </c>
      <c r="AH118">
        <f t="shared" si="129"/>
        <v>0</v>
      </c>
      <c r="AI118">
        <f t="shared" si="129"/>
        <v>0</v>
      </c>
      <c r="AJ118">
        <f t="shared" si="130"/>
        <v>0</v>
      </c>
      <c r="AK118">
        <v>173.37</v>
      </c>
      <c r="AL118">
        <v>173.37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1</v>
      </c>
      <c r="AW118">
        <v>1</v>
      </c>
      <c r="AZ118">
        <v>1</v>
      </c>
      <c r="BA118">
        <v>1</v>
      </c>
      <c r="BB118">
        <v>1</v>
      </c>
      <c r="BC118">
        <v>10.78</v>
      </c>
      <c r="BD118" t="s">
        <v>3</v>
      </c>
      <c r="BE118" t="s">
        <v>3</v>
      </c>
      <c r="BF118" t="s">
        <v>3</v>
      </c>
      <c r="BG118" t="s">
        <v>3</v>
      </c>
      <c r="BH118">
        <v>3</v>
      </c>
      <c r="BI118">
        <v>1</v>
      </c>
      <c r="BJ118" t="s">
        <v>45</v>
      </c>
      <c r="BM118">
        <v>160</v>
      </c>
      <c r="BN118">
        <v>0</v>
      </c>
      <c r="BO118" t="s">
        <v>3</v>
      </c>
      <c r="BP118">
        <v>0</v>
      </c>
      <c r="BQ118">
        <v>30</v>
      </c>
      <c r="BR118">
        <v>0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3</v>
      </c>
      <c r="BZ118">
        <v>0</v>
      </c>
      <c r="CA118">
        <v>0</v>
      </c>
      <c r="CE118">
        <v>30</v>
      </c>
      <c r="CF118">
        <v>0</v>
      </c>
      <c r="CG118">
        <v>0</v>
      </c>
      <c r="CM118">
        <v>0</v>
      </c>
      <c r="CN118" t="s">
        <v>3</v>
      </c>
      <c r="CO118">
        <v>0</v>
      </c>
      <c r="CP118">
        <f t="shared" si="131"/>
        <v>0</v>
      </c>
      <c r="CQ118">
        <f t="shared" si="132"/>
        <v>1868.93</v>
      </c>
      <c r="CR118">
        <f t="shared" si="133"/>
        <v>0</v>
      </c>
      <c r="CS118">
        <f t="shared" si="134"/>
        <v>0</v>
      </c>
      <c r="CT118">
        <f t="shared" si="135"/>
        <v>0</v>
      </c>
      <c r="CU118">
        <f t="shared" si="136"/>
        <v>0</v>
      </c>
      <c r="CV118">
        <f t="shared" si="137"/>
        <v>0</v>
      </c>
      <c r="CW118">
        <f t="shared" si="138"/>
        <v>0</v>
      </c>
      <c r="CX118">
        <f t="shared" si="139"/>
        <v>0</v>
      </c>
      <c r="CY118">
        <f t="shared" si="140"/>
        <v>0</v>
      </c>
      <c r="CZ118">
        <f t="shared" si="141"/>
        <v>0</v>
      </c>
      <c r="DC118" t="s">
        <v>3</v>
      </c>
      <c r="DD118" t="s">
        <v>3</v>
      </c>
      <c r="DE118" t="s">
        <v>3</v>
      </c>
      <c r="DF118" t="s">
        <v>3</v>
      </c>
      <c r="DG118" t="s">
        <v>3</v>
      </c>
      <c r="DH118" t="s">
        <v>3</v>
      </c>
      <c r="DI118" t="s">
        <v>3</v>
      </c>
      <c r="DJ118" t="s">
        <v>3</v>
      </c>
      <c r="DK118" t="s">
        <v>3</v>
      </c>
      <c r="DL118" t="s">
        <v>3</v>
      </c>
      <c r="DM118" t="s">
        <v>3</v>
      </c>
      <c r="DN118">
        <v>134</v>
      </c>
      <c r="DO118">
        <v>83</v>
      </c>
      <c r="DP118">
        <v>1</v>
      </c>
      <c r="DQ118">
        <v>1</v>
      </c>
      <c r="DU118">
        <v>1007</v>
      </c>
      <c r="DV118" t="s">
        <v>44</v>
      </c>
      <c r="DW118" t="s">
        <v>44</v>
      </c>
      <c r="DX118">
        <v>1</v>
      </c>
      <c r="EE118">
        <v>39927572</v>
      </c>
      <c r="EF118">
        <v>30</v>
      </c>
      <c r="EG118" t="s">
        <v>51</v>
      </c>
      <c r="EH118">
        <v>0</v>
      </c>
      <c r="EI118" t="s">
        <v>3</v>
      </c>
      <c r="EJ118">
        <v>1</v>
      </c>
      <c r="EK118">
        <v>160</v>
      </c>
      <c r="EL118" t="s">
        <v>182</v>
      </c>
      <c r="EM118" t="s">
        <v>183</v>
      </c>
      <c r="EO118" t="s">
        <v>3</v>
      </c>
      <c r="EQ118">
        <v>0</v>
      </c>
      <c r="ER118">
        <v>173.37</v>
      </c>
      <c r="ES118">
        <v>173.37</v>
      </c>
      <c r="ET118">
        <v>0</v>
      </c>
      <c r="EU118">
        <v>0</v>
      </c>
      <c r="EV118">
        <v>0</v>
      </c>
      <c r="EW118">
        <v>0</v>
      </c>
      <c r="EX118">
        <v>0</v>
      </c>
      <c r="FQ118">
        <v>0</v>
      </c>
      <c r="FR118">
        <f t="shared" si="142"/>
        <v>0</v>
      </c>
      <c r="FS118">
        <v>0</v>
      </c>
      <c r="FX118">
        <v>134</v>
      </c>
      <c r="FY118">
        <v>83</v>
      </c>
      <c r="GA118" t="s">
        <v>3</v>
      </c>
      <c r="GD118">
        <v>0</v>
      </c>
      <c r="GF118">
        <v>-820942871</v>
      </c>
      <c r="GG118">
        <v>2</v>
      </c>
      <c r="GH118">
        <v>1</v>
      </c>
      <c r="GI118">
        <v>3</v>
      </c>
      <c r="GJ118">
        <v>0</v>
      </c>
      <c r="GK118">
        <f>ROUND(R118*(R12)/100,2)</f>
        <v>0</v>
      </c>
      <c r="GL118">
        <f t="shared" si="143"/>
        <v>0</v>
      </c>
      <c r="GM118">
        <f t="shared" si="144"/>
        <v>0</v>
      </c>
      <c r="GN118">
        <f t="shared" si="145"/>
        <v>0</v>
      </c>
      <c r="GO118">
        <f t="shared" si="146"/>
        <v>0</v>
      </c>
      <c r="GP118">
        <f t="shared" si="147"/>
        <v>0</v>
      </c>
      <c r="GR118">
        <v>0</v>
      </c>
      <c r="GS118">
        <v>3</v>
      </c>
      <c r="GT118">
        <v>0</v>
      </c>
      <c r="GU118" t="s">
        <v>3</v>
      </c>
      <c r="GV118">
        <f t="shared" si="148"/>
        <v>0</v>
      </c>
      <c r="GW118">
        <v>1</v>
      </c>
      <c r="GX118">
        <f t="shared" si="149"/>
        <v>0</v>
      </c>
      <c r="HA118">
        <v>0</v>
      </c>
      <c r="HB118">
        <v>0</v>
      </c>
      <c r="HC118">
        <f t="shared" si="150"/>
        <v>0</v>
      </c>
      <c r="IK118">
        <v>0</v>
      </c>
    </row>
    <row r="119" spans="1:245" hidden="1" x14ac:dyDescent="0.2">
      <c r="A119">
        <v>17</v>
      </c>
      <c r="B119">
        <v>1</v>
      </c>
      <c r="C119">
        <f>ROW(SmtRes!A85)</f>
        <v>85</v>
      </c>
      <c r="D119">
        <f>ROW(EtalonRes!A85)</f>
        <v>85</v>
      </c>
      <c r="E119" t="s">
        <v>185</v>
      </c>
      <c r="F119" t="s">
        <v>186</v>
      </c>
      <c r="G119" t="s">
        <v>187</v>
      </c>
      <c r="H119" t="s">
        <v>180</v>
      </c>
      <c r="I119">
        <v>0</v>
      </c>
      <c r="J119">
        <v>0</v>
      </c>
      <c r="O119">
        <f t="shared" si="113"/>
        <v>0</v>
      </c>
      <c r="P119">
        <f t="shared" si="114"/>
        <v>0</v>
      </c>
      <c r="Q119">
        <f>(ROUND((ROUND((((ET119*3))*AV119*I119),2)*BB119),2)+ROUND((ROUND(((AE119-((EU119*3)))*AV119*I119),2)*BS119),2))</f>
        <v>0</v>
      </c>
      <c r="R119">
        <f t="shared" si="116"/>
        <v>0</v>
      </c>
      <c r="S119">
        <f t="shared" si="117"/>
        <v>0</v>
      </c>
      <c r="T119">
        <f t="shared" si="118"/>
        <v>0</v>
      </c>
      <c r="U119">
        <f t="shared" si="119"/>
        <v>0</v>
      </c>
      <c r="V119">
        <f t="shared" si="120"/>
        <v>0</v>
      </c>
      <c r="W119">
        <f t="shared" si="121"/>
        <v>0</v>
      </c>
      <c r="X119">
        <f t="shared" si="122"/>
        <v>0</v>
      </c>
      <c r="Y119">
        <f t="shared" si="123"/>
        <v>0</v>
      </c>
      <c r="AA119">
        <v>40385408</v>
      </c>
      <c r="AB119">
        <f t="shared" si="124"/>
        <v>17.79</v>
      </c>
      <c r="AC119">
        <f>ROUND(((ES119*3)),6)</f>
        <v>0</v>
      </c>
      <c r="AD119">
        <f>ROUND(((((ET119*3))-((EU119*3)))+AE119),6)</f>
        <v>0</v>
      </c>
      <c r="AE119">
        <f>ROUND(((EU119*3)),6)</f>
        <v>0</v>
      </c>
      <c r="AF119">
        <f>ROUND(((EV119*3)),6)</f>
        <v>17.79</v>
      </c>
      <c r="AG119">
        <f t="shared" si="128"/>
        <v>0</v>
      </c>
      <c r="AH119">
        <f>((EW119*3))</f>
        <v>1.62</v>
      </c>
      <c r="AI119">
        <f>((EX119*3))</f>
        <v>0</v>
      </c>
      <c r="AJ119">
        <f t="shared" si="130"/>
        <v>0</v>
      </c>
      <c r="AK119">
        <v>5.93</v>
      </c>
      <c r="AL119">
        <v>0</v>
      </c>
      <c r="AM119">
        <v>0</v>
      </c>
      <c r="AN119">
        <v>0</v>
      </c>
      <c r="AO119">
        <v>5.93</v>
      </c>
      <c r="AP119">
        <v>0</v>
      </c>
      <c r="AQ119">
        <v>0.54</v>
      </c>
      <c r="AR119">
        <v>0</v>
      </c>
      <c r="AS119">
        <v>0</v>
      </c>
      <c r="AT119">
        <v>106</v>
      </c>
      <c r="AU119">
        <v>41</v>
      </c>
      <c r="AV119">
        <v>1</v>
      </c>
      <c r="AW119">
        <v>1</v>
      </c>
      <c r="AZ119">
        <v>1</v>
      </c>
      <c r="BA119">
        <v>24.53</v>
      </c>
      <c r="BB119">
        <v>1</v>
      </c>
      <c r="BC119">
        <v>1</v>
      </c>
      <c r="BD119" t="s">
        <v>3</v>
      </c>
      <c r="BE119" t="s">
        <v>3</v>
      </c>
      <c r="BF119" t="s">
        <v>3</v>
      </c>
      <c r="BG119" t="s">
        <v>3</v>
      </c>
      <c r="BH119">
        <v>0</v>
      </c>
      <c r="BI119">
        <v>1</v>
      </c>
      <c r="BJ119" t="s">
        <v>188</v>
      </c>
      <c r="BM119">
        <v>160</v>
      </c>
      <c r="BN119">
        <v>0</v>
      </c>
      <c r="BO119" t="s">
        <v>3</v>
      </c>
      <c r="BP119">
        <v>0</v>
      </c>
      <c r="BQ119">
        <v>30</v>
      </c>
      <c r="BR119">
        <v>0</v>
      </c>
      <c r="BS119">
        <v>24.53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3</v>
      </c>
      <c r="BZ119">
        <v>106</v>
      </c>
      <c r="CA119">
        <v>41</v>
      </c>
      <c r="CE119">
        <v>30</v>
      </c>
      <c r="CF119">
        <v>0</v>
      </c>
      <c r="CG119">
        <v>0</v>
      </c>
      <c r="CM119">
        <v>0</v>
      </c>
      <c r="CN119" t="s">
        <v>3</v>
      </c>
      <c r="CO119">
        <v>0</v>
      </c>
      <c r="CP119">
        <f t="shared" si="131"/>
        <v>0</v>
      </c>
      <c r="CQ119">
        <f t="shared" si="132"/>
        <v>0</v>
      </c>
      <c r="CR119">
        <f>(ROUND((ROUND((((ET119*3))*AV119*1),2)*BB119),2)+ROUND((ROUND(((AE119-((EU119*3)))*AV119*1),2)*BS119),2))</f>
        <v>0</v>
      </c>
      <c r="CS119">
        <f t="shared" si="134"/>
        <v>0</v>
      </c>
      <c r="CT119">
        <f t="shared" si="135"/>
        <v>436.39</v>
      </c>
      <c r="CU119">
        <f t="shared" si="136"/>
        <v>0</v>
      </c>
      <c r="CV119">
        <f t="shared" si="137"/>
        <v>1.62</v>
      </c>
      <c r="CW119">
        <f t="shared" si="138"/>
        <v>0</v>
      </c>
      <c r="CX119">
        <f t="shared" si="139"/>
        <v>0</v>
      </c>
      <c r="CY119">
        <f t="shared" si="140"/>
        <v>0</v>
      </c>
      <c r="CZ119">
        <f t="shared" si="141"/>
        <v>0</v>
      </c>
      <c r="DC119" t="s">
        <v>3</v>
      </c>
      <c r="DD119" t="s">
        <v>189</v>
      </c>
      <c r="DE119" t="s">
        <v>189</v>
      </c>
      <c r="DF119" t="s">
        <v>189</v>
      </c>
      <c r="DG119" t="s">
        <v>189</v>
      </c>
      <c r="DH119" t="s">
        <v>3</v>
      </c>
      <c r="DI119" t="s">
        <v>189</v>
      </c>
      <c r="DJ119" t="s">
        <v>189</v>
      </c>
      <c r="DK119" t="s">
        <v>3</v>
      </c>
      <c r="DL119" t="s">
        <v>3</v>
      </c>
      <c r="DM119" t="s">
        <v>3</v>
      </c>
      <c r="DN119">
        <v>134</v>
      </c>
      <c r="DO119">
        <v>83</v>
      </c>
      <c r="DP119">
        <v>1</v>
      </c>
      <c r="DQ119">
        <v>1</v>
      </c>
      <c r="DU119">
        <v>1013</v>
      </c>
      <c r="DV119" t="s">
        <v>180</v>
      </c>
      <c r="DW119" t="s">
        <v>180</v>
      </c>
      <c r="DX119">
        <v>1</v>
      </c>
      <c r="EE119">
        <v>39927572</v>
      </c>
      <c r="EF119">
        <v>30</v>
      </c>
      <c r="EG119" t="s">
        <v>51</v>
      </c>
      <c r="EH119">
        <v>0</v>
      </c>
      <c r="EI119" t="s">
        <v>3</v>
      </c>
      <c r="EJ119">
        <v>1</v>
      </c>
      <c r="EK119">
        <v>160</v>
      </c>
      <c r="EL119" t="s">
        <v>182</v>
      </c>
      <c r="EM119" t="s">
        <v>183</v>
      </c>
      <c r="EO119" t="s">
        <v>3</v>
      </c>
      <c r="EQ119">
        <v>131072</v>
      </c>
      <c r="ER119">
        <v>5.93</v>
      </c>
      <c r="ES119">
        <v>0</v>
      </c>
      <c r="ET119">
        <v>0</v>
      </c>
      <c r="EU119">
        <v>0</v>
      </c>
      <c r="EV119">
        <v>5.93</v>
      </c>
      <c r="EW119">
        <v>0.54</v>
      </c>
      <c r="EX119">
        <v>0</v>
      </c>
      <c r="EY119">
        <v>0</v>
      </c>
      <c r="FQ119">
        <v>0</v>
      </c>
      <c r="FR119">
        <f t="shared" si="142"/>
        <v>0</v>
      </c>
      <c r="FS119">
        <v>0</v>
      </c>
      <c r="FX119">
        <v>134</v>
      </c>
      <c r="FY119">
        <v>83</v>
      </c>
      <c r="GA119" t="s">
        <v>3</v>
      </c>
      <c r="GD119">
        <v>0</v>
      </c>
      <c r="GF119">
        <v>-1156767880</v>
      </c>
      <c r="GG119">
        <v>2</v>
      </c>
      <c r="GH119">
        <v>1</v>
      </c>
      <c r="GI119">
        <v>3</v>
      </c>
      <c r="GJ119">
        <v>0</v>
      </c>
      <c r="GK119">
        <f>ROUND(R119*(R12)/100,2)</f>
        <v>0</v>
      </c>
      <c r="GL119">
        <f t="shared" si="143"/>
        <v>0</v>
      </c>
      <c r="GM119">
        <f t="shared" si="144"/>
        <v>0</v>
      </c>
      <c r="GN119">
        <f t="shared" si="145"/>
        <v>0</v>
      </c>
      <c r="GO119">
        <f t="shared" si="146"/>
        <v>0</v>
      </c>
      <c r="GP119">
        <f t="shared" si="147"/>
        <v>0</v>
      </c>
      <c r="GR119">
        <v>0</v>
      </c>
      <c r="GS119">
        <v>3</v>
      </c>
      <c r="GT119">
        <v>0</v>
      </c>
      <c r="GU119" t="s">
        <v>3</v>
      </c>
      <c r="GV119">
        <f t="shared" si="148"/>
        <v>0</v>
      </c>
      <c r="GW119">
        <v>1</v>
      </c>
      <c r="GX119">
        <f t="shared" si="149"/>
        <v>0</v>
      </c>
      <c r="HA119">
        <v>0</v>
      </c>
      <c r="HB119">
        <v>0</v>
      </c>
      <c r="HC119">
        <f t="shared" si="150"/>
        <v>0</v>
      </c>
      <c r="IK119">
        <v>0</v>
      </c>
    </row>
    <row r="120" spans="1:245" hidden="1" x14ac:dyDescent="0.2">
      <c r="A120">
        <v>18</v>
      </c>
      <c r="B120">
        <v>1</v>
      </c>
      <c r="C120">
        <v>85</v>
      </c>
      <c r="E120" t="s">
        <v>190</v>
      </c>
      <c r="F120" t="s">
        <v>42</v>
      </c>
      <c r="G120" t="s">
        <v>43</v>
      </c>
      <c r="H120" t="s">
        <v>44</v>
      </c>
      <c r="I120">
        <v>0</v>
      </c>
      <c r="J120">
        <v>4.5</v>
      </c>
      <c r="O120">
        <f t="shared" si="113"/>
        <v>0</v>
      </c>
      <c r="P120">
        <f t="shared" si="114"/>
        <v>0</v>
      </c>
      <c r="Q120">
        <f>(ROUND((ROUND(((ET120)*AV120*I120),2)*BB120),2)+ROUND((ROUND(((AE120-(EU120))*AV120*I120),2)*BS120),2))</f>
        <v>0</v>
      </c>
      <c r="R120">
        <f t="shared" si="116"/>
        <v>0</v>
      </c>
      <c r="S120">
        <f t="shared" si="117"/>
        <v>0</v>
      </c>
      <c r="T120">
        <f t="shared" si="118"/>
        <v>0</v>
      </c>
      <c r="U120">
        <f t="shared" si="119"/>
        <v>0</v>
      </c>
      <c r="V120">
        <f t="shared" si="120"/>
        <v>0</v>
      </c>
      <c r="W120">
        <f t="shared" si="121"/>
        <v>0</v>
      </c>
      <c r="X120">
        <f t="shared" si="122"/>
        <v>0</v>
      </c>
      <c r="Y120">
        <f t="shared" si="123"/>
        <v>0</v>
      </c>
      <c r="AA120">
        <v>40385408</v>
      </c>
      <c r="AB120">
        <f t="shared" si="124"/>
        <v>173.37</v>
      </c>
      <c r="AC120">
        <f>ROUND((ES120),6)</f>
        <v>173.37</v>
      </c>
      <c r="AD120">
        <f>ROUND((((ET120)-(EU120))+AE120),6)</f>
        <v>0</v>
      </c>
      <c r="AE120">
        <f t="shared" ref="AE120:AF124" si="151">ROUND((EU120),6)</f>
        <v>0</v>
      </c>
      <c r="AF120">
        <f t="shared" si="151"/>
        <v>0</v>
      </c>
      <c r="AG120">
        <f t="shared" si="128"/>
        <v>0</v>
      </c>
      <c r="AH120">
        <f t="shared" ref="AH120:AI124" si="152">(EW120)</f>
        <v>0</v>
      </c>
      <c r="AI120">
        <f t="shared" si="152"/>
        <v>0</v>
      </c>
      <c r="AJ120">
        <f t="shared" si="130"/>
        <v>0</v>
      </c>
      <c r="AK120">
        <v>173.37</v>
      </c>
      <c r="AL120">
        <v>173.37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1</v>
      </c>
      <c r="AW120">
        <v>1</v>
      </c>
      <c r="AZ120">
        <v>1</v>
      </c>
      <c r="BA120">
        <v>1</v>
      </c>
      <c r="BB120">
        <v>1</v>
      </c>
      <c r="BC120">
        <v>10.78</v>
      </c>
      <c r="BD120" t="s">
        <v>3</v>
      </c>
      <c r="BE120" t="s">
        <v>3</v>
      </c>
      <c r="BF120" t="s">
        <v>3</v>
      </c>
      <c r="BG120" t="s">
        <v>3</v>
      </c>
      <c r="BH120">
        <v>3</v>
      </c>
      <c r="BI120">
        <v>1</v>
      </c>
      <c r="BJ120" t="s">
        <v>45</v>
      </c>
      <c r="BM120">
        <v>160</v>
      </c>
      <c r="BN120">
        <v>0</v>
      </c>
      <c r="BO120" t="s">
        <v>3</v>
      </c>
      <c r="BP120">
        <v>0</v>
      </c>
      <c r="BQ120">
        <v>30</v>
      </c>
      <c r="BR120">
        <v>0</v>
      </c>
      <c r="BS120">
        <v>1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0</v>
      </c>
      <c r="CA120">
        <v>0</v>
      </c>
      <c r="CE120">
        <v>30</v>
      </c>
      <c r="CF120">
        <v>0</v>
      </c>
      <c r="CG120">
        <v>0</v>
      </c>
      <c r="CM120">
        <v>0</v>
      </c>
      <c r="CN120" t="s">
        <v>3</v>
      </c>
      <c r="CO120">
        <v>0</v>
      </c>
      <c r="CP120">
        <f t="shared" si="131"/>
        <v>0</v>
      </c>
      <c r="CQ120">
        <f t="shared" si="132"/>
        <v>1868.93</v>
      </c>
      <c r="CR120">
        <f>(ROUND((ROUND(((ET120)*AV120*1),2)*BB120),2)+ROUND((ROUND(((AE120-(EU120))*AV120*1),2)*BS120),2))</f>
        <v>0</v>
      </c>
      <c r="CS120">
        <f t="shared" si="134"/>
        <v>0</v>
      </c>
      <c r="CT120">
        <f t="shared" si="135"/>
        <v>0</v>
      </c>
      <c r="CU120">
        <f t="shared" si="136"/>
        <v>0</v>
      </c>
      <c r="CV120">
        <f t="shared" si="137"/>
        <v>0</v>
      </c>
      <c r="CW120">
        <f t="shared" si="138"/>
        <v>0</v>
      </c>
      <c r="CX120">
        <f t="shared" si="139"/>
        <v>0</v>
      </c>
      <c r="CY120">
        <f t="shared" si="140"/>
        <v>0</v>
      </c>
      <c r="CZ120">
        <f t="shared" si="141"/>
        <v>0</v>
      </c>
      <c r="DC120" t="s">
        <v>3</v>
      </c>
      <c r="DD120" t="s">
        <v>3</v>
      </c>
      <c r="DE120" t="s">
        <v>3</v>
      </c>
      <c r="DF120" t="s">
        <v>3</v>
      </c>
      <c r="DG120" t="s">
        <v>3</v>
      </c>
      <c r="DH120" t="s">
        <v>3</v>
      </c>
      <c r="DI120" t="s">
        <v>3</v>
      </c>
      <c r="DJ120" t="s">
        <v>3</v>
      </c>
      <c r="DK120" t="s">
        <v>3</v>
      </c>
      <c r="DL120" t="s">
        <v>3</v>
      </c>
      <c r="DM120" t="s">
        <v>3</v>
      </c>
      <c r="DN120">
        <v>134</v>
      </c>
      <c r="DO120">
        <v>83</v>
      </c>
      <c r="DP120">
        <v>1</v>
      </c>
      <c r="DQ120">
        <v>1</v>
      </c>
      <c r="DU120">
        <v>1007</v>
      </c>
      <c r="DV120" t="s">
        <v>44</v>
      </c>
      <c r="DW120" t="s">
        <v>44</v>
      </c>
      <c r="DX120">
        <v>1</v>
      </c>
      <c r="EE120">
        <v>39927572</v>
      </c>
      <c r="EF120">
        <v>30</v>
      </c>
      <c r="EG120" t="s">
        <v>51</v>
      </c>
      <c r="EH120">
        <v>0</v>
      </c>
      <c r="EI120" t="s">
        <v>3</v>
      </c>
      <c r="EJ120">
        <v>1</v>
      </c>
      <c r="EK120">
        <v>160</v>
      </c>
      <c r="EL120" t="s">
        <v>182</v>
      </c>
      <c r="EM120" t="s">
        <v>183</v>
      </c>
      <c r="EO120" t="s">
        <v>3</v>
      </c>
      <c r="EQ120">
        <v>0</v>
      </c>
      <c r="ER120">
        <v>173.37</v>
      </c>
      <c r="ES120">
        <v>173.37</v>
      </c>
      <c r="ET120">
        <v>0</v>
      </c>
      <c r="EU120">
        <v>0</v>
      </c>
      <c r="EV120">
        <v>0</v>
      </c>
      <c r="EW120">
        <v>0</v>
      </c>
      <c r="EX120">
        <v>0</v>
      </c>
      <c r="FQ120">
        <v>0</v>
      </c>
      <c r="FR120">
        <f t="shared" si="142"/>
        <v>0</v>
      </c>
      <c r="FS120">
        <v>0</v>
      </c>
      <c r="FX120">
        <v>134</v>
      </c>
      <c r="FY120">
        <v>83</v>
      </c>
      <c r="GA120" t="s">
        <v>3</v>
      </c>
      <c r="GD120">
        <v>0</v>
      </c>
      <c r="GF120">
        <v>-820942871</v>
      </c>
      <c r="GG120">
        <v>2</v>
      </c>
      <c r="GH120">
        <v>1</v>
      </c>
      <c r="GI120">
        <v>3</v>
      </c>
      <c r="GJ120">
        <v>0</v>
      </c>
      <c r="GK120">
        <f>ROUND(R120*(R12)/100,2)</f>
        <v>0</v>
      </c>
      <c r="GL120">
        <f t="shared" si="143"/>
        <v>0</v>
      </c>
      <c r="GM120">
        <f t="shared" si="144"/>
        <v>0</v>
      </c>
      <c r="GN120">
        <f t="shared" si="145"/>
        <v>0</v>
      </c>
      <c r="GO120">
        <f t="shared" si="146"/>
        <v>0</v>
      </c>
      <c r="GP120">
        <f t="shared" si="147"/>
        <v>0</v>
      </c>
      <c r="GR120">
        <v>0</v>
      </c>
      <c r="GS120">
        <v>3</v>
      </c>
      <c r="GT120">
        <v>0</v>
      </c>
      <c r="GU120" t="s">
        <v>3</v>
      </c>
      <c r="GV120">
        <f t="shared" si="148"/>
        <v>0</v>
      </c>
      <c r="GW120">
        <v>1</v>
      </c>
      <c r="GX120">
        <f t="shared" si="149"/>
        <v>0</v>
      </c>
      <c r="HA120">
        <v>0</v>
      </c>
      <c r="HB120">
        <v>0</v>
      </c>
      <c r="HC120">
        <f t="shared" si="150"/>
        <v>0</v>
      </c>
      <c r="IK120">
        <v>0</v>
      </c>
    </row>
    <row r="121" spans="1:245" hidden="1" x14ac:dyDescent="0.2">
      <c r="A121">
        <v>17</v>
      </c>
      <c r="B121">
        <v>1</v>
      </c>
      <c r="C121">
        <f>ROW(SmtRes!A89)</f>
        <v>89</v>
      </c>
      <c r="D121">
        <f>ROW(EtalonRes!A89)</f>
        <v>89</v>
      </c>
      <c r="E121" t="s">
        <v>191</v>
      </c>
      <c r="F121" t="s">
        <v>192</v>
      </c>
      <c r="G121" t="s">
        <v>193</v>
      </c>
      <c r="H121" t="s">
        <v>49</v>
      </c>
      <c r="I121">
        <v>0</v>
      </c>
      <c r="J121">
        <v>0</v>
      </c>
      <c r="O121">
        <f t="shared" si="113"/>
        <v>0</v>
      </c>
      <c r="P121">
        <f t="shared" si="114"/>
        <v>0</v>
      </c>
      <c r="Q121">
        <f>(ROUND((ROUND(((ET121)*AV121*I121),2)*BB121),2)+ROUND((ROUND(((AE121-(EU121))*AV121*I121),2)*BS121),2))</f>
        <v>0</v>
      </c>
      <c r="R121">
        <f t="shared" si="116"/>
        <v>0</v>
      </c>
      <c r="S121">
        <f t="shared" si="117"/>
        <v>0</v>
      </c>
      <c r="T121">
        <f t="shared" si="118"/>
        <v>0</v>
      </c>
      <c r="U121">
        <f t="shared" si="119"/>
        <v>0</v>
      </c>
      <c r="V121">
        <f t="shared" si="120"/>
        <v>0</v>
      </c>
      <c r="W121">
        <f t="shared" si="121"/>
        <v>0</v>
      </c>
      <c r="X121">
        <f t="shared" si="122"/>
        <v>0</v>
      </c>
      <c r="Y121">
        <f t="shared" si="123"/>
        <v>0</v>
      </c>
      <c r="AA121">
        <v>40385408</v>
      </c>
      <c r="AB121">
        <f t="shared" si="124"/>
        <v>438.2</v>
      </c>
      <c r="AC121">
        <f>ROUND((ES121),6)</f>
        <v>210.11</v>
      </c>
      <c r="AD121">
        <f>ROUND((((ET121)-(EU121))+AE121),6)</f>
        <v>120.3</v>
      </c>
      <c r="AE121">
        <f t="shared" si="151"/>
        <v>10.66</v>
      </c>
      <c r="AF121">
        <f t="shared" si="151"/>
        <v>107.79</v>
      </c>
      <c r="AG121">
        <f t="shared" si="128"/>
        <v>0</v>
      </c>
      <c r="AH121">
        <f t="shared" si="152"/>
        <v>8.9600000000000009</v>
      </c>
      <c r="AI121">
        <f t="shared" si="152"/>
        <v>0</v>
      </c>
      <c r="AJ121">
        <f t="shared" si="130"/>
        <v>0</v>
      </c>
      <c r="AK121">
        <v>438.2</v>
      </c>
      <c r="AL121">
        <v>210.11</v>
      </c>
      <c r="AM121">
        <v>120.3</v>
      </c>
      <c r="AN121">
        <v>10.66</v>
      </c>
      <c r="AO121">
        <v>107.79</v>
      </c>
      <c r="AP121">
        <v>0</v>
      </c>
      <c r="AQ121">
        <v>8.9600000000000009</v>
      </c>
      <c r="AR121">
        <v>0</v>
      </c>
      <c r="AS121">
        <v>0</v>
      </c>
      <c r="AT121">
        <v>106</v>
      </c>
      <c r="AU121">
        <v>41</v>
      </c>
      <c r="AV121">
        <v>1</v>
      </c>
      <c r="AW121">
        <v>1</v>
      </c>
      <c r="AZ121">
        <v>1</v>
      </c>
      <c r="BA121">
        <v>24.53</v>
      </c>
      <c r="BB121">
        <v>8.24</v>
      </c>
      <c r="BC121">
        <v>6.2</v>
      </c>
      <c r="BD121" t="s">
        <v>3</v>
      </c>
      <c r="BE121" t="s">
        <v>3</v>
      </c>
      <c r="BF121" t="s">
        <v>3</v>
      </c>
      <c r="BG121" t="s">
        <v>3</v>
      </c>
      <c r="BH121">
        <v>0</v>
      </c>
      <c r="BI121">
        <v>1</v>
      </c>
      <c r="BJ121" t="s">
        <v>194</v>
      </c>
      <c r="BM121">
        <v>159</v>
      </c>
      <c r="BN121">
        <v>0</v>
      </c>
      <c r="BO121" t="s">
        <v>192</v>
      </c>
      <c r="BP121">
        <v>1</v>
      </c>
      <c r="BQ121">
        <v>30</v>
      </c>
      <c r="BR121">
        <v>0</v>
      </c>
      <c r="BS121">
        <v>24.53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106</v>
      </c>
      <c r="CA121">
        <v>41</v>
      </c>
      <c r="CE121">
        <v>30</v>
      </c>
      <c r="CF121">
        <v>0</v>
      </c>
      <c r="CG121">
        <v>0</v>
      </c>
      <c r="CM121">
        <v>0</v>
      </c>
      <c r="CN121" t="s">
        <v>3</v>
      </c>
      <c r="CO121">
        <v>0</v>
      </c>
      <c r="CP121">
        <f t="shared" si="131"/>
        <v>0</v>
      </c>
      <c r="CQ121">
        <f t="shared" si="132"/>
        <v>1302.68</v>
      </c>
      <c r="CR121">
        <f>(ROUND((ROUND(((ET121)*AV121*1),2)*BB121),2)+ROUND((ROUND(((AE121-(EU121))*AV121*1),2)*BS121),2))</f>
        <v>991.27</v>
      </c>
      <c r="CS121">
        <f t="shared" si="134"/>
        <v>261.49</v>
      </c>
      <c r="CT121">
        <f t="shared" si="135"/>
        <v>2644.09</v>
      </c>
      <c r="CU121">
        <f t="shared" si="136"/>
        <v>0</v>
      </c>
      <c r="CV121">
        <f t="shared" si="137"/>
        <v>8.9600000000000009</v>
      </c>
      <c r="CW121">
        <f t="shared" si="138"/>
        <v>0</v>
      </c>
      <c r="CX121">
        <f t="shared" si="139"/>
        <v>0</v>
      </c>
      <c r="CY121">
        <f t="shared" si="140"/>
        <v>0</v>
      </c>
      <c r="CZ121">
        <f t="shared" si="141"/>
        <v>0</v>
      </c>
      <c r="DC121" t="s">
        <v>3</v>
      </c>
      <c r="DD121" t="s">
        <v>3</v>
      </c>
      <c r="DE121" t="s">
        <v>3</v>
      </c>
      <c r="DF121" t="s">
        <v>3</v>
      </c>
      <c r="DG121" t="s">
        <v>3</v>
      </c>
      <c r="DH121" t="s">
        <v>3</v>
      </c>
      <c r="DI121" t="s">
        <v>3</v>
      </c>
      <c r="DJ121" t="s">
        <v>3</v>
      </c>
      <c r="DK121" t="s">
        <v>3</v>
      </c>
      <c r="DL121" t="s">
        <v>3</v>
      </c>
      <c r="DM121" t="s">
        <v>3</v>
      </c>
      <c r="DN121">
        <v>134</v>
      </c>
      <c r="DO121">
        <v>83</v>
      </c>
      <c r="DP121">
        <v>1</v>
      </c>
      <c r="DQ121">
        <v>1</v>
      </c>
      <c r="DU121">
        <v>1013</v>
      </c>
      <c r="DV121" t="s">
        <v>49</v>
      </c>
      <c r="DW121" t="s">
        <v>49</v>
      </c>
      <c r="DX121">
        <v>1</v>
      </c>
      <c r="EE121">
        <v>39927571</v>
      </c>
      <c r="EF121">
        <v>30</v>
      </c>
      <c r="EG121" t="s">
        <v>51</v>
      </c>
      <c r="EH121">
        <v>0</v>
      </c>
      <c r="EI121" t="s">
        <v>3</v>
      </c>
      <c r="EJ121">
        <v>1</v>
      </c>
      <c r="EK121">
        <v>159</v>
      </c>
      <c r="EL121" t="s">
        <v>143</v>
      </c>
      <c r="EM121" t="s">
        <v>144</v>
      </c>
      <c r="EO121" t="s">
        <v>3</v>
      </c>
      <c r="EQ121">
        <v>131072</v>
      </c>
      <c r="ER121">
        <v>438.2</v>
      </c>
      <c r="ES121">
        <v>210.11</v>
      </c>
      <c r="ET121">
        <v>120.3</v>
      </c>
      <c r="EU121">
        <v>10.66</v>
      </c>
      <c r="EV121">
        <v>107.79</v>
      </c>
      <c r="EW121">
        <v>8.9600000000000009</v>
      </c>
      <c r="EX121">
        <v>0</v>
      </c>
      <c r="EY121">
        <v>0</v>
      </c>
      <c r="FQ121">
        <v>0</v>
      </c>
      <c r="FR121">
        <f t="shared" si="142"/>
        <v>0</v>
      </c>
      <c r="FS121">
        <v>0</v>
      </c>
      <c r="FX121">
        <v>134</v>
      </c>
      <c r="FY121">
        <v>83</v>
      </c>
      <c r="GA121" t="s">
        <v>3</v>
      </c>
      <c r="GD121">
        <v>0</v>
      </c>
      <c r="GF121">
        <v>1839804419</v>
      </c>
      <c r="GG121">
        <v>2</v>
      </c>
      <c r="GH121">
        <v>1</v>
      </c>
      <c r="GI121">
        <v>2</v>
      </c>
      <c r="GJ121">
        <v>0</v>
      </c>
      <c r="GK121">
        <f>ROUND(R121*(R12)/100,2)</f>
        <v>0</v>
      </c>
      <c r="GL121">
        <f t="shared" si="143"/>
        <v>0</v>
      </c>
      <c r="GM121">
        <f t="shared" si="144"/>
        <v>0</v>
      </c>
      <c r="GN121">
        <f t="shared" si="145"/>
        <v>0</v>
      </c>
      <c r="GO121">
        <f t="shared" si="146"/>
        <v>0</v>
      </c>
      <c r="GP121">
        <f t="shared" si="147"/>
        <v>0</v>
      </c>
      <c r="GR121">
        <v>0</v>
      </c>
      <c r="GS121">
        <v>3</v>
      </c>
      <c r="GT121">
        <v>0</v>
      </c>
      <c r="GU121" t="s">
        <v>3</v>
      </c>
      <c r="GV121">
        <f t="shared" si="148"/>
        <v>0</v>
      </c>
      <c r="GW121">
        <v>1</v>
      </c>
      <c r="GX121">
        <f t="shared" si="149"/>
        <v>0</v>
      </c>
      <c r="HA121">
        <v>0</v>
      </c>
      <c r="HB121">
        <v>0</v>
      </c>
      <c r="HC121">
        <f t="shared" si="150"/>
        <v>0</v>
      </c>
      <c r="IK121">
        <v>0</v>
      </c>
    </row>
    <row r="122" spans="1:245" hidden="1" x14ac:dyDescent="0.2">
      <c r="A122">
        <v>18</v>
      </c>
      <c r="B122">
        <v>1</v>
      </c>
      <c r="C122">
        <v>89</v>
      </c>
      <c r="E122" t="s">
        <v>195</v>
      </c>
      <c r="F122" t="s">
        <v>196</v>
      </c>
      <c r="G122" t="s">
        <v>197</v>
      </c>
      <c r="H122" t="s">
        <v>57</v>
      </c>
      <c r="I122">
        <v>0</v>
      </c>
      <c r="J122">
        <v>14.266999999999998</v>
      </c>
      <c r="O122">
        <f t="shared" si="113"/>
        <v>0</v>
      </c>
      <c r="P122">
        <f t="shared" si="114"/>
        <v>0</v>
      </c>
      <c r="Q122">
        <f>(ROUND((ROUND(((ET122)*AV122*I122),2)*BB122),2)+ROUND((ROUND(((AE122-(EU122))*AV122*I122),2)*BS122),2))</f>
        <v>0</v>
      </c>
      <c r="R122">
        <f t="shared" si="116"/>
        <v>0</v>
      </c>
      <c r="S122">
        <f t="shared" si="117"/>
        <v>0</v>
      </c>
      <c r="T122">
        <f t="shared" si="118"/>
        <v>0</v>
      </c>
      <c r="U122">
        <f t="shared" si="119"/>
        <v>0</v>
      </c>
      <c r="V122">
        <f t="shared" si="120"/>
        <v>0</v>
      </c>
      <c r="W122">
        <f t="shared" si="121"/>
        <v>0</v>
      </c>
      <c r="X122">
        <f t="shared" si="122"/>
        <v>0</v>
      </c>
      <c r="Y122">
        <f t="shared" si="123"/>
        <v>0</v>
      </c>
      <c r="AA122">
        <v>40385408</v>
      </c>
      <c r="AB122">
        <f t="shared" si="124"/>
        <v>296.7</v>
      </c>
      <c r="AC122">
        <f>ROUND((ES122),6)</f>
        <v>296.7</v>
      </c>
      <c r="AD122">
        <f>ROUND((((ET122)-(EU122))+AE122),6)</f>
        <v>0</v>
      </c>
      <c r="AE122">
        <f t="shared" si="151"/>
        <v>0</v>
      </c>
      <c r="AF122">
        <f t="shared" si="151"/>
        <v>0</v>
      </c>
      <c r="AG122">
        <f t="shared" si="128"/>
        <v>0</v>
      </c>
      <c r="AH122">
        <f t="shared" si="152"/>
        <v>0</v>
      </c>
      <c r="AI122">
        <f t="shared" si="152"/>
        <v>0</v>
      </c>
      <c r="AJ122">
        <f t="shared" si="130"/>
        <v>0</v>
      </c>
      <c r="AK122">
        <v>296.7</v>
      </c>
      <c r="AL122">
        <v>296.7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1</v>
      </c>
      <c r="AW122">
        <v>1</v>
      </c>
      <c r="AZ122">
        <v>1</v>
      </c>
      <c r="BA122">
        <v>1</v>
      </c>
      <c r="BB122">
        <v>1</v>
      </c>
      <c r="BC122">
        <v>8.99</v>
      </c>
      <c r="BD122" t="s">
        <v>3</v>
      </c>
      <c r="BE122" t="s">
        <v>3</v>
      </c>
      <c r="BF122" t="s">
        <v>3</v>
      </c>
      <c r="BG122" t="s">
        <v>3</v>
      </c>
      <c r="BH122">
        <v>3</v>
      </c>
      <c r="BI122">
        <v>1</v>
      </c>
      <c r="BJ122" t="s">
        <v>198</v>
      </c>
      <c r="BM122">
        <v>159</v>
      </c>
      <c r="BN122">
        <v>0</v>
      </c>
      <c r="BO122" t="s">
        <v>196</v>
      </c>
      <c r="BP122">
        <v>1</v>
      </c>
      <c r="BQ122">
        <v>30</v>
      </c>
      <c r="BR122">
        <v>0</v>
      </c>
      <c r="BS122">
        <v>1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3</v>
      </c>
      <c r="BZ122">
        <v>0</v>
      </c>
      <c r="CA122">
        <v>0</v>
      </c>
      <c r="CE122">
        <v>30</v>
      </c>
      <c r="CF122">
        <v>0</v>
      </c>
      <c r="CG122">
        <v>0</v>
      </c>
      <c r="CM122">
        <v>0</v>
      </c>
      <c r="CN122" t="s">
        <v>3</v>
      </c>
      <c r="CO122">
        <v>0</v>
      </c>
      <c r="CP122">
        <f t="shared" si="131"/>
        <v>0</v>
      </c>
      <c r="CQ122">
        <f t="shared" si="132"/>
        <v>2667.33</v>
      </c>
      <c r="CR122">
        <f>(ROUND((ROUND(((ET122)*AV122*1),2)*BB122),2)+ROUND((ROUND(((AE122-(EU122))*AV122*1),2)*BS122),2))</f>
        <v>0</v>
      </c>
      <c r="CS122">
        <f t="shared" si="134"/>
        <v>0</v>
      </c>
      <c r="CT122">
        <f t="shared" si="135"/>
        <v>0</v>
      </c>
      <c r="CU122">
        <f t="shared" si="136"/>
        <v>0</v>
      </c>
      <c r="CV122">
        <f t="shared" si="137"/>
        <v>0</v>
      </c>
      <c r="CW122">
        <f t="shared" si="138"/>
        <v>0</v>
      </c>
      <c r="CX122">
        <f t="shared" si="139"/>
        <v>0</v>
      </c>
      <c r="CY122">
        <f t="shared" si="140"/>
        <v>0</v>
      </c>
      <c r="CZ122">
        <f t="shared" si="141"/>
        <v>0</v>
      </c>
      <c r="DC122" t="s">
        <v>3</v>
      </c>
      <c r="DD122" t="s">
        <v>3</v>
      </c>
      <c r="DE122" t="s">
        <v>3</v>
      </c>
      <c r="DF122" t="s">
        <v>3</v>
      </c>
      <c r="DG122" t="s">
        <v>3</v>
      </c>
      <c r="DH122" t="s">
        <v>3</v>
      </c>
      <c r="DI122" t="s">
        <v>3</v>
      </c>
      <c r="DJ122" t="s">
        <v>3</v>
      </c>
      <c r="DK122" t="s">
        <v>3</v>
      </c>
      <c r="DL122" t="s">
        <v>3</v>
      </c>
      <c r="DM122" t="s">
        <v>3</v>
      </c>
      <c r="DN122">
        <v>134</v>
      </c>
      <c r="DO122">
        <v>83</v>
      </c>
      <c r="DP122">
        <v>1</v>
      </c>
      <c r="DQ122">
        <v>1</v>
      </c>
      <c r="DU122">
        <v>1009</v>
      </c>
      <c r="DV122" t="s">
        <v>57</v>
      </c>
      <c r="DW122" t="s">
        <v>57</v>
      </c>
      <c r="DX122">
        <v>1000</v>
      </c>
      <c r="EE122">
        <v>39927571</v>
      </c>
      <c r="EF122">
        <v>30</v>
      </c>
      <c r="EG122" t="s">
        <v>51</v>
      </c>
      <c r="EH122">
        <v>0</v>
      </c>
      <c r="EI122" t="s">
        <v>3</v>
      </c>
      <c r="EJ122">
        <v>1</v>
      </c>
      <c r="EK122">
        <v>159</v>
      </c>
      <c r="EL122" t="s">
        <v>143</v>
      </c>
      <c r="EM122" t="s">
        <v>144</v>
      </c>
      <c r="EO122" t="s">
        <v>3</v>
      </c>
      <c r="EQ122">
        <v>0</v>
      </c>
      <c r="ER122">
        <v>296.7</v>
      </c>
      <c r="ES122">
        <v>296.7</v>
      </c>
      <c r="ET122">
        <v>0</v>
      </c>
      <c r="EU122">
        <v>0</v>
      </c>
      <c r="EV122">
        <v>0</v>
      </c>
      <c r="EW122">
        <v>0</v>
      </c>
      <c r="EX122">
        <v>0</v>
      </c>
      <c r="FQ122">
        <v>0</v>
      </c>
      <c r="FR122">
        <f t="shared" si="142"/>
        <v>0</v>
      </c>
      <c r="FS122">
        <v>0</v>
      </c>
      <c r="FX122">
        <v>134</v>
      </c>
      <c r="FY122">
        <v>83</v>
      </c>
      <c r="GA122" t="s">
        <v>3</v>
      </c>
      <c r="GD122">
        <v>0</v>
      </c>
      <c r="GF122">
        <v>-2026741202</v>
      </c>
      <c r="GG122">
        <v>2</v>
      </c>
      <c r="GH122">
        <v>1</v>
      </c>
      <c r="GI122">
        <v>2</v>
      </c>
      <c r="GJ122">
        <v>0</v>
      </c>
      <c r="GK122">
        <f>ROUND(R122*(R12)/100,2)</f>
        <v>0</v>
      </c>
      <c r="GL122">
        <f t="shared" si="143"/>
        <v>0</v>
      </c>
      <c r="GM122">
        <f t="shared" si="144"/>
        <v>0</v>
      </c>
      <c r="GN122">
        <f t="shared" si="145"/>
        <v>0</v>
      </c>
      <c r="GO122">
        <f t="shared" si="146"/>
        <v>0</v>
      </c>
      <c r="GP122">
        <f t="shared" si="147"/>
        <v>0</v>
      </c>
      <c r="GR122">
        <v>0</v>
      </c>
      <c r="GS122">
        <v>3</v>
      </c>
      <c r="GT122">
        <v>0</v>
      </c>
      <c r="GU122" t="s">
        <v>3</v>
      </c>
      <c r="GV122">
        <f t="shared" si="148"/>
        <v>0</v>
      </c>
      <c r="GW122">
        <v>1</v>
      </c>
      <c r="GX122">
        <f t="shared" si="149"/>
        <v>0</v>
      </c>
      <c r="HA122">
        <v>0</v>
      </c>
      <c r="HB122">
        <v>0</v>
      </c>
      <c r="HC122">
        <f t="shared" si="150"/>
        <v>0</v>
      </c>
      <c r="IK122">
        <v>0</v>
      </c>
    </row>
    <row r="123" spans="1:245" hidden="1" x14ac:dyDescent="0.2">
      <c r="A123">
        <v>17</v>
      </c>
      <c r="B123">
        <v>1</v>
      </c>
      <c r="C123">
        <f>ROW(SmtRes!A93)</f>
        <v>93</v>
      </c>
      <c r="D123">
        <f>ROW(EtalonRes!A93)</f>
        <v>93</v>
      </c>
      <c r="E123" t="s">
        <v>199</v>
      </c>
      <c r="F123" t="s">
        <v>140</v>
      </c>
      <c r="G123" t="s">
        <v>200</v>
      </c>
      <c r="H123" t="s">
        <v>49</v>
      </c>
      <c r="I123">
        <v>0</v>
      </c>
      <c r="J123">
        <v>0</v>
      </c>
      <c r="O123">
        <f t="shared" si="113"/>
        <v>0</v>
      </c>
      <c r="P123">
        <f t="shared" si="114"/>
        <v>0</v>
      </c>
      <c r="Q123">
        <f>(ROUND((ROUND(((ET123)*AV123*I123),2)*BB123),2)+ROUND((ROUND(((AE123-(EU123))*AV123*I123),2)*BS123),2))</f>
        <v>0</v>
      </c>
      <c r="R123">
        <f t="shared" si="116"/>
        <v>0</v>
      </c>
      <c r="S123">
        <f t="shared" si="117"/>
        <v>0</v>
      </c>
      <c r="T123">
        <f t="shared" si="118"/>
        <v>0</v>
      </c>
      <c r="U123">
        <f t="shared" si="119"/>
        <v>0</v>
      </c>
      <c r="V123">
        <f t="shared" si="120"/>
        <v>0</v>
      </c>
      <c r="W123">
        <f t="shared" si="121"/>
        <v>0</v>
      </c>
      <c r="X123">
        <f t="shared" si="122"/>
        <v>0</v>
      </c>
      <c r="Y123">
        <f t="shared" si="123"/>
        <v>0</v>
      </c>
      <c r="AA123">
        <v>40385408</v>
      </c>
      <c r="AB123">
        <f t="shared" si="124"/>
        <v>438.2</v>
      </c>
      <c r="AC123">
        <f>ROUND((ES123),6)</f>
        <v>210.11</v>
      </c>
      <c r="AD123">
        <f>ROUND((((ET123)-(EU123))+AE123),6)</f>
        <v>120.3</v>
      </c>
      <c r="AE123">
        <f t="shared" si="151"/>
        <v>10.66</v>
      </c>
      <c r="AF123">
        <f t="shared" si="151"/>
        <v>107.79</v>
      </c>
      <c r="AG123">
        <f t="shared" si="128"/>
        <v>0</v>
      </c>
      <c r="AH123">
        <f t="shared" si="152"/>
        <v>8.9600000000000009</v>
      </c>
      <c r="AI123">
        <f t="shared" si="152"/>
        <v>0</v>
      </c>
      <c r="AJ123">
        <f t="shared" si="130"/>
        <v>0</v>
      </c>
      <c r="AK123">
        <v>438.2</v>
      </c>
      <c r="AL123">
        <v>210.11</v>
      </c>
      <c r="AM123">
        <v>120.3</v>
      </c>
      <c r="AN123">
        <v>10.66</v>
      </c>
      <c r="AO123">
        <v>107.79</v>
      </c>
      <c r="AP123">
        <v>0</v>
      </c>
      <c r="AQ123">
        <v>8.9600000000000009</v>
      </c>
      <c r="AR123">
        <v>0</v>
      </c>
      <c r="AS123">
        <v>0</v>
      </c>
      <c r="AT123">
        <v>106</v>
      </c>
      <c r="AU123">
        <v>41</v>
      </c>
      <c r="AV123">
        <v>1</v>
      </c>
      <c r="AW123">
        <v>1</v>
      </c>
      <c r="AZ123">
        <v>1</v>
      </c>
      <c r="BA123">
        <v>24.53</v>
      </c>
      <c r="BB123">
        <v>8.24</v>
      </c>
      <c r="BC123">
        <v>6.2</v>
      </c>
      <c r="BD123" t="s">
        <v>3</v>
      </c>
      <c r="BE123" t="s">
        <v>3</v>
      </c>
      <c r="BF123" t="s">
        <v>3</v>
      </c>
      <c r="BG123" t="s">
        <v>3</v>
      </c>
      <c r="BH123">
        <v>0</v>
      </c>
      <c r="BI123">
        <v>1</v>
      </c>
      <c r="BJ123" t="s">
        <v>142</v>
      </c>
      <c r="BM123">
        <v>159</v>
      </c>
      <c r="BN123">
        <v>0</v>
      </c>
      <c r="BO123" t="s">
        <v>140</v>
      </c>
      <c r="BP123">
        <v>1</v>
      </c>
      <c r="BQ123">
        <v>30</v>
      </c>
      <c r="BR123">
        <v>0</v>
      </c>
      <c r="BS123">
        <v>24.53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106</v>
      </c>
      <c r="CA123">
        <v>41</v>
      </c>
      <c r="CE123">
        <v>30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si="131"/>
        <v>0</v>
      </c>
      <c r="CQ123">
        <f t="shared" si="132"/>
        <v>1302.68</v>
      </c>
      <c r="CR123">
        <f>(ROUND((ROUND(((ET123)*AV123*1),2)*BB123),2)+ROUND((ROUND(((AE123-(EU123))*AV123*1),2)*BS123),2))</f>
        <v>991.27</v>
      </c>
      <c r="CS123">
        <f t="shared" si="134"/>
        <v>261.49</v>
      </c>
      <c r="CT123">
        <f t="shared" si="135"/>
        <v>2644.09</v>
      </c>
      <c r="CU123">
        <f t="shared" si="136"/>
        <v>0</v>
      </c>
      <c r="CV123">
        <f t="shared" si="137"/>
        <v>8.9600000000000009</v>
      </c>
      <c r="CW123">
        <f t="shared" si="138"/>
        <v>0</v>
      </c>
      <c r="CX123">
        <f t="shared" si="139"/>
        <v>0</v>
      </c>
      <c r="CY123">
        <f t="shared" si="140"/>
        <v>0</v>
      </c>
      <c r="CZ123">
        <f t="shared" si="141"/>
        <v>0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134</v>
      </c>
      <c r="DO123">
        <v>83</v>
      </c>
      <c r="DP123">
        <v>1</v>
      </c>
      <c r="DQ123">
        <v>1</v>
      </c>
      <c r="DU123">
        <v>1013</v>
      </c>
      <c r="DV123" t="s">
        <v>49</v>
      </c>
      <c r="DW123" t="s">
        <v>49</v>
      </c>
      <c r="DX123">
        <v>1</v>
      </c>
      <c r="EE123">
        <v>39927571</v>
      </c>
      <c r="EF123">
        <v>30</v>
      </c>
      <c r="EG123" t="s">
        <v>51</v>
      </c>
      <c r="EH123">
        <v>0</v>
      </c>
      <c r="EI123" t="s">
        <v>3</v>
      </c>
      <c r="EJ123">
        <v>1</v>
      </c>
      <c r="EK123">
        <v>159</v>
      </c>
      <c r="EL123" t="s">
        <v>143</v>
      </c>
      <c r="EM123" t="s">
        <v>144</v>
      </c>
      <c r="EO123" t="s">
        <v>3</v>
      </c>
      <c r="EQ123">
        <v>131072</v>
      </c>
      <c r="ER123">
        <v>438.2</v>
      </c>
      <c r="ES123">
        <v>210.11</v>
      </c>
      <c r="ET123">
        <v>120.3</v>
      </c>
      <c r="EU123">
        <v>10.66</v>
      </c>
      <c r="EV123">
        <v>107.79</v>
      </c>
      <c r="EW123">
        <v>8.9600000000000009</v>
      </c>
      <c r="EX123">
        <v>0</v>
      </c>
      <c r="EY123">
        <v>0</v>
      </c>
      <c r="FQ123">
        <v>0</v>
      </c>
      <c r="FR123">
        <f t="shared" si="142"/>
        <v>0</v>
      </c>
      <c r="FS123">
        <v>0</v>
      </c>
      <c r="FX123">
        <v>134</v>
      </c>
      <c r="FY123">
        <v>83</v>
      </c>
      <c r="GA123" t="s">
        <v>3</v>
      </c>
      <c r="GD123">
        <v>0</v>
      </c>
      <c r="GF123">
        <v>611841757</v>
      </c>
      <c r="GG123">
        <v>2</v>
      </c>
      <c r="GH123">
        <v>1</v>
      </c>
      <c r="GI123">
        <v>2</v>
      </c>
      <c r="GJ123">
        <v>0</v>
      </c>
      <c r="GK123">
        <f>ROUND(R123*(R12)/100,2)</f>
        <v>0</v>
      </c>
      <c r="GL123">
        <f t="shared" si="143"/>
        <v>0</v>
      </c>
      <c r="GM123">
        <f t="shared" si="144"/>
        <v>0</v>
      </c>
      <c r="GN123">
        <f t="shared" si="145"/>
        <v>0</v>
      </c>
      <c r="GO123">
        <f t="shared" si="146"/>
        <v>0</v>
      </c>
      <c r="GP123">
        <f t="shared" si="147"/>
        <v>0</v>
      </c>
      <c r="GR123">
        <v>0</v>
      </c>
      <c r="GS123">
        <v>3</v>
      </c>
      <c r="GT123">
        <v>0</v>
      </c>
      <c r="GU123" t="s">
        <v>3</v>
      </c>
      <c r="GV123">
        <f t="shared" si="148"/>
        <v>0</v>
      </c>
      <c r="GW123">
        <v>1</v>
      </c>
      <c r="GX123">
        <f t="shared" si="149"/>
        <v>0</v>
      </c>
      <c r="HA123">
        <v>0</v>
      </c>
      <c r="HB123">
        <v>0</v>
      </c>
      <c r="HC123">
        <f t="shared" si="150"/>
        <v>0</v>
      </c>
      <c r="IK123">
        <v>0</v>
      </c>
    </row>
    <row r="124" spans="1:245" hidden="1" x14ac:dyDescent="0.2">
      <c r="A124">
        <v>18</v>
      </c>
      <c r="B124">
        <v>1</v>
      </c>
      <c r="C124">
        <v>93</v>
      </c>
      <c r="E124" t="s">
        <v>201</v>
      </c>
      <c r="F124" t="s">
        <v>55</v>
      </c>
      <c r="G124" t="s">
        <v>56</v>
      </c>
      <c r="H124" t="s">
        <v>57</v>
      </c>
      <c r="I124">
        <v>0</v>
      </c>
      <c r="J124">
        <v>9.52</v>
      </c>
      <c r="O124">
        <f t="shared" si="113"/>
        <v>0</v>
      </c>
      <c r="P124">
        <f t="shared" si="114"/>
        <v>0</v>
      </c>
      <c r="Q124">
        <f>(ROUND((ROUND(((ET124)*AV124*I124),2)*BB124),2)+ROUND((ROUND(((AE124-(EU124))*AV124*I124),2)*BS124),2))</f>
        <v>0</v>
      </c>
      <c r="R124">
        <f t="shared" si="116"/>
        <v>0</v>
      </c>
      <c r="S124">
        <f t="shared" si="117"/>
        <v>0</v>
      </c>
      <c r="T124">
        <f t="shared" si="118"/>
        <v>0</v>
      </c>
      <c r="U124">
        <f t="shared" si="119"/>
        <v>0</v>
      </c>
      <c r="V124">
        <f t="shared" si="120"/>
        <v>0</v>
      </c>
      <c r="W124">
        <f t="shared" si="121"/>
        <v>0</v>
      </c>
      <c r="X124">
        <f t="shared" si="122"/>
        <v>0</v>
      </c>
      <c r="Y124">
        <f t="shared" si="123"/>
        <v>0</v>
      </c>
      <c r="AA124">
        <v>40385408</v>
      </c>
      <c r="AB124">
        <f t="shared" si="124"/>
        <v>307.88</v>
      </c>
      <c r="AC124">
        <f>ROUND((ES124),6)</f>
        <v>307.88</v>
      </c>
      <c r="AD124">
        <f>ROUND((((ET124)-(EU124))+AE124),6)</f>
        <v>0</v>
      </c>
      <c r="AE124">
        <f t="shared" si="151"/>
        <v>0</v>
      </c>
      <c r="AF124">
        <f t="shared" si="151"/>
        <v>0</v>
      </c>
      <c r="AG124">
        <f t="shared" si="128"/>
        <v>0</v>
      </c>
      <c r="AH124">
        <f t="shared" si="152"/>
        <v>0</v>
      </c>
      <c r="AI124">
        <f t="shared" si="152"/>
        <v>0</v>
      </c>
      <c r="AJ124">
        <f t="shared" si="130"/>
        <v>0</v>
      </c>
      <c r="AK124">
        <v>307.88</v>
      </c>
      <c r="AL124">
        <v>307.88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1</v>
      </c>
      <c r="AW124">
        <v>1</v>
      </c>
      <c r="AZ124">
        <v>1</v>
      </c>
      <c r="BA124">
        <v>1</v>
      </c>
      <c r="BB124">
        <v>1</v>
      </c>
      <c r="BC124">
        <v>8.52</v>
      </c>
      <c r="BD124" t="s">
        <v>3</v>
      </c>
      <c r="BE124" t="s">
        <v>3</v>
      </c>
      <c r="BF124" t="s">
        <v>3</v>
      </c>
      <c r="BG124" t="s">
        <v>3</v>
      </c>
      <c r="BH124">
        <v>3</v>
      </c>
      <c r="BI124">
        <v>1</v>
      </c>
      <c r="BJ124" t="s">
        <v>58</v>
      </c>
      <c r="BM124">
        <v>159</v>
      </c>
      <c r="BN124">
        <v>0</v>
      </c>
      <c r="BO124" t="s">
        <v>55</v>
      </c>
      <c r="BP124">
        <v>1</v>
      </c>
      <c r="BQ124">
        <v>30</v>
      </c>
      <c r="BR124">
        <v>0</v>
      </c>
      <c r="BS124">
        <v>1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0</v>
      </c>
      <c r="CA124">
        <v>0</v>
      </c>
      <c r="CE124">
        <v>30</v>
      </c>
      <c r="CF124">
        <v>0</v>
      </c>
      <c r="CG124">
        <v>0</v>
      </c>
      <c r="CM124">
        <v>0</v>
      </c>
      <c r="CN124" t="s">
        <v>3</v>
      </c>
      <c r="CO124">
        <v>0</v>
      </c>
      <c r="CP124">
        <f t="shared" si="131"/>
        <v>0</v>
      </c>
      <c r="CQ124">
        <f t="shared" si="132"/>
        <v>2623.14</v>
      </c>
      <c r="CR124">
        <f>(ROUND((ROUND(((ET124)*AV124*1),2)*BB124),2)+ROUND((ROUND(((AE124-(EU124))*AV124*1),2)*BS124),2))</f>
        <v>0</v>
      </c>
      <c r="CS124">
        <f t="shared" si="134"/>
        <v>0</v>
      </c>
      <c r="CT124">
        <f t="shared" si="135"/>
        <v>0</v>
      </c>
      <c r="CU124">
        <f t="shared" si="136"/>
        <v>0</v>
      </c>
      <c r="CV124">
        <f t="shared" si="137"/>
        <v>0</v>
      </c>
      <c r="CW124">
        <f t="shared" si="138"/>
        <v>0</v>
      </c>
      <c r="CX124">
        <f t="shared" si="139"/>
        <v>0</v>
      </c>
      <c r="CY124">
        <f t="shared" si="140"/>
        <v>0</v>
      </c>
      <c r="CZ124">
        <f t="shared" si="141"/>
        <v>0</v>
      </c>
      <c r="DC124" t="s">
        <v>3</v>
      </c>
      <c r="DD124" t="s">
        <v>3</v>
      </c>
      <c r="DE124" t="s">
        <v>3</v>
      </c>
      <c r="DF124" t="s">
        <v>3</v>
      </c>
      <c r="DG124" t="s">
        <v>3</v>
      </c>
      <c r="DH124" t="s">
        <v>3</v>
      </c>
      <c r="DI124" t="s">
        <v>3</v>
      </c>
      <c r="DJ124" t="s">
        <v>3</v>
      </c>
      <c r="DK124" t="s">
        <v>3</v>
      </c>
      <c r="DL124" t="s">
        <v>3</v>
      </c>
      <c r="DM124" t="s">
        <v>3</v>
      </c>
      <c r="DN124">
        <v>134</v>
      </c>
      <c r="DO124">
        <v>83</v>
      </c>
      <c r="DP124">
        <v>1</v>
      </c>
      <c r="DQ124">
        <v>1</v>
      </c>
      <c r="DU124">
        <v>1009</v>
      </c>
      <c r="DV124" t="s">
        <v>57</v>
      </c>
      <c r="DW124" t="s">
        <v>57</v>
      </c>
      <c r="DX124">
        <v>1000</v>
      </c>
      <c r="EE124">
        <v>39927571</v>
      </c>
      <c r="EF124">
        <v>30</v>
      </c>
      <c r="EG124" t="s">
        <v>51</v>
      </c>
      <c r="EH124">
        <v>0</v>
      </c>
      <c r="EI124" t="s">
        <v>3</v>
      </c>
      <c r="EJ124">
        <v>1</v>
      </c>
      <c r="EK124">
        <v>159</v>
      </c>
      <c r="EL124" t="s">
        <v>143</v>
      </c>
      <c r="EM124" t="s">
        <v>144</v>
      </c>
      <c r="EO124" t="s">
        <v>3</v>
      </c>
      <c r="EQ124">
        <v>0</v>
      </c>
      <c r="ER124">
        <v>307.88</v>
      </c>
      <c r="ES124">
        <v>307.88</v>
      </c>
      <c r="ET124">
        <v>0</v>
      </c>
      <c r="EU124">
        <v>0</v>
      </c>
      <c r="EV124">
        <v>0</v>
      </c>
      <c r="EW124">
        <v>0</v>
      </c>
      <c r="EX124">
        <v>0</v>
      </c>
      <c r="FQ124">
        <v>0</v>
      </c>
      <c r="FR124">
        <f t="shared" si="142"/>
        <v>0</v>
      </c>
      <c r="FS124">
        <v>0</v>
      </c>
      <c r="FX124">
        <v>134</v>
      </c>
      <c r="FY124">
        <v>83</v>
      </c>
      <c r="GA124" t="s">
        <v>3</v>
      </c>
      <c r="GD124">
        <v>0</v>
      </c>
      <c r="GF124">
        <v>305310980</v>
      </c>
      <c r="GG124">
        <v>2</v>
      </c>
      <c r="GH124">
        <v>1</v>
      </c>
      <c r="GI124">
        <v>2</v>
      </c>
      <c r="GJ124">
        <v>0</v>
      </c>
      <c r="GK124">
        <f>ROUND(R124*(R12)/100,2)</f>
        <v>0</v>
      </c>
      <c r="GL124">
        <f t="shared" si="143"/>
        <v>0</v>
      </c>
      <c r="GM124">
        <f t="shared" si="144"/>
        <v>0</v>
      </c>
      <c r="GN124">
        <f t="shared" si="145"/>
        <v>0</v>
      </c>
      <c r="GO124">
        <f t="shared" si="146"/>
        <v>0</v>
      </c>
      <c r="GP124">
        <f t="shared" si="147"/>
        <v>0</v>
      </c>
      <c r="GR124">
        <v>0</v>
      </c>
      <c r="GS124">
        <v>3</v>
      </c>
      <c r="GT124">
        <v>0</v>
      </c>
      <c r="GU124" t="s">
        <v>3</v>
      </c>
      <c r="GV124">
        <f t="shared" si="148"/>
        <v>0</v>
      </c>
      <c r="GW124">
        <v>1</v>
      </c>
      <c r="GX124">
        <f t="shared" si="149"/>
        <v>0</v>
      </c>
      <c r="HA124">
        <v>0</v>
      </c>
      <c r="HB124">
        <v>0</v>
      </c>
      <c r="HC124">
        <f t="shared" si="150"/>
        <v>0</v>
      </c>
      <c r="IK124">
        <v>0</v>
      </c>
    </row>
    <row r="125" spans="1:245" hidden="1" x14ac:dyDescent="0.2"/>
    <row r="126" spans="1:245" hidden="1" x14ac:dyDescent="0.2">
      <c r="A126" s="2">
        <v>51</v>
      </c>
      <c r="B126" s="2">
        <f>B108</f>
        <v>1</v>
      </c>
      <c r="C126" s="2">
        <f>A108</f>
        <v>4</v>
      </c>
      <c r="D126" s="2">
        <f>ROW(A108)</f>
        <v>108</v>
      </c>
      <c r="E126" s="2"/>
      <c r="F126" s="2" t="str">
        <f>IF(F108&lt;&gt;"",F108,"")</f>
        <v>Новый раздел</v>
      </c>
      <c r="G126" s="2" t="str">
        <f>IF(G108&lt;&gt;"",G108,"")</f>
        <v>п.4   Устройство нового АБП тротуаров (тип АБП - песчаный) - 2122,5м2</v>
      </c>
      <c r="H126" s="2">
        <v>0</v>
      </c>
      <c r="I126" s="2"/>
      <c r="J126" s="2"/>
      <c r="K126" s="2"/>
      <c r="L126" s="2"/>
      <c r="M126" s="2"/>
      <c r="N126" s="2"/>
      <c r="O126" s="2">
        <f t="shared" ref="O126:T126" si="153">ROUND(AB126,2)</f>
        <v>0</v>
      </c>
      <c r="P126" s="2">
        <f t="shared" si="153"/>
        <v>0</v>
      </c>
      <c r="Q126" s="2">
        <f t="shared" si="153"/>
        <v>0</v>
      </c>
      <c r="R126" s="2">
        <f t="shared" si="153"/>
        <v>0</v>
      </c>
      <c r="S126" s="2">
        <f t="shared" si="153"/>
        <v>0</v>
      </c>
      <c r="T126" s="2">
        <f t="shared" si="153"/>
        <v>0</v>
      </c>
      <c r="U126" s="2">
        <f>AH126</f>
        <v>0</v>
      </c>
      <c r="V126" s="2">
        <f>AI126</f>
        <v>0</v>
      </c>
      <c r="W126" s="2">
        <f>ROUND(AJ126,2)</f>
        <v>0</v>
      </c>
      <c r="X126" s="2">
        <f>ROUND(AK126,2)</f>
        <v>0</v>
      </c>
      <c r="Y126" s="2">
        <f>ROUND(AL126,2)</f>
        <v>0</v>
      </c>
      <c r="Z126" s="2"/>
      <c r="AA126" s="2"/>
      <c r="AB126" s="2">
        <f>ROUND(SUMIF(AA112:AA124,"=40385408",O112:O124),2)</f>
        <v>0</v>
      </c>
      <c r="AC126" s="2">
        <f>ROUND(SUMIF(AA112:AA124,"=40385408",P112:P124),2)</f>
        <v>0</v>
      </c>
      <c r="AD126" s="2">
        <f>ROUND(SUMIF(AA112:AA124,"=40385408",Q112:Q124),2)</f>
        <v>0</v>
      </c>
      <c r="AE126" s="2">
        <f>ROUND(SUMIF(AA112:AA124,"=40385408",R112:R124),2)</f>
        <v>0</v>
      </c>
      <c r="AF126" s="2">
        <f>ROUND(SUMIF(AA112:AA124,"=40385408",S112:S124),2)</f>
        <v>0</v>
      </c>
      <c r="AG126" s="2">
        <f>ROUND(SUMIF(AA112:AA124,"=40385408",T112:T124),2)</f>
        <v>0</v>
      </c>
      <c r="AH126" s="2">
        <f>SUMIF(AA112:AA124,"=40385408",U112:U124)</f>
        <v>0</v>
      </c>
      <c r="AI126" s="2">
        <f>SUMIF(AA112:AA124,"=40385408",V112:V124)</f>
        <v>0</v>
      </c>
      <c r="AJ126" s="2">
        <f>ROUND(SUMIF(AA112:AA124,"=40385408",W112:W124),2)</f>
        <v>0</v>
      </c>
      <c r="AK126" s="2">
        <f>ROUND(SUMIF(AA112:AA124,"=40385408",X112:X124),2)</f>
        <v>0</v>
      </c>
      <c r="AL126" s="2">
        <f>ROUND(SUMIF(AA112:AA124,"=40385408",Y112:Y124),2)</f>
        <v>0</v>
      </c>
      <c r="AM126" s="2"/>
      <c r="AN126" s="2"/>
      <c r="AO126" s="2">
        <f t="shared" ref="AO126:BC126" si="154">ROUND(BX126,2)</f>
        <v>0</v>
      </c>
      <c r="AP126" s="2">
        <f t="shared" si="154"/>
        <v>0</v>
      </c>
      <c r="AQ126" s="2">
        <f t="shared" si="154"/>
        <v>0</v>
      </c>
      <c r="AR126" s="2">
        <f t="shared" si="154"/>
        <v>0</v>
      </c>
      <c r="AS126" s="2">
        <f t="shared" si="154"/>
        <v>0</v>
      </c>
      <c r="AT126" s="2">
        <f t="shared" si="154"/>
        <v>0</v>
      </c>
      <c r="AU126" s="2">
        <f t="shared" si="154"/>
        <v>0</v>
      </c>
      <c r="AV126" s="2">
        <f t="shared" si="154"/>
        <v>0</v>
      </c>
      <c r="AW126" s="2">
        <f t="shared" si="154"/>
        <v>0</v>
      </c>
      <c r="AX126" s="2">
        <f t="shared" si="154"/>
        <v>0</v>
      </c>
      <c r="AY126" s="2">
        <f t="shared" si="154"/>
        <v>0</v>
      </c>
      <c r="AZ126" s="2">
        <f t="shared" si="154"/>
        <v>0</v>
      </c>
      <c r="BA126" s="2">
        <f t="shared" si="154"/>
        <v>0</v>
      </c>
      <c r="BB126" s="2">
        <f t="shared" si="154"/>
        <v>0</v>
      </c>
      <c r="BC126" s="2">
        <f t="shared" si="154"/>
        <v>0</v>
      </c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>
        <f>ROUND(SUMIF(AA112:AA124,"=40385408",FQ112:FQ124),2)</f>
        <v>0</v>
      </c>
      <c r="BY126" s="2">
        <f>ROUND(SUMIF(AA112:AA124,"=40385408",FR112:FR124),2)</f>
        <v>0</v>
      </c>
      <c r="BZ126" s="2">
        <f>ROUND(SUMIF(AA112:AA124,"=40385408",GL112:GL124),2)</f>
        <v>0</v>
      </c>
      <c r="CA126" s="2">
        <f>ROUND(SUMIF(AA112:AA124,"=40385408",GM112:GM124),2)</f>
        <v>0</v>
      </c>
      <c r="CB126" s="2">
        <f>ROUND(SUMIF(AA112:AA124,"=40385408",GN112:GN124),2)</f>
        <v>0</v>
      </c>
      <c r="CC126" s="2">
        <f>ROUND(SUMIF(AA112:AA124,"=40385408",GO112:GO124),2)</f>
        <v>0</v>
      </c>
      <c r="CD126" s="2">
        <f>ROUND(SUMIF(AA112:AA124,"=40385408",GP112:GP124),2)</f>
        <v>0</v>
      </c>
      <c r="CE126" s="2">
        <f>AC126-BX126</f>
        <v>0</v>
      </c>
      <c r="CF126" s="2">
        <f>AC126-BY126</f>
        <v>0</v>
      </c>
      <c r="CG126" s="2">
        <f>BX126-BZ126</f>
        <v>0</v>
      </c>
      <c r="CH126" s="2">
        <f>AC126-BX126-BY126+BZ126</f>
        <v>0</v>
      </c>
      <c r="CI126" s="2">
        <f>BY126-BZ126</f>
        <v>0</v>
      </c>
      <c r="CJ126" s="2">
        <f>ROUND(SUMIF(AA112:AA124,"=40385408",GX112:GX124),2)</f>
        <v>0</v>
      </c>
      <c r="CK126" s="2">
        <f>ROUND(SUMIF(AA112:AA124,"=40385408",GY112:GY124),2)</f>
        <v>0</v>
      </c>
      <c r="CL126" s="2">
        <f>ROUND(SUMIF(AA112:AA124,"=40385408",GZ112:GZ124),2)</f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>
        <v>0</v>
      </c>
    </row>
    <row r="127" spans="1:245" hidden="1" x14ac:dyDescent="0.2"/>
    <row r="128" spans="1:245" hidden="1" x14ac:dyDescent="0.2">
      <c r="A128" s="4">
        <v>50</v>
      </c>
      <c r="B128" s="4">
        <v>0</v>
      </c>
      <c r="C128" s="4">
        <v>0</v>
      </c>
      <c r="D128" s="4">
        <v>1</v>
      </c>
      <c r="E128" s="4">
        <v>201</v>
      </c>
      <c r="F128" s="4">
        <f>ROUND(Source!O126,O128)</f>
        <v>0</v>
      </c>
      <c r="G128" s="4" t="s">
        <v>65</v>
      </c>
      <c r="H128" s="4" t="s">
        <v>66</v>
      </c>
      <c r="I128" s="4"/>
      <c r="J128" s="4"/>
      <c r="K128" s="4">
        <v>201</v>
      </c>
      <c r="L128" s="4">
        <v>1</v>
      </c>
      <c r="M128" s="4">
        <v>3</v>
      </c>
      <c r="N128" s="4" t="s">
        <v>3</v>
      </c>
      <c r="O128" s="4">
        <v>2</v>
      </c>
      <c r="P128" s="4"/>
      <c r="Q128" s="4"/>
      <c r="R128" s="4"/>
      <c r="S128" s="4"/>
      <c r="T128" s="4"/>
      <c r="U128" s="4"/>
      <c r="V128" s="4"/>
      <c r="W128" s="4"/>
    </row>
    <row r="129" spans="1:23" hidden="1" x14ac:dyDescent="0.2">
      <c r="A129" s="4">
        <v>50</v>
      </c>
      <c r="B129" s="4">
        <v>0</v>
      </c>
      <c r="C129" s="4">
        <v>0</v>
      </c>
      <c r="D129" s="4">
        <v>1</v>
      </c>
      <c r="E129" s="4">
        <v>202</v>
      </c>
      <c r="F129" s="4">
        <f>ROUND(Source!P126,O129)</f>
        <v>0</v>
      </c>
      <c r="G129" s="4" t="s">
        <v>67</v>
      </c>
      <c r="H129" s="4" t="s">
        <v>68</v>
      </c>
      <c r="I129" s="4"/>
      <c r="J129" s="4"/>
      <c r="K129" s="4">
        <v>202</v>
      </c>
      <c r="L129" s="4">
        <v>2</v>
      </c>
      <c r="M129" s="4">
        <v>3</v>
      </c>
      <c r="N129" s="4" t="s">
        <v>3</v>
      </c>
      <c r="O129" s="4">
        <v>2</v>
      </c>
      <c r="P129" s="4"/>
      <c r="Q129" s="4"/>
      <c r="R129" s="4"/>
      <c r="S129" s="4"/>
      <c r="T129" s="4"/>
      <c r="U129" s="4"/>
      <c r="V129" s="4"/>
      <c r="W129" s="4"/>
    </row>
    <row r="130" spans="1:23" hidden="1" x14ac:dyDescent="0.2">
      <c r="A130" s="4">
        <v>50</v>
      </c>
      <c r="B130" s="4">
        <v>0</v>
      </c>
      <c r="C130" s="4">
        <v>0</v>
      </c>
      <c r="D130" s="4">
        <v>1</v>
      </c>
      <c r="E130" s="4">
        <v>222</v>
      </c>
      <c r="F130" s="4">
        <f>ROUND(Source!AO126,O130)</f>
        <v>0</v>
      </c>
      <c r="G130" s="4" t="s">
        <v>69</v>
      </c>
      <c r="H130" s="4" t="s">
        <v>70</v>
      </c>
      <c r="I130" s="4"/>
      <c r="J130" s="4"/>
      <c r="K130" s="4">
        <v>222</v>
      </c>
      <c r="L130" s="4">
        <v>3</v>
      </c>
      <c r="M130" s="4">
        <v>3</v>
      </c>
      <c r="N130" s="4" t="s">
        <v>3</v>
      </c>
      <c r="O130" s="4">
        <v>2</v>
      </c>
      <c r="P130" s="4"/>
      <c r="Q130" s="4"/>
      <c r="R130" s="4"/>
      <c r="S130" s="4"/>
      <c r="T130" s="4"/>
      <c r="U130" s="4"/>
      <c r="V130" s="4"/>
      <c r="W130" s="4"/>
    </row>
    <row r="131" spans="1:23" hidden="1" x14ac:dyDescent="0.2">
      <c r="A131" s="4">
        <v>50</v>
      </c>
      <c r="B131" s="4">
        <v>0</v>
      </c>
      <c r="C131" s="4">
        <v>0</v>
      </c>
      <c r="D131" s="4">
        <v>1</v>
      </c>
      <c r="E131" s="4">
        <v>225</v>
      </c>
      <c r="F131" s="4">
        <f>ROUND(Source!AV126,O131)</f>
        <v>0</v>
      </c>
      <c r="G131" s="4" t="s">
        <v>71</v>
      </c>
      <c r="H131" s="4" t="s">
        <v>72</v>
      </c>
      <c r="I131" s="4"/>
      <c r="J131" s="4"/>
      <c r="K131" s="4">
        <v>225</v>
      </c>
      <c r="L131" s="4">
        <v>4</v>
      </c>
      <c r="M131" s="4">
        <v>3</v>
      </c>
      <c r="N131" s="4" t="s">
        <v>3</v>
      </c>
      <c r="O131" s="4">
        <v>2</v>
      </c>
      <c r="P131" s="4"/>
      <c r="Q131" s="4"/>
      <c r="R131" s="4"/>
      <c r="S131" s="4"/>
      <c r="T131" s="4"/>
      <c r="U131" s="4"/>
      <c r="V131" s="4"/>
      <c r="W131" s="4"/>
    </row>
    <row r="132" spans="1:23" hidden="1" x14ac:dyDescent="0.2">
      <c r="A132" s="4">
        <v>50</v>
      </c>
      <c r="B132" s="4">
        <v>0</v>
      </c>
      <c r="C132" s="4">
        <v>0</v>
      </c>
      <c r="D132" s="4">
        <v>1</v>
      </c>
      <c r="E132" s="4">
        <v>226</v>
      </c>
      <c r="F132" s="4">
        <f>ROUND(Source!AW126,O132)</f>
        <v>0</v>
      </c>
      <c r="G132" s="4" t="s">
        <v>73</v>
      </c>
      <c r="H132" s="4" t="s">
        <v>74</v>
      </c>
      <c r="I132" s="4"/>
      <c r="J132" s="4"/>
      <c r="K132" s="4">
        <v>226</v>
      </c>
      <c r="L132" s="4">
        <v>5</v>
      </c>
      <c r="M132" s="4">
        <v>3</v>
      </c>
      <c r="N132" s="4" t="s">
        <v>3</v>
      </c>
      <c r="O132" s="4">
        <v>2</v>
      </c>
      <c r="P132" s="4"/>
      <c r="Q132" s="4"/>
      <c r="R132" s="4"/>
      <c r="S132" s="4"/>
      <c r="T132" s="4"/>
      <c r="U132" s="4"/>
      <c r="V132" s="4"/>
      <c r="W132" s="4"/>
    </row>
    <row r="133" spans="1:23" hidden="1" x14ac:dyDescent="0.2">
      <c r="A133" s="4">
        <v>50</v>
      </c>
      <c r="B133" s="4">
        <v>0</v>
      </c>
      <c r="C133" s="4">
        <v>0</v>
      </c>
      <c r="D133" s="4">
        <v>1</v>
      </c>
      <c r="E133" s="4">
        <v>227</v>
      </c>
      <c r="F133" s="4">
        <f>ROUND(Source!AX126,O133)</f>
        <v>0</v>
      </c>
      <c r="G133" s="4" t="s">
        <v>75</v>
      </c>
      <c r="H133" s="4" t="s">
        <v>76</v>
      </c>
      <c r="I133" s="4"/>
      <c r="J133" s="4"/>
      <c r="K133" s="4">
        <v>227</v>
      </c>
      <c r="L133" s="4">
        <v>6</v>
      </c>
      <c r="M133" s="4">
        <v>3</v>
      </c>
      <c r="N133" s="4" t="s">
        <v>3</v>
      </c>
      <c r="O133" s="4">
        <v>2</v>
      </c>
      <c r="P133" s="4"/>
      <c r="Q133" s="4"/>
      <c r="R133" s="4"/>
      <c r="S133" s="4"/>
      <c r="T133" s="4"/>
      <c r="U133" s="4"/>
      <c r="V133" s="4"/>
      <c r="W133" s="4"/>
    </row>
    <row r="134" spans="1:23" hidden="1" x14ac:dyDescent="0.2">
      <c r="A134" s="4">
        <v>50</v>
      </c>
      <c r="B134" s="4">
        <v>0</v>
      </c>
      <c r="C134" s="4">
        <v>0</v>
      </c>
      <c r="D134" s="4">
        <v>1</v>
      </c>
      <c r="E134" s="4">
        <v>228</v>
      </c>
      <c r="F134" s="4">
        <f>ROUND(Source!AY126,O134)</f>
        <v>0</v>
      </c>
      <c r="G134" s="4" t="s">
        <v>77</v>
      </c>
      <c r="H134" s="4" t="s">
        <v>78</v>
      </c>
      <c r="I134" s="4"/>
      <c r="J134" s="4"/>
      <c r="K134" s="4">
        <v>228</v>
      </c>
      <c r="L134" s="4">
        <v>7</v>
      </c>
      <c r="M134" s="4">
        <v>3</v>
      </c>
      <c r="N134" s="4" t="s">
        <v>3</v>
      </c>
      <c r="O134" s="4">
        <v>2</v>
      </c>
      <c r="P134" s="4"/>
      <c r="Q134" s="4"/>
      <c r="R134" s="4"/>
      <c r="S134" s="4"/>
      <c r="T134" s="4"/>
      <c r="U134" s="4"/>
      <c r="V134" s="4"/>
      <c r="W134" s="4"/>
    </row>
    <row r="135" spans="1:23" hidden="1" x14ac:dyDescent="0.2">
      <c r="A135" s="4">
        <v>50</v>
      </c>
      <c r="B135" s="4">
        <v>0</v>
      </c>
      <c r="C135" s="4">
        <v>0</v>
      </c>
      <c r="D135" s="4">
        <v>1</v>
      </c>
      <c r="E135" s="4">
        <v>216</v>
      </c>
      <c r="F135" s="4">
        <f>ROUND(Source!AP126,O135)</f>
        <v>0</v>
      </c>
      <c r="G135" s="4" t="s">
        <v>79</v>
      </c>
      <c r="H135" s="4" t="s">
        <v>80</v>
      </c>
      <c r="I135" s="4"/>
      <c r="J135" s="4"/>
      <c r="K135" s="4">
        <v>216</v>
      </c>
      <c r="L135" s="4">
        <v>8</v>
      </c>
      <c r="M135" s="4">
        <v>3</v>
      </c>
      <c r="N135" s="4" t="s">
        <v>3</v>
      </c>
      <c r="O135" s="4">
        <v>2</v>
      </c>
      <c r="P135" s="4"/>
      <c r="Q135" s="4"/>
      <c r="R135" s="4"/>
      <c r="S135" s="4"/>
      <c r="T135" s="4"/>
      <c r="U135" s="4"/>
      <c r="V135" s="4"/>
      <c r="W135" s="4"/>
    </row>
    <row r="136" spans="1:23" hidden="1" x14ac:dyDescent="0.2">
      <c r="A136" s="4">
        <v>50</v>
      </c>
      <c r="B136" s="4">
        <v>0</v>
      </c>
      <c r="C136" s="4">
        <v>0</v>
      </c>
      <c r="D136" s="4">
        <v>1</v>
      </c>
      <c r="E136" s="4">
        <v>223</v>
      </c>
      <c r="F136" s="4">
        <f>ROUND(Source!AQ126,O136)</f>
        <v>0</v>
      </c>
      <c r="G136" s="4" t="s">
        <v>81</v>
      </c>
      <c r="H136" s="4" t="s">
        <v>82</v>
      </c>
      <c r="I136" s="4"/>
      <c r="J136" s="4"/>
      <c r="K136" s="4">
        <v>223</v>
      </c>
      <c r="L136" s="4">
        <v>9</v>
      </c>
      <c r="M136" s="4">
        <v>3</v>
      </c>
      <c r="N136" s="4" t="s">
        <v>3</v>
      </c>
      <c r="O136" s="4">
        <v>2</v>
      </c>
      <c r="P136" s="4"/>
      <c r="Q136" s="4"/>
      <c r="R136" s="4"/>
      <c r="S136" s="4"/>
      <c r="T136" s="4"/>
      <c r="U136" s="4"/>
      <c r="V136" s="4"/>
      <c r="W136" s="4"/>
    </row>
    <row r="137" spans="1:23" hidden="1" x14ac:dyDescent="0.2">
      <c r="A137" s="4">
        <v>50</v>
      </c>
      <c r="B137" s="4">
        <v>0</v>
      </c>
      <c r="C137" s="4">
        <v>0</v>
      </c>
      <c r="D137" s="4">
        <v>1</v>
      </c>
      <c r="E137" s="4">
        <v>229</v>
      </c>
      <c r="F137" s="4">
        <f>ROUND(Source!AZ126,O137)</f>
        <v>0</v>
      </c>
      <c r="G137" s="4" t="s">
        <v>83</v>
      </c>
      <c r="H137" s="4" t="s">
        <v>84</v>
      </c>
      <c r="I137" s="4"/>
      <c r="J137" s="4"/>
      <c r="K137" s="4">
        <v>229</v>
      </c>
      <c r="L137" s="4">
        <v>10</v>
      </c>
      <c r="M137" s="4">
        <v>3</v>
      </c>
      <c r="N137" s="4" t="s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</row>
    <row r="138" spans="1:23" hidden="1" x14ac:dyDescent="0.2">
      <c r="A138" s="4">
        <v>50</v>
      </c>
      <c r="B138" s="4">
        <v>0</v>
      </c>
      <c r="C138" s="4">
        <v>0</v>
      </c>
      <c r="D138" s="4">
        <v>1</v>
      </c>
      <c r="E138" s="4">
        <v>203</v>
      </c>
      <c r="F138" s="4">
        <f>ROUND(Source!Q126,O138)</f>
        <v>0</v>
      </c>
      <c r="G138" s="4" t="s">
        <v>85</v>
      </c>
      <c r="H138" s="4" t="s">
        <v>86</v>
      </c>
      <c r="I138" s="4"/>
      <c r="J138" s="4"/>
      <c r="K138" s="4">
        <v>203</v>
      </c>
      <c r="L138" s="4">
        <v>11</v>
      </c>
      <c r="M138" s="4">
        <v>3</v>
      </c>
      <c r="N138" s="4" t="s">
        <v>3</v>
      </c>
      <c r="O138" s="4">
        <v>2</v>
      </c>
      <c r="P138" s="4"/>
      <c r="Q138" s="4"/>
      <c r="R138" s="4"/>
      <c r="S138" s="4"/>
      <c r="T138" s="4"/>
      <c r="U138" s="4"/>
      <c r="V138" s="4"/>
      <c r="W138" s="4"/>
    </row>
    <row r="139" spans="1:23" hidden="1" x14ac:dyDescent="0.2">
      <c r="A139" s="4">
        <v>50</v>
      </c>
      <c r="B139" s="4">
        <v>0</v>
      </c>
      <c r="C139" s="4">
        <v>0</v>
      </c>
      <c r="D139" s="4">
        <v>1</v>
      </c>
      <c r="E139" s="4">
        <v>231</v>
      </c>
      <c r="F139" s="4">
        <f>ROUND(Source!BB126,O139)</f>
        <v>0</v>
      </c>
      <c r="G139" s="4" t="s">
        <v>87</v>
      </c>
      <c r="H139" s="4" t="s">
        <v>88</v>
      </c>
      <c r="I139" s="4"/>
      <c r="J139" s="4"/>
      <c r="K139" s="4">
        <v>231</v>
      </c>
      <c r="L139" s="4">
        <v>12</v>
      </c>
      <c r="M139" s="4">
        <v>3</v>
      </c>
      <c r="N139" s="4" t="s">
        <v>3</v>
      </c>
      <c r="O139" s="4">
        <v>2</v>
      </c>
      <c r="P139" s="4"/>
      <c r="Q139" s="4"/>
      <c r="R139" s="4"/>
      <c r="S139" s="4"/>
      <c r="T139" s="4"/>
      <c r="U139" s="4"/>
      <c r="V139" s="4"/>
      <c r="W139" s="4"/>
    </row>
    <row r="140" spans="1:23" hidden="1" x14ac:dyDescent="0.2">
      <c r="A140" s="4">
        <v>50</v>
      </c>
      <c r="B140" s="4">
        <v>0</v>
      </c>
      <c r="C140" s="4">
        <v>0</v>
      </c>
      <c r="D140" s="4">
        <v>1</v>
      </c>
      <c r="E140" s="4">
        <v>204</v>
      </c>
      <c r="F140" s="4">
        <f>ROUND(Source!R126,O140)</f>
        <v>0</v>
      </c>
      <c r="G140" s="4" t="s">
        <v>89</v>
      </c>
      <c r="H140" s="4" t="s">
        <v>90</v>
      </c>
      <c r="I140" s="4"/>
      <c r="J140" s="4"/>
      <c r="K140" s="4">
        <v>204</v>
      </c>
      <c r="L140" s="4">
        <v>13</v>
      </c>
      <c r="M140" s="4">
        <v>3</v>
      </c>
      <c r="N140" s="4" t="s">
        <v>3</v>
      </c>
      <c r="O140" s="4">
        <v>2</v>
      </c>
      <c r="P140" s="4"/>
      <c r="Q140" s="4"/>
      <c r="R140" s="4"/>
      <c r="S140" s="4"/>
      <c r="T140" s="4"/>
      <c r="U140" s="4"/>
      <c r="V140" s="4"/>
      <c r="W140" s="4"/>
    </row>
    <row r="141" spans="1:23" hidden="1" x14ac:dyDescent="0.2">
      <c r="A141" s="4">
        <v>50</v>
      </c>
      <c r="B141" s="4">
        <v>0</v>
      </c>
      <c r="C141" s="4">
        <v>0</v>
      </c>
      <c r="D141" s="4">
        <v>1</v>
      </c>
      <c r="E141" s="4">
        <v>205</v>
      </c>
      <c r="F141" s="4">
        <f>ROUND(Source!S126,O141)</f>
        <v>0</v>
      </c>
      <c r="G141" s="4" t="s">
        <v>91</v>
      </c>
      <c r="H141" s="4" t="s">
        <v>92</v>
      </c>
      <c r="I141" s="4"/>
      <c r="J141" s="4"/>
      <c r="K141" s="4">
        <v>205</v>
      </c>
      <c r="L141" s="4">
        <v>14</v>
      </c>
      <c r="M141" s="4">
        <v>3</v>
      </c>
      <c r="N141" s="4" t="s">
        <v>3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</row>
    <row r="142" spans="1:23" hidden="1" x14ac:dyDescent="0.2">
      <c r="A142" s="4">
        <v>50</v>
      </c>
      <c r="B142" s="4">
        <v>0</v>
      </c>
      <c r="C142" s="4">
        <v>0</v>
      </c>
      <c r="D142" s="4">
        <v>1</v>
      </c>
      <c r="E142" s="4">
        <v>232</v>
      </c>
      <c r="F142" s="4">
        <f>ROUND(Source!BC126,O142)</f>
        <v>0</v>
      </c>
      <c r="G142" s="4" t="s">
        <v>93</v>
      </c>
      <c r="H142" s="4" t="s">
        <v>94</v>
      </c>
      <c r="I142" s="4"/>
      <c r="J142" s="4"/>
      <c r="K142" s="4">
        <v>232</v>
      </c>
      <c r="L142" s="4">
        <v>15</v>
      </c>
      <c r="M142" s="4">
        <v>3</v>
      </c>
      <c r="N142" s="4" t="s">
        <v>3</v>
      </c>
      <c r="O142" s="4">
        <v>2</v>
      </c>
      <c r="P142" s="4"/>
      <c r="Q142" s="4"/>
      <c r="R142" s="4"/>
      <c r="S142" s="4"/>
      <c r="T142" s="4"/>
      <c r="U142" s="4"/>
      <c r="V142" s="4"/>
      <c r="W142" s="4"/>
    </row>
    <row r="143" spans="1:23" hidden="1" x14ac:dyDescent="0.2">
      <c r="A143" s="4">
        <v>50</v>
      </c>
      <c r="B143" s="4">
        <v>0</v>
      </c>
      <c r="C143" s="4">
        <v>0</v>
      </c>
      <c r="D143" s="4">
        <v>1</v>
      </c>
      <c r="E143" s="4">
        <v>214</v>
      </c>
      <c r="F143" s="4">
        <f>ROUND(Source!AS126,O143)</f>
        <v>0</v>
      </c>
      <c r="G143" s="4" t="s">
        <v>95</v>
      </c>
      <c r="H143" s="4" t="s">
        <v>96</v>
      </c>
      <c r="I143" s="4"/>
      <c r="J143" s="4"/>
      <c r="K143" s="4">
        <v>214</v>
      </c>
      <c r="L143" s="4">
        <v>16</v>
      </c>
      <c r="M143" s="4">
        <v>3</v>
      </c>
      <c r="N143" s="4" t="s">
        <v>3</v>
      </c>
      <c r="O143" s="4">
        <v>2</v>
      </c>
      <c r="P143" s="4"/>
      <c r="Q143" s="4"/>
      <c r="R143" s="4"/>
      <c r="S143" s="4"/>
      <c r="T143" s="4"/>
      <c r="U143" s="4"/>
      <c r="V143" s="4"/>
      <c r="W143" s="4"/>
    </row>
    <row r="144" spans="1:23" hidden="1" x14ac:dyDescent="0.2">
      <c r="A144" s="4">
        <v>50</v>
      </c>
      <c r="B144" s="4">
        <v>0</v>
      </c>
      <c r="C144" s="4">
        <v>0</v>
      </c>
      <c r="D144" s="4">
        <v>1</v>
      </c>
      <c r="E144" s="4">
        <v>215</v>
      </c>
      <c r="F144" s="4">
        <f>ROUND(Source!AT126,O144)</f>
        <v>0</v>
      </c>
      <c r="G144" s="4" t="s">
        <v>97</v>
      </c>
      <c r="H144" s="4" t="s">
        <v>98</v>
      </c>
      <c r="I144" s="4"/>
      <c r="J144" s="4"/>
      <c r="K144" s="4">
        <v>215</v>
      </c>
      <c r="L144" s="4">
        <v>17</v>
      </c>
      <c r="M144" s="4">
        <v>3</v>
      </c>
      <c r="N144" s="4" t="s">
        <v>3</v>
      </c>
      <c r="O144" s="4">
        <v>2</v>
      </c>
      <c r="P144" s="4"/>
      <c r="Q144" s="4"/>
      <c r="R144" s="4"/>
      <c r="S144" s="4"/>
      <c r="T144" s="4"/>
      <c r="U144" s="4"/>
      <c r="V144" s="4"/>
      <c r="W144" s="4"/>
    </row>
    <row r="145" spans="1:245" hidden="1" x14ac:dyDescent="0.2">
      <c r="A145" s="4">
        <v>50</v>
      </c>
      <c r="B145" s="4">
        <v>0</v>
      </c>
      <c r="C145" s="4">
        <v>0</v>
      </c>
      <c r="D145" s="4">
        <v>1</v>
      </c>
      <c r="E145" s="4">
        <v>217</v>
      </c>
      <c r="F145" s="4">
        <f>ROUND(Source!AU126,O145)</f>
        <v>0</v>
      </c>
      <c r="G145" s="4" t="s">
        <v>99</v>
      </c>
      <c r="H145" s="4" t="s">
        <v>100</v>
      </c>
      <c r="I145" s="4"/>
      <c r="J145" s="4"/>
      <c r="K145" s="4">
        <v>217</v>
      </c>
      <c r="L145" s="4">
        <v>18</v>
      </c>
      <c r="M145" s="4">
        <v>3</v>
      </c>
      <c r="N145" s="4" t="s">
        <v>3</v>
      </c>
      <c r="O145" s="4">
        <v>2</v>
      </c>
      <c r="P145" s="4"/>
      <c r="Q145" s="4"/>
      <c r="R145" s="4"/>
      <c r="S145" s="4"/>
      <c r="T145" s="4"/>
      <c r="U145" s="4"/>
      <c r="V145" s="4"/>
      <c r="W145" s="4"/>
    </row>
    <row r="146" spans="1:245" hidden="1" x14ac:dyDescent="0.2">
      <c r="A146" s="4">
        <v>50</v>
      </c>
      <c r="B146" s="4">
        <v>0</v>
      </c>
      <c r="C146" s="4">
        <v>0</v>
      </c>
      <c r="D146" s="4">
        <v>1</v>
      </c>
      <c r="E146" s="4">
        <v>230</v>
      </c>
      <c r="F146" s="4">
        <f>ROUND(Source!BA126,O146)</f>
        <v>0</v>
      </c>
      <c r="G146" s="4" t="s">
        <v>101</v>
      </c>
      <c r="H146" s="4" t="s">
        <v>102</v>
      </c>
      <c r="I146" s="4"/>
      <c r="J146" s="4"/>
      <c r="K146" s="4">
        <v>230</v>
      </c>
      <c r="L146" s="4">
        <v>19</v>
      </c>
      <c r="M146" s="4">
        <v>3</v>
      </c>
      <c r="N146" s="4" t="s">
        <v>3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</row>
    <row r="147" spans="1:245" hidden="1" x14ac:dyDescent="0.2">
      <c r="A147" s="4">
        <v>50</v>
      </c>
      <c r="B147" s="4">
        <v>0</v>
      </c>
      <c r="C147" s="4">
        <v>0</v>
      </c>
      <c r="D147" s="4">
        <v>1</v>
      </c>
      <c r="E147" s="4">
        <v>206</v>
      </c>
      <c r="F147" s="4">
        <f>ROUND(Source!T126,O147)</f>
        <v>0</v>
      </c>
      <c r="G147" s="4" t="s">
        <v>103</v>
      </c>
      <c r="H147" s="4" t="s">
        <v>104</v>
      </c>
      <c r="I147" s="4"/>
      <c r="J147" s="4"/>
      <c r="K147" s="4">
        <v>206</v>
      </c>
      <c r="L147" s="4">
        <v>20</v>
      </c>
      <c r="M147" s="4">
        <v>3</v>
      </c>
      <c r="N147" s="4" t="s">
        <v>3</v>
      </c>
      <c r="O147" s="4">
        <v>2</v>
      </c>
      <c r="P147" s="4"/>
      <c r="Q147" s="4"/>
      <c r="R147" s="4"/>
      <c r="S147" s="4"/>
      <c r="T147" s="4"/>
      <c r="U147" s="4"/>
      <c r="V147" s="4"/>
      <c r="W147" s="4"/>
    </row>
    <row r="148" spans="1:245" hidden="1" x14ac:dyDescent="0.2">
      <c r="A148" s="4">
        <v>50</v>
      </c>
      <c r="B148" s="4">
        <v>0</v>
      </c>
      <c r="C148" s="4">
        <v>0</v>
      </c>
      <c r="D148" s="4">
        <v>1</v>
      </c>
      <c r="E148" s="4">
        <v>207</v>
      </c>
      <c r="F148" s="4">
        <f>Source!U126</f>
        <v>0</v>
      </c>
      <c r="G148" s="4" t="s">
        <v>105</v>
      </c>
      <c r="H148" s="4" t="s">
        <v>106</v>
      </c>
      <c r="I148" s="4"/>
      <c r="J148" s="4"/>
      <c r="K148" s="4">
        <v>207</v>
      </c>
      <c r="L148" s="4">
        <v>21</v>
      </c>
      <c r="M148" s="4">
        <v>3</v>
      </c>
      <c r="N148" s="4" t="s">
        <v>3</v>
      </c>
      <c r="O148" s="4">
        <v>-1</v>
      </c>
      <c r="P148" s="4"/>
      <c r="Q148" s="4"/>
      <c r="R148" s="4"/>
      <c r="S148" s="4"/>
      <c r="T148" s="4"/>
      <c r="U148" s="4"/>
      <c r="V148" s="4"/>
      <c r="W148" s="4"/>
    </row>
    <row r="149" spans="1:245" hidden="1" x14ac:dyDescent="0.2">
      <c r="A149" s="4">
        <v>50</v>
      </c>
      <c r="B149" s="4">
        <v>0</v>
      </c>
      <c r="C149" s="4">
        <v>0</v>
      </c>
      <c r="D149" s="4">
        <v>1</v>
      </c>
      <c r="E149" s="4">
        <v>208</v>
      </c>
      <c r="F149" s="4">
        <f>Source!V126</f>
        <v>0</v>
      </c>
      <c r="G149" s="4" t="s">
        <v>107</v>
      </c>
      <c r="H149" s="4" t="s">
        <v>108</v>
      </c>
      <c r="I149" s="4"/>
      <c r="J149" s="4"/>
      <c r="K149" s="4">
        <v>208</v>
      </c>
      <c r="L149" s="4">
        <v>22</v>
      </c>
      <c r="M149" s="4">
        <v>3</v>
      </c>
      <c r="N149" s="4" t="s">
        <v>3</v>
      </c>
      <c r="O149" s="4">
        <v>-1</v>
      </c>
      <c r="P149" s="4"/>
      <c r="Q149" s="4"/>
      <c r="R149" s="4"/>
      <c r="S149" s="4"/>
      <c r="T149" s="4"/>
      <c r="U149" s="4"/>
      <c r="V149" s="4"/>
      <c r="W149" s="4"/>
    </row>
    <row r="150" spans="1:245" hidden="1" x14ac:dyDescent="0.2">
      <c r="A150" s="4">
        <v>50</v>
      </c>
      <c r="B150" s="4">
        <v>0</v>
      </c>
      <c r="C150" s="4">
        <v>0</v>
      </c>
      <c r="D150" s="4">
        <v>1</v>
      </c>
      <c r="E150" s="4">
        <v>209</v>
      </c>
      <c r="F150" s="4">
        <f>ROUND(Source!W126,O150)</f>
        <v>0</v>
      </c>
      <c r="G150" s="4" t="s">
        <v>109</v>
      </c>
      <c r="H150" s="4" t="s">
        <v>110</v>
      </c>
      <c r="I150" s="4"/>
      <c r="J150" s="4"/>
      <c r="K150" s="4">
        <v>209</v>
      </c>
      <c r="L150" s="4">
        <v>23</v>
      </c>
      <c r="M150" s="4">
        <v>3</v>
      </c>
      <c r="N150" s="4" t="s">
        <v>3</v>
      </c>
      <c r="O150" s="4">
        <v>2</v>
      </c>
      <c r="P150" s="4"/>
      <c r="Q150" s="4"/>
      <c r="R150" s="4"/>
      <c r="S150" s="4"/>
      <c r="T150" s="4"/>
      <c r="U150" s="4"/>
      <c r="V150" s="4"/>
      <c r="W150" s="4"/>
    </row>
    <row r="151" spans="1:245" hidden="1" x14ac:dyDescent="0.2">
      <c r="A151" s="4">
        <v>50</v>
      </c>
      <c r="B151" s="4">
        <v>0</v>
      </c>
      <c r="C151" s="4">
        <v>0</v>
      </c>
      <c r="D151" s="4">
        <v>1</v>
      </c>
      <c r="E151" s="4">
        <v>210</v>
      </c>
      <c r="F151" s="4">
        <f>ROUND(Source!X126,O151)</f>
        <v>0</v>
      </c>
      <c r="G151" s="4" t="s">
        <v>111</v>
      </c>
      <c r="H151" s="4" t="s">
        <v>112</v>
      </c>
      <c r="I151" s="4"/>
      <c r="J151" s="4"/>
      <c r="K151" s="4">
        <v>210</v>
      </c>
      <c r="L151" s="4">
        <v>25</v>
      </c>
      <c r="M151" s="4">
        <v>3</v>
      </c>
      <c r="N151" s="4" t="s">
        <v>3</v>
      </c>
      <c r="O151" s="4">
        <v>2</v>
      </c>
      <c r="P151" s="4"/>
      <c r="Q151" s="4"/>
      <c r="R151" s="4"/>
      <c r="S151" s="4"/>
      <c r="T151" s="4"/>
      <c r="U151" s="4"/>
      <c r="V151" s="4"/>
      <c r="W151" s="4"/>
    </row>
    <row r="152" spans="1:245" hidden="1" x14ac:dyDescent="0.2">
      <c r="A152" s="4">
        <v>50</v>
      </c>
      <c r="B152" s="4">
        <v>0</v>
      </c>
      <c r="C152" s="4">
        <v>0</v>
      </c>
      <c r="D152" s="4">
        <v>1</v>
      </c>
      <c r="E152" s="4">
        <v>211</v>
      </c>
      <c r="F152" s="4">
        <f>ROUND(Source!Y126,O152)</f>
        <v>0</v>
      </c>
      <c r="G152" s="4" t="s">
        <v>113</v>
      </c>
      <c r="H152" s="4" t="s">
        <v>114</v>
      </c>
      <c r="I152" s="4"/>
      <c r="J152" s="4"/>
      <c r="K152" s="4">
        <v>211</v>
      </c>
      <c r="L152" s="4">
        <v>26</v>
      </c>
      <c r="M152" s="4">
        <v>3</v>
      </c>
      <c r="N152" s="4" t="s">
        <v>3</v>
      </c>
      <c r="O152" s="4">
        <v>2</v>
      </c>
      <c r="P152" s="4"/>
      <c r="Q152" s="4"/>
      <c r="R152" s="4"/>
      <c r="S152" s="4"/>
      <c r="T152" s="4"/>
      <c r="U152" s="4"/>
      <c r="V152" s="4"/>
      <c r="W152" s="4"/>
    </row>
    <row r="153" spans="1:245" hidden="1" x14ac:dyDescent="0.2">
      <c r="A153" s="4">
        <v>50</v>
      </c>
      <c r="B153" s="4">
        <v>0</v>
      </c>
      <c r="C153" s="4">
        <v>0</v>
      </c>
      <c r="D153" s="4">
        <v>1</v>
      </c>
      <c r="E153" s="4">
        <v>224</v>
      </c>
      <c r="F153" s="4">
        <f>ROUND(Source!AR126,O153)</f>
        <v>0</v>
      </c>
      <c r="G153" s="4" t="s">
        <v>115</v>
      </c>
      <c r="H153" s="4" t="s">
        <v>116</v>
      </c>
      <c r="I153" s="4"/>
      <c r="J153" s="4"/>
      <c r="K153" s="4">
        <v>224</v>
      </c>
      <c r="L153" s="4">
        <v>27</v>
      </c>
      <c r="M153" s="4">
        <v>3</v>
      </c>
      <c r="N153" s="4" t="s">
        <v>3</v>
      </c>
      <c r="O153" s="4">
        <v>2</v>
      </c>
      <c r="P153" s="4"/>
      <c r="Q153" s="4"/>
      <c r="R153" s="4"/>
      <c r="S153" s="4"/>
      <c r="T153" s="4"/>
      <c r="U153" s="4"/>
      <c r="V153" s="4"/>
      <c r="W153" s="4"/>
    </row>
    <row r="154" spans="1:245" hidden="1" x14ac:dyDescent="0.2"/>
    <row r="155" spans="1:245" hidden="1" x14ac:dyDescent="0.2">
      <c r="A155" s="1">
        <v>4</v>
      </c>
      <c r="B155" s="1">
        <v>1</v>
      </c>
      <c r="C155" s="1"/>
      <c r="D155" s="1">
        <f>ROW(A164)</f>
        <v>164</v>
      </c>
      <c r="E155" s="1"/>
      <c r="F155" s="1" t="s">
        <v>13</v>
      </c>
      <c r="G155" s="1" t="s">
        <v>202</v>
      </c>
      <c r="H155" s="1" t="s">
        <v>3</v>
      </c>
      <c r="I155" s="1">
        <v>0</v>
      </c>
      <c r="J155" s="1"/>
      <c r="K155" s="1">
        <v>-1</v>
      </c>
      <c r="L155" s="1"/>
      <c r="M155" s="1"/>
      <c r="N155" s="1"/>
      <c r="O155" s="1"/>
      <c r="P155" s="1"/>
      <c r="Q155" s="1"/>
      <c r="R155" s="1"/>
      <c r="S155" s="1"/>
      <c r="T155" s="1"/>
      <c r="U155" s="1" t="s">
        <v>3</v>
      </c>
      <c r="V155" s="1">
        <v>0</v>
      </c>
      <c r="W155" s="1"/>
      <c r="X155" s="1"/>
      <c r="Y155" s="1"/>
      <c r="Z155" s="1"/>
      <c r="AA155" s="1"/>
      <c r="AB155" s="1" t="s">
        <v>3</v>
      </c>
      <c r="AC155" s="1" t="s">
        <v>3</v>
      </c>
      <c r="AD155" s="1" t="s">
        <v>3</v>
      </c>
      <c r="AE155" s="1" t="s">
        <v>3</v>
      </c>
      <c r="AF155" s="1" t="s">
        <v>3</v>
      </c>
      <c r="AG155" s="1" t="s">
        <v>3</v>
      </c>
      <c r="AH155" s="1"/>
      <c r="AI155" s="1"/>
      <c r="AJ155" s="1"/>
      <c r="AK155" s="1"/>
      <c r="AL155" s="1"/>
      <c r="AM155" s="1"/>
      <c r="AN155" s="1"/>
      <c r="AO155" s="1"/>
      <c r="AP155" s="1" t="s">
        <v>3</v>
      </c>
      <c r="AQ155" s="1" t="s">
        <v>3</v>
      </c>
      <c r="AR155" s="1" t="s">
        <v>3</v>
      </c>
      <c r="AS155" s="1"/>
      <c r="AT155" s="1"/>
      <c r="AU155" s="1"/>
      <c r="AV155" s="1"/>
      <c r="AW155" s="1"/>
      <c r="AX155" s="1"/>
      <c r="AY155" s="1"/>
      <c r="AZ155" s="1" t="s">
        <v>3</v>
      </c>
      <c r="BA155" s="1"/>
      <c r="BB155" s="1" t="s">
        <v>3</v>
      </c>
      <c r="BC155" s="1" t="s">
        <v>3</v>
      </c>
      <c r="BD155" s="1" t="s">
        <v>3</v>
      </c>
      <c r="BE155" s="1" t="s">
        <v>3</v>
      </c>
      <c r="BF155" s="1" t="s">
        <v>3</v>
      </c>
      <c r="BG155" s="1" t="s">
        <v>3</v>
      </c>
      <c r="BH155" s="1" t="s">
        <v>3</v>
      </c>
      <c r="BI155" s="1" t="s">
        <v>3</v>
      </c>
      <c r="BJ155" s="1" t="s">
        <v>3</v>
      </c>
      <c r="BK155" s="1" t="s">
        <v>3</v>
      </c>
      <c r="BL155" s="1" t="s">
        <v>3</v>
      </c>
      <c r="BM155" s="1" t="s">
        <v>3</v>
      </c>
      <c r="BN155" s="1" t="s">
        <v>3</v>
      </c>
      <c r="BO155" s="1" t="s">
        <v>3</v>
      </c>
      <c r="BP155" s="1" t="s">
        <v>3</v>
      </c>
      <c r="BQ155" s="1"/>
      <c r="BR155" s="1"/>
      <c r="BS155" s="1"/>
      <c r="BT155" s="1"/>
      <c r="BU155" s="1"/>
      <c r="BV155" s="1"/>
      <c r="BW155" s="1"/>
      <c r="BX155" s="1">
        <v>0</v>
      </c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>
        <v>0</v>
      </c>
    </row>
    <row r="156" spans="1:245" hidden="1" x14ac:dyDescent="0.2"/>
    <row r="157" spans="1:245" hidden="1" x14ac:dyDescent="0.2">
      <c r="A157" s="2">
        <v>52</v>
      </c>
      <c r="B157" s="2">
        <f t="shared" ref="B157:G157" si="155">B164</f>
        <v>1</v>
      </c>
      <c r="C157" s="2">
        <f t="shared" si="155"/>
        <v>4</v>
      </c>
      <c r="D157" s="2">
        <f t="shared" si="155"/>
        <v>155</v>
      </c>
      <c r="E157" s="2">
        <f t="shared" si="155"/>
        <v>0</v>
      </c>
      <c r="F157" s="2" t="str">
        <f t="shared" si="155"/>
        <v>Новый раздел</v>
      </c>
      <c r="G157" s="2" t="str">
        <f t="shared" si="155"/>
        <v>п.5.1   Замена\ устройство Бортового камня дорожного (для проезжей части и тротуаров) - 3234м/п</v>
      </c>
      <c r="H157" s="2"/>
      <c r="I157" s="2"/>
      <c r="J157" s="2"/>
      <c r="K157" s="2"/>
      <c r="L157" s="2"/>
      <c r="M157" s="2"/>
      <c r="N157" s="2"/>
      <c r="O157" s="2">
        <f t="shared" ref="O157:AT157" si="156">O164</f>
        <v>0</v>
      </c>
      <c r="P157" s="2">
        <f t="shared" si="156"/>
        <v>0</v>
      </c>
      <c r="Q157" s="2">
        <f t="shared" si="156"/>
        <v>0</v>
      </c>
      <c r="R157" s="2">
        <f t="shared" si="156"/>
        <v>0</v>
      </c>
      <c r="S157" s="2">
        <f t="shared" si="156"/>
        <v>0</v>
      </c>
      <c r="T157" s="2">
        <f t="shared" si="156"/>
        <v>0</v>
      </c>
      <c r="U157" s="2">
        <f t="shared" si="156"/>
        <v>0</v>
      </c>
      <c r="V157" s="2">
        <f t="shared" si="156"/>
        <v>0</v>
      </c>
      <c r="W157" s="2">
        <f t="shared" si="156"/>
        <v>0</v>
      </c>
      <c r="X157" s="2">
        <f t="shared" si="156"/>
        <v>0</v>
      </c>
      <c r="Y157" s="2">
        <f t="shared" si="156"/>
        <v>0</v>
      </c>
      <c r="Z157" s="2">
        <f t="shared" si="156"/>
        <v>0</v>
      </c>
      <c r="AA157" s="2">
        <f t="shared" si="156"/>
        <v>0</v>
      </c>
      <c r="AB157" s="2">
        <f t="shared" si="156"/>
        <v>0</v>
      </c>
      <c r="AC157" s="2">
        <f t="shared" si="156"/>
        <v>0</v>
      </c>
      <c r="AD157" s="2">
        <f t="shared" si="156"/>
        <v>0</v>
      </c>
      <c r="AE157" s="2">
        <f t="shared" si="156"/>
        <v>0</v>
      </c>
      <c r="AF157" s="2">
        <f t="shared" si="156"/>
        <v>0</v>
      </c>
      <c r="AG157" s="2">
        <f t="shared" si="156"/>
        <v>0</v>
      </c>
      <c r="AH157" s="2">
        <f t="shared" si="156"/>
        <v>0</v>
      </c>
      <c r="AI157" s="2">
        <f t="shared" si="156"/>
        <v>0</v>
      </c>
      <c r="AJ157" s="2">
        <f t="shared" si="156"/>
        <v>0</v>
      </c>
      <c r="AK157" s="2">
        <f t="shared" si="156"/>
        <v>0</v>
      </c>
      <c r="AL157" s="2">
        <f t="shared" si="156"/>
        <v>0</v>
      </c>
      <c r="AM157" s="2">
        <f t="shared" si="156"/>
        <v>0</v>
      </c>
      <c r="AN157" s="2">
        <f t="shared" si="156"/>
        <v>0</v>
      </c>
      <c r="AO157" s="2">
        <f t="shared" si="156"/>
        <v>0</v>
      </c>
      <c r="AP157" s="2">
        <f t="shared" si="156"/>
        <v>0</v>
      </c>
      <c r="AQ157" s="2">
        <f t="shared" si="156"/>
        <v>0</v>
      </c>
      <c r="AR157" s="2">
        <f t="shared" si="156"/>
        <v>0</v>
      </c>
      <c r="AS157" s="2">
        <f t="shared" si="156"/>
        <v>0</v>
      </c>
      <c r="AT157" s="2">
        <f t="shared" si="156"/>
        <v>0</v>
      </c>
      <c r="AU157" s="2">
        <f t="shared" ref="AU157:BZ157" si="157">AU164</f>
        <v>0</v>
      </c>
      <c r="AV157" s="2">
        <f t="shared" si="157"/>
        <v>0</v>
      </c>
      <c r="AW157" s="2">
        <f t="shared" si="157"/>
        <v>0</v>
      </c>
      <c r="AX157" s="2">
        <f t="shared" si="157"/>
        <v>0</v>
      </c>
      <c r="AY157" s="2">
        <f t="shared" si="157"/>
        <v>0</v>
      </c>
      <c r="AZ157" s="2">
        <f t="shared" si="157"/>
        <v>0</v>
      </c>
      <c r="BA157" s="2">
        <f t="shared" si="157"/>
        <v>0</v>
      </c>
      <c r="BB157" s="2">
        <f t="shared" si="157"/>
        <v>0</v>
      </c>
      <c r="BC157" s="2">
        <f t="shared" si="157"/>
        <v>0</v>
      </c>
      <c r="BD157" s="2">
        <f t="shared" si="157"/>
        <v>0</v>
      </c>
      <c r="BE157" s="2">
        <f t="shared" si="157"/>
        <v>0</v>
      </c>
      <c r="BF157" s="2">
        <f t="shared" si="157"/>
        <v>0</v>
      </c>
      <c r="BG157" s="2">
        <f t="shared" si="157"/>
        <v>0</v>
      </c>
      <c r="BH157" s="2">
        <f t="shared" si="157"/>
        <v>0</v>
      </c>
      <c r="BI157" s="2">
        <f t="shared" si="157"/>
        <v>0</v>
      </c>
      <c r="BJ157" s="2">
        <f t="shared" si="157"/>
        <v>0</v>
      </c>
      <c r="BK157" s="2">
        <f t="shared" si="157"/>
        <v>0</v>
      </c>
      <c r="BL157" s="2">
        <f t="shared" si="157"/>
        <v>0</v>
      </c>
      <c r="BM157" s="2">
        <f t="shared" si="157"/>
        <v>0</v>
      </c>
      <c r="BN157" s="2">
        <f t="shared" si="157"/>
        <v>0</v>
      </c>
      <c r="BO157" s="2">
        <f t="shared" si="157"/>
        <v>0</v>
      </c>
      <c r="BP157" s="2">
        <f t="shared" si="157"/>
        <v>0</v>
      </c>
      <c r="BQ157" s="2">
        <f t="shared" si="157"/>
        <v>0</v>
      </c>
      <c r="BR157" s="2">
        <f t="shared" si="157"/>
        <v>0</v>
      </c>
      <c r="BS157" s="2">
        <f t="shared" si="157"/>
        <v>0</v>
      </c>
      <c r="BT157" s="2">
        <f t="shared" si="157"/>
        <v>0</v>
      </c>
      <c r="BU157" s="2">
        <f t="shared" si="157"/>
        <v>0</v>
      </c>
      <c r="BV157" s="2">
        <f t="shared" si="157"/>
        <v>0</v>
      </c>
      <c r="BW157" s="2">
        <f t="shared" si="157"/>
        <v>0</v>
      </c>
      <c r="BX157" s="2">
        <f t="shared" si="157"/>
        <v>0</v>
      </c>
      <c r="BY157" s="2">
        <f t="shared" si="157"/>
        <v>0</v>
      </c>
      <c r="BZ157" s="2">
        <f t="shared" si="157"/>
        <v>0</v>
      </c>
      <c r="CA157" s="2">
        <f t="shared" ref="CA157:DF157" si="158">CA164</f>
        <v>0</v>
      </c>
      <c r="CB157" s="2">
        <f t="shared" si="158"/>
        <v>0</v>
      </c>
      <c r="CC157" s="2">
        <f t="shared" si="158"/>
        <v>0</v>
      </c>
      <c r="CD157" s="2">
        <f t="shared" si="158"/>
        <v>0</v>
      </c>
      <c r="CE157" s="2">
        <f t="shared" si="158"/>
        <v>0</v>
      </c>
      <c r="CF157" s="2">
        <f t="shared" si="158"/>
        <v>0</v>
      </c>
      <c r="CG157" s="2">
        <f t="shared" si="158"/>
        <v>0</v>
      </c>
      <c r="CH157" s="2">
        <f t="shared" si="158"/>
        <v>0</v>
      </c>
      <c r="CI157" s="2">
        <f t="shared" si="158"/>
        <v>0</v>
      </c>
      <c r="CJ157" s="2">
        <f t="shared" si="158"/>
        <v>0</v>
      </c>
      <c r="CK157" s="2">
        <f t="shared" si="158"/>
        <v>0</v>
      </c>
      <c r="CL157" s="2">
        <f t="shared" si="158"/>
        <v>0</v>
      </c>
      <c r="CM157" s="2">
        <f t="shared" si="158"/>
        <v>0</v>
      </c>
      <c r="CN157" s="2">
        <f t="shared" si="158"/>
        <v>0</v>
      </c>
      <c r="CO157" s="2">
        <f t="shared" si="158"/>
        <v>0</v>
      </c>
      <c r="CP157" s="2">
        <f t="shared" si="158"/>
        <v>0</v>
      </c>
      <c r="CQ157" s="2">
        <f t="shared" si="158"/>
        <v>0</v>
      </c>
      <c r="CR157" s="2">
        <f t="shared" si="158"/>
        <v>0</v>
      </c>
      <c r="CS157" s="2">
        <f t="shared" si="158"/>
        <v>0</v>
      </c>
      <c r="CT157" s="2">
        <f t="shared" si="158"/>
        <v>0</v>
      </c>
      <c r="CU157" s="2">
        <f t="shared" si="158"/>
        <v>0</v>
      </c>
      <c r="CV157" s="2">
        <f t="shared" si="158"/>
        <v>0</v>
      </c>
      <c r="CW157" s="2">
        <f t="shared" si="158"/>
        <v>0</v>
      </c>
      <c r="CX157" s="2">
        <f t="shared" si="158"/>
        <v>0</v>
      </c>
      <c r="CY157" s="2">
        <f t="shared" si="158"/>
        <v>0</v>
      </c>
      <c r="CZ157" s="2">
        <f t="shared" si="158"/>
        <v>0</v>
      </c>
      <c r="DA157" s="2">
        <f t="shared" si="158"/>
        <v>0</v>
      </c>
      <c r="DB157" s="2">
        <f t="shared" si="158"/>
        <v>0</v>
      </c>
      <c r="DC157" s="2">
        <f t="shared" si="158"/>
        <v>0</v>
      </c>
      <c r="DD157" s="2">
        <f t="shared" si="158"/>
        <v>0</v>
      </c>
      <c r="DE157" s="2">
        <f t="shared" si="158"/>
        <v>0</v>
      </c>
      <c r="DF157" s="2">
        <f t="shared" si="158"/>
        <v>0</v>
      </c>
      <c r="DG157" s="3">
        <f t="shared" ref="DG157:EL157" si="159">DG164</f>
        <v>0</v>
      </c>
      <c r="DH157" s="3">
        <f t="shared" si="159"/>
        <v>0</v>
      </c>
      <c r="DI157" s="3">
        <f t="shared" si="159"/>
        <v>0</v>
      </c>
      <c r="DJ157" s="3">
        <f t="shared" si="159"/>
        <v>0</v>
      </c>
      <c r="DK157" s="3">
        <f t="shared" si="159"/>
        <v>0</v>
      </c>
      <c r="DL157" s="3">
        <f t="shared" si="159"/>
        <v>0</v>
      </c>
      <c r="DM157" s="3">
        <f t="shared" si="159"/>
        <v>0</v>
      </c>
      <c r="DN157" s="3">
        <f t="shared" si="159"/>
        <v>0</v>
      </c>
      <c r="DO157" s="3">
        <f t="shared" si="159"/>
        <v>0</v>
      </c>
      <c r="DP157" s="3">
        <f t="shared" si="159"/>
        <v>0</v>
      </c>
      <c r="DQ157" s="3">
        <f t="shared" si="159"/>
        <v>0</v>
      </c>
      <c r="DR157" s="3">
        <f t="shared" si="159"/>
        <v>0</v>
      </c>
      <c r="DS157" s="3">
        <f t="shared" si="159"/>
        <v>0</v>
      </c>
      <c r="DT157" s="3">
        <f t="shared" si="159"/>
        <v>0</v>
      </c>
      <c r="DU157" s="3">
        <f t="shared" si="159"/>
        <v>0</v>
      </c>
      <c r="DV157" s="3">
        <f t="shared" si="159"/>
        <v>0</v>
      </c>
      <c r="DW157" s="3">
        <f t="shared" si="159"/>
        <v>0</v>
      </c>
      <c r="DX157" s="3">
        <f t="shared" si="159"/>
        <v>0</v>
      </c>
      <c r="DY157" s="3">
        <f t="shared" si="159"/>
        <v>0</v>
      </c>
      <c r="DZ157" s="3">
        <f t="shared" si="159"/>
        <v>0</v>
      </c>
      <c r="EA157" s="3">
        <f t="shared" si="159"/>
        <v>0</v>
      </c>
      <c r="EB157" s="3">
        <f t="shared" si="159"/>
        <v>0</v>
      </c>
      <c r="EC157" s="3">
        <f t="shared" si="159"/>
        <v>0</v>
      </c>
      <c r="ED157" s="3">
        <f t="shared" si="159"/>
        <v>0</v>
      </c>
      <c r="EE157" s="3">
        <f t="shared" si="159"/>
        <v>0</v>
      </c>
      <c r="EF157" s="3">
        <f t="shared" si="159"/>
        <v>0</v>
      </c>
      <c r="EG157" s="3">
        <f t="shared" si="159"/>
        <v>0</v>
      </c>
      <c r="EH157" s="3">
        <f t="shared" si="159"/>
        <v>0</v>
      </c>
      <c r="EI157" s="3">
        <f t="shared" si="159"/>
        <v>0</v>
      </c>
      <c r="EJ157" s="3">
        <f t="shared" si="159"/>
        <v>0</v>
      </c>
      <c r="EK157" s="3">
        <f t="shared" si="159"/>
        <v>0</v>
      </c>
      <c r="EL157" s="3">
        <f t="shared" si="159"/>
        <v>0</v>
      </c>
      <c r="EM157" s="3">
        <f t="shared" ref="EM157:FR157" si="160">EM164</f>
        <v>0</v>
      </c>
      <c r="EN157" s="3">
        <f t="shared" si="160"/>
        <v>0</v>
      </c>
      <c r="EO157" s="3">
        <f t="shared" si="160"/>
        <v>0</v>
      </c>
      <c r="EP157" s="3">
        <f t="shared" si="160"/>
        <v>0</v>
      </c>
      <c r="EQ157" s="3">
        <f t="shared" si="160"/>
        <v>0</v>
      </c>
      <c r="ER157" s="3">
        <f t="shared" si="160"/>
        <v>0</v>
      </c>
      <c r="ES157" s="3">
        <f t="shared" si="160"/>
        <v>0</v>
      </c>
      <c r="ET157" s="3">
        <f t="shared" si="160"/>
        <v>0</v>
      </c>
      <c r="EU157" s="3">
        <f t="shared" si="160"/>
        <v>0</v>
      </c>
      <c r="EV157" s="3">
        <f t="shared" si="160"/>
        <v>0</v>
      </c>
      <c r="EW157" s="3">
        <f t="shared" si="160"/>
        <v>0</v>
      </c>
      <c r="EX157" s="3">
        <f t="shared" si="160"/>
        <v>0</v>
      </c>
      <c r="EY157" s="3">
        <f t="shared" si="160"/>
        <v>0</v>
      </c>
      <c r="EZ157" s="3">
        <f t="shared" si="160"/>
        <v>0</v>
      </c>
      <c r="FA157" s="3">
        <f t="shared" si="160"/>
        <v>0</v>
      </c>
      <c r="FB157" s="3">
        <f t="shared" si="160"/>
        <v>0</v>
      </c>
      <c r="FC157" s="3">
        <f t="shared" si="160"/>
        <v>0</v>
      </c>
      <c r="FD157" s="3">
        <f t="shared" si="160"/>
        <v>0</v>
      </c>
      <c r="FE157" s="3">
        <f t="shared" si="160"/>
        <v>0</v>
      </c>
      <c r="FF157" s="3">
        <f t="shared" si="160"/>
        <v>0</v>
      </c>
      <c r="FG157" s="3">
        <f t="shared" si="160"/>
        <v>0</v>
      </c>
      <c r="FH157" s="3">
        <f t="shared" si="160"/>
        <v>0</v>
      </c>
      <c r="FI157" s="3">
        <f t="shared" si="160"/>
        <v>0</v>
      </c>
      <c r="FJ157" s="3">
        <f t="shared" si="160"/>
        <v>0</v>
      </c>
      <c r="FK157" s="3">
        <f t="shared" si="160"/>
        <v>0</v>
      </c>
      <c r="FL157" s="3">
        <f t="shared" si="160"/>
        <v>0</v>
      </c>
      <c r="FM157" s="3">
        <f t="shared" si="160"/>
        <v>0</v>
      </c>
      <c r="FN157" s="3">
        <f t="shared" si="160"/>
        <v>0</v>
      </c>
      <c r="FO157" s="3">
        <f t="shared" si="160"/>
        <v>0</v>
      </c>
      <c r="FP157" s="3">
        <f t="shared" si="160"/>
        <v>0</v>
      </c>
      <c r="FQ157" s="3">
        <f t="shared" si="160"/>
        <v>0</v>
      </c>
      <c r="FR157" s="3">
        <f t="shared" si="160"/>
        <v>0</v>
      </c>
      <c r="FS157" s="3">
        <f t="shared" ref="FS157:GX157" si="161">FS164</f>
        <v>0</v>
      </c>
      <c r="FT157" s="3">
        <f t="shared" si="161"/>
        <v>0</v>
      </c>
      <c r="FU157" s="3">
        <f t="shared" si="161"/>
        <v>0</v>
      </c>
      <c r="FV157" s="3">
        <f t="shared" si="161"/>
        <v>0</v>
      </c>
      <c r="FW157" s="3">
        <f t="shared" si="161"/>
        <v>0</v>
      </c>
      <c r="FX157" s="3">
        <f t="shared" si="161"/>
        <v>0</v>
      </c>
      <c r="FY157" s="3">
        <f t="shared" si="161"/>
        <v>0</v>
      </c>
      <c r="FZ157" s="3">
        <f t="shared" si="161"/>
        <v>0</v>
      </c>
      <c r="GA157" s="3">
        <f t="shared" si="161"/>
        <v>0</v>
      </c>
      <c r="GB157" s="3">
        <f t="shared" si="161"/>
        <v>0</v>
      </c>
      <c r="GC157" s="3">
        <f t="shared" si="161"/>
        <v>0</v>
      </c>
      <c r="GD157" s="3">
        <f t="shared" si="161"/>
        <v>0</v>
      </c>
      <c r="GE157" s="3">
        <f t="shared" si="161"/>
        <v>0</v>
      </c>
      <c r="GF157" s="3">
        <f t="shared" si="161"/>
        <v>0</v>
      </c>
      <c r="GG157" s="3">
        <f t="shared" si="161"/>
        <v>0</v>
      </c>
      <c r="GH157" s="3">
        <f t="shared" si="161"/>
        <v>0</v>
      </c>
      <c r="GI157" s="3">
        <f t="shared" si="161"/>
        <v>0</v>
      </c>
      <c r="GJ157" s="3">
        <f t="shared" si="161"/>
        <v>0</v>
      </c>
      <c r="GK157" s="3">
        <f t="shared" si="161"/>
        <v>0</v>
      </c>
      <c r="GL157" s="3">
        <f t="shared" si="161"/>
        <v>0</v>
      </c>
      <c r="GM157" s="3">
        <f t="shared" si="161"/>
        <v>0</v>
      </c>
      <c r="GN157" s="3">
        <f t="shared" si="161"/>
        <v>0</v>
      </c>
      <c r="GO157" s="3">
        <f t="shared" si="161"/>
        <v>0</v>
      </c>
      <c r="GP157" s="3">
        <f t="shared" si="161"/>
        <v>0</v>
      </c>
      <c r="GQ157" s="3">
        <f t="shared" si="161"/>
        <v>0</v>
      </c>
      <c r="GR157" s="3">
        <f t="shared" si="161"/>
        <v>0</v>
      </c>
      <c r="GS157" s="3">
        <f t="shared" si="161"/>
        <v>0</v>
      </c>
      <c r="GT157" s="3">
        <f t="shared" si="161"/>
        <v>0</v>
      </c>
      <c r="GU157" s="3">
        <f t="shared" si="161"/>
        <v>0</v>
      </c>
      <c r="GV157" s="3">
        <f t="shared" si="161"/>
        <v>0</v>
      </c>
      <c r="GW157" s="3">
        <f t="shared" si="161"/>
        <v>0</v>
      </c>
      <c r="GX157" s="3">
        <f t="shared" si="161"/>
        <v>0</v>
      </c>
    </row>
    <row r="158" spans="1:245" hidden="1" x14ac:dyDescent="0.2"/>
    <row r="159" spans="1:245" hidden="1" x14ac:dyDescent="0.2">
      <c r="A159">
        <v>17</v>
      </c>
      <c r="B159">
        <v>1</v>
      </c>
      <c r="C159">
        <f>ROW(SmtRes!A94)</f>
        <v>94</v>
      </c>
      <c r="D159">
        <f>ROW(EtalonRes!A94)</f>
        <v>94</v>
      </c>
      <c r="E159" t="s">
        <v>203</v>
      </c>
      <c r="F159" t="s">
        <v>204</v>
      </c>
      <c r="G159" t="s">
        <v>205</v>
      </c>
      <c r="H159" t="s">
        <v>206</v>
      </c>
      <c r="I159">
        <v>0</v>
      </c>
      <c r="J159">
        <v>0</v>
      </c>
      <c r="O159">
        <f>ROUND(CP159,2)</f>
        <v>0</v>
      </c>
      <c r="P159">
        <f>ROUND((ROUND((AC159*AW159*I159),2)*BC159),2)</f>
        <v>0</v>
      </c>
      <c r="Q159">
        <f>(ROUND((ROUND(((ET159)*AV159*I159),2)*BB159),2)+ROUND((ROUND(((AE159-(EU159))*AV159*I159),2)*BS159),2))</f>
        <v>0</v>
      </c>
      <c r="R159">
        <f>ROUND((ROUND((AE159*AV159*I159),2)*BS159),2)</f>
        <v>0</v>
      </c>
      <c r="S159">
        <f>ROUND((ROUND((AF159*AV159*I159),2)*BA159),2)</f>
        <v>0</v>
      </c>
      <c r="T159">
        <f>ROUND(CU159*I159,2)</f>
        <v>0</v>
      </c>
      <c r="U159">
        <f>CV159*I159</f>
        <v>0</v>
      </c>
      <c r="V159">
        <f>CW159*I159</f>
        <v>0</v>
      </c>
      <c r="W159">
        <f>ROUND(CX159*I159,2)</f>
        <v>0</v>
      </c>
      <c r="X159">
        <f t="shared" ref="X159:Y162" si="162">ROUND(CY159,2)</f>
        <v>0</v>
      </c>
      <c r="Y159">
        <f t="shared" si="162"/>
        <v>0</v>
      </c>
      <c r="AA159">
        <v>40385408</v>
      </c>
      <c r="AB159">
        <f>ROUND((AC159+AD159+AF159),6)</f>
        <v>857.51</v>
      </c>
      <c r="AC159">
        <f>ROUND((ES159),6)</f>
        <v>0</v>
      </c>
      <c r="AD159">
        <f>ROUND((((ET159)-(EU159))+AE159),6)</f>
        <v>0</v>
      </c>
      <c r="AE159">
        <f t="shared" ref="AE159:AF162" si="163">ROUND((EU159),6)</f>
        <v>0</v>
      </c>
      <c r="AF159">
        <f t="shared" si="163"/>
        <v>857.51</v>
      </c>
      <c r="AG159">
        <f>ROUND((AP159),6)</f>
        <v>0</v>
      </c>
      <c r="AH159">
        <f t="shared" ref="AH159:AI162" si="164">(EW159)</f>
        <v>76.7</v>
      </c>
      <c r="AI159">
        <f t="shared" si="164"/>
        <v>0</v>
      </c>
      <c r="AJ159">
        <f>(AS159)</f>
        <v>0</v>
      </c>
      <c r="AK159">
        <v>857.51</v>
      </c>
      <c r="AL159">
        <v>0</v>
      </c>
      <c r="AM159">
        <v>0</v>
      </c>
      <c r="AN159">
        <v>0</v>
      </c>
      <c r="AO159">
        <v>857.51</v>
      </c>
      <c r="AP159">
        <v>0</v>
      </c>
      <c r="AQ159">
        <v>76.7</v>
      </c>
      <c r="AR159">
        <v>0</v>
      </c>
      <c r="AS159">
        <v>0</v>
      </c>
      <c r="AT159">
        <v>68</v>
      </c>
      <c r="AU159">
        <v>41</v>
      </c>
      <c r="AV159">
        <v>1</v>
      </c>
      <c r="AW159">
        <v>1</v>
      </c>
      <c r="AZ159">
        <v>1</v>
      </c>
      <c r="BA159">
        <v>24.53</v>
      </c>
      <c r="BB159">
        <v>1</v>
      </c>
      <c r="BC159">
        <v>1</v>
      </c>
      <c r="BD159" t="s">
        <v>3</v>
      </c>
      <c r="BE159" t="s">
        <v>3</v>
      </c>
      <c r="BF159" t="s">
        <v>3</v>
      </c>
      <c r="BG159" t="s">
        <v>3</v>
      </c>
      <c r="BH159">
        <v>0</v>
      </c>
      <c r="BI159">
        <v>1</v>
      </c>
      <c r="BJ159" t="s">
        <v>207</v>
      </c>
      <c r="BM159">
        <v>674</v>
      </c>
      <c r="BN159">
        <v>0</v>
      </c>
      <c r="BO159" t="s">
        <v>204</v>
      </c>
      <c r="BP159">
        <v>1</v>
      </c>
      <c r="BQ159">
        <v>60</v>
      </c>
      <c r="BR159">
        <v>0</v>
      </c>
      <c r="BS159">
        <v>24.53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68</v>
      </c>
      <c r="CA159">
        <v>41</v>
      </c>
      <c r="CE159">
        <v>30</v>
      </c>
      <c r="CF159">
        <v>0</v>
      </c>
      <c r="CG159">
        <v>0</v>
      </c>
      <c r="CM159">
        <v>0</v>
      </c>
      <c r="CN159" t="s">
        <v>3</v>
      </c>
      <c r="CO159">
        <v>0</v>
      </c>
      <c r="CP159">
        <f>(P159+Q159+S159)</f>
        <v>0</v>
      </c>
      <c r="CQ159">
        <f>ROUND((ROUND((AC159*AW159*1),2)*BC159),2)</f>
        <v>0</v>
      </c>
      <c r="CR159">
        <f>(ROUND((ROUND(((ET159)*AV159*1),2)*BB159),2)+ROUND((ROUND(((AE159-(EU159))*AV159*1),2)*BS159),2))</f>
        <v>0</v>
      </c>
      <c r="CS159">
        <f>ROUND((ROUND((AE159*AV159*1),2)*BS159),2)</f>
        <v>0</v>
      </c>
      <c r="CT159">
        <f>ROUND((ROUND((AF159*AV159*1),2)*BA159),2)</f>
        <v>21034.720000000001</v>
      </c>
      <c r="CU159">
        <f>AG159</f>
        <v>0</v>
      </c>
      <c r="CV159">
        <f>(AH159*AV159)</f>
        <v>76.7</v>
      </c>
      <c r="CW159">
        <f t="shared" ref="CW159:CX162" si="165">AI159</f>
        <v>0</v>
      </c>
      <c r="CX159">
        <f t="shared" si="165"/>
        <v>0</v>
      </c>
      <c r="CY159">
        <f>S159*(BZ159/100)</f>
        <v>0</v>
      </c>
      <c r="CZ159">
        <f>S159*(CA159/100)</f>
        <v>0</v>
      </c>
      <c r="DC159" t="s">
        <v>3</v>
      </c>
      <c r="DD159" t="s">
        <v>3</v>
      </c>
      <c r="DE159" t="s">
        <v>3</v>
      </c>
      <c r="DF159" t="s">
        <v>3</v>
      </c>
      <c r="DG159" t="s">
        <v>3</v>
      </c>
      <c r="DH159" t="s">
        <v>3</v>
      </c>
      <c r="DI159" t="s">
        <v>3</v>
      </c>
      <c r="DJ159" t="s">
        <v>3</v>
      </c>
      <c r="DK159" t="s">
        <v>3</v>
      </c>
      <c r="DL159" t="s">
        <v>3</v>
      </c>
      <c r="DM159" t="s">
        <v>3</v>
      </c>
      <c r="DN159">
        <v>80</v>
      </c>
      <c r="DO159">
        <v>55</v>
      </c>
      <c r="DP159">
        <v>1</v>
      </c>
      <c r="DQ159">
        <v>1</v>
      </c>
      <c r="DU159">
        <v>1003</v>
      </c>
      <c r="DV159" t="s">
        <v>206</v>
      </c>
      <c r="DW159" t="s">
        <v>206</v>
      </c>
      <c r="DX159">
        <v>100</v>
      </c>
      <c r="EE159">
        <v>39928086</v>
      </c>
      <c r="EF159">
        <v>60</v>
      </c>
      <c r="EG159" t="s">
        <v>19</v>
      </c>
      <c r="EH159">
        <v>0</v>
      </c>
      <c r="EI159" t="s">
        <v>3</v>
      </c>
      <c r="EJ159">
        <v>1</v>
      </c>
      <c r="EK159">
        <v>674</v>
      </c>
      <c r="EL159" t="s">
        <v>32</v>
      </c>
      <c r="EM159" t="s">
        <v>33</v>
      </c>
      <c r="EO159" t="s">
        <v>3</v>
      </c>
      <c r="EQ159">
        <v>131072</v>
      </c>
      <c r="ER159">
        <v>857.51</v>
      </c>
      <c r="ES159">
        <v>0</v>
      </c>
      <c r="ET159">
        <v>0</v>
      </c>
      <c r="EU159">
        <v>0</v>
      </c>
      <c r="EV159">
        <v>857.51</v>
      </c>
      <c r="EW159">
        <v>76.7</v>
      </c>
      <c r="EX159">
        <v>0</v>
      </c>
      <c r="EY159">
        <v>0</v>
      </c>
      <c r="FQ159">
        <v>0</v>
      </c>
      <c r="FR159">
        <f>ROUND(IF(AND(BH159=3,BI159=3),P159,0),2)</f>
        <v>0</v>
      </c>
      <c r="FS159">
        <v>0</v>
      </c>
      <c r="FX159">
        <v>80</v>
      </c>
      <c r="FY159">
        <v>55</v>
      </c>
      <c r="GA159" t="s">
        <v>3</v>
      </c>
      <c r="GD159">
        <v>0</v>
      </c>
      <c r="GF159">
        <v>-306614759</v>
      </c>
      <c r="GG159">
        <v>2</v>
      </c>
      <c r="GH159">
        <v>1</v>
      </c>
      <c r="GI159">
        <v>2</v>
      </c>
      <c r="GJ159">
        <v>0</v>
      </c>
      <c r="GK159">
        <f>ROUND(R159*(R12)/100,2)</f>
        <v>0</v>
      </c>
      <c r="GL159">
        <f>ROUND(IF(AND(BH159=3,BI159=3,FS159&lt;&gt;0),P159,0),2)</f>
        <v>0</v>
      </c>
      <c r="GM159">
        <f>ROUND(O159+X159+Y159+GK159,2)+GX159</f>
        <v>0</v>
      </c>
      <c r="GN159">
        <f>IF(OR(BI159=0,BI159=1),ROUND(O159+X159+Y159+GK159,2),0)</f>
        <v>0</v>
      </c>
      <c r="GO159">
        <f>IF(BI159=2,ROUND(O159+X159+Y159+GK159,2),0)</f>
        <v>0</v>
      </c>
      <c r="GP159">
        <f>IF(BI159=4,ROUND(O159+X159+Y159+GK159,2)+GX159,0)</f>
        <v>0</v>
      </c>
      <c r="GR159">
        <v>0</v>
      </c>
      <c r="GS159">
        <v>3</v>
      </c>
      <c r="GT159">
        <v>0</v>
      </c>
      <c r="GU159" t="s">
        <v>3</v>
      </c>
      <c r="GV159">
        <f>ROUND((GT159),6)</f>
        <v>0</v>
      </c>
      <c r="GW159">
        <v>1</v>
      </c>
      <c r="GX159">
        <f>ROUND(HC159*I159,2)</f>
        <v>0</v>
      </c>
      <c r="HA159">
        <v>0</v>
      </c>
      <c r="HB159">
        <v>0</v>
      </c>
      <c r="HC159">
        <f>GV159*GW159</f>
        <v>0</v>
      </c>
      <c r="IK159">
        <v>0</v>
      </c>
    </row>
    <row r="160" spans="1:245" hidden="1" x14ac:dyDescent="0.2">
      <c r="A160">
        <v>17</v>
      </c>
      <c r="B160">
        <v>1</v>
      </c>
      <c r="C160">
        <f>ROW(SmtRes!A95)</f>
        <v>95</v>
      </c>
      <c r="D160">
        <f>ROW(EtalonRes!A95)</f>
        <v>95</v>
      </c>
      <c r="E160" t="s">
        <v>208</v>
      </c>
      <c r="F160" t="s">
        <v>125</v>
      </c>
      <c r="G160" t="s">
        <v>126</v>
      </c>
      <c r="H160" t="s">
        <v>127</v>
      </c>
      <c r="I160">
        <v>0</v>
      </c>
      <c r="J160">
        <v>0</v>
      </c>
      <c r="O160">
        <f>ROUND(CP160,2)</f>
        <v>0</v>
      </c>
      <c r="P160">
        <f>ROUND((ROUND((AC160*AW160*I160),2)*BC160),2)</f>
        <v>0</v>
      </c>
      <c r="Q160">
        <f>(ROUND((ROUND(((ET160)*AV160*I160),2)*BB160),2)+ROUND((ROUND(((AE160-(EU160))*AV160*I160),2)*BS160),2))</f>
        <v>0</v>
      </c>
      <c r="R160">
        <f>ROUND((ROUND((AE160*AV160*I160),2)*BS160),2)</f>
        <v>0</v>
      </c>
      <c r="S160">
        <f>ROUND((ROUND((AF160*AV160*I160),2)*BA160),2)</f>
        <v>0</v>
      </c>
      <c r="T160">
        <f>ROUND(CU160*I160,2)</f>
        <v>0</v>
      </c>
      <c r="U160">
        <f>CV160*I160</f>
        <v>0</v>
      </c>
      <c r="V160">
        <f>CW160*I160</f>
        <v>0</v>
      </c>
      <c r="W160">
        <f>ROUND(CX160*I160,2)</f>
        <v>0</v>
      </c>
      <c r="X160">
        <f t="shared" si="162"/>
        <v>0</v>
      </c>
      <c r="Y160">
        <f t="shared" si="162"/>
        <v>0</v>
      </c>
      <c r="AA160">
        <v>40385408</v>
      </c>
      <c r="AB160">
        <f>ROUND((AC160+AD160+AF160),6)</f>
        <v>8.86</v>
      </c>
      <c r="AC160">
        <f>ROUND((ES160),6)</f>
        <v>0</v>
      </c>
      <c r="AD160">
        <f>ROUND((((ET160)-(EU160))+AE160),6)</f>
        <v>8.86</v>
      </c>
      <c r="AE160">
        <f t="shared" si="163"/>
        <v>1.48</v>
      </c>
      <c r="AF160">
        <f t="shared" si="163"/>
        <v>0</v>
      </c>
      <c r="AG160">
        <f>ROUND((AP160),6)</f>
        <v>0</v>
      </c>
      <c r="AH160">
        <f t="shared" si="164"/>
        <v>0</v>
      </c>
      <c r="AI160">
        <f t="shared" si="164"/>
        <v>0</v>
      </c>
      <c r="AJ160">
        <f>(AS160)</f>
        <v>0</v>
      </c>
      <c r="AK160">
        <v>8.86</v>
      </c>
      <c r="AL160">
        <v>0</v>
      </c>
      <c r="AM160">
        <v>8.86</v>
      </c>
      <c r="AN160">
        <v>1.48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73</v>
      </c>
      <c r="AU160">
        <v>41</v>
      </c>
      <c r="AV160">
        <v>1</v>
      </c>
      <c r="AW160">
        <v>1</v>
      </c>
      <c r="AZ160">
        <v>1</v>
      </c>
      <c r="BA160">
        <v>24.53</v>
      </c>
      <c r="BB160">
        <v>8.82</v>
      </c>
      <c r="BC160">
        <v>1</v>
      </c>
      <c r="BD160" t="s">
        <v>3</v>
      </c>
      <c r="BE160" t="s">
        <v>3</v>
      </c>
      <c r="BF160" t="s">
        <v>3</v>
      </c>
      <c r="BG160" t="s">
        <v>3</v>
      </c>
      <c r="BH160">
        <v>0</v>
      </c>
      <c r="BI160">
        <v>1</v>
      </c>
      <c r="BJ160" t="s">
        <v>128</v>
      </c>
      <c r="BM160">
        <v>658</v>
      </c>
      <c r="BN160">
        <v>0</v>
      </c>
      <c r="BO160" t="s">
        <v>125</v>
      </c>
      <c r="BP160">
        <v>1</v>
      </c>
      <c r="BQ160">
        <v>60</v>
      </c>
      <c r="BR160">
        <v>0</v>
      </c>
      <c r="BS160">
        <v>24.53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73</v>
      </c>
      <c r="CA160">
        <v>41</v>
      </c>
      <c r="CE160">
        <v>30</v>
      </c>
      <c r="CF160">
        <v>0</v>
      </c>
      <c r="CG160">
        <v>0</v>
      </c>
      <c r="CM160">
        <v>0</v>
      </c>
      <c r="CN160" t="s">
        <v>3</v>
      </c>
      <c r="CO160">
        <v>0</v>
      </c>
      <c r="CP160">
        <f>(P160+Q160+S160)</f>
        <v>0</v>
      </c>
      <c r="CQ160">
        <f>ROUND((ROUND((AC160*AW160*1),2)*BC160),2)</f>
        <v>0</v>
      </c>
      <c r="CR160">
        <f>(ROUND((ROUND(((ET160)*AV160*1),2)*BB160),2)+ROUND((ROUND(((AE160-(EU160))*AV160*1),2)*BS160),2))</f>
        <v>78.150000000000006</v>
      </c>
      <c r="CS160">
        <f>ROUND((ROUND((AE160*AV160*1),2)*BS160),2)</f>
        <v>36.299999999999997</v>
      </c>
      <c r="CT160">
        <f>ROUND((ROUND((AF160*AV160*1),2)*BA160),2)</f>
        <v>0</v>
      </c>
      <c r="CU160">
        <f>AG160</f>
        <v>0</v>
      </c>
      <c r="CV160">
        <f>(AH160*AV160)</f>
        <v>0</v>
      </c>
      <c r="CW160">
        <f t="shared" si="165"/>
        <v>0</v>
      </c>
      <c r="CX160">
        <f t="shared" si="165"/>
        <v>0</v>
      </c>
      <c r="CY160">
        <f>S160*(BZ160/100)</f>
        <v>0</v>
      </c>
      <c r="CZ160">
        <f>S160*(CA160/100)</f>
        <v>0</v>
      </c>
      <c r="DC160" t="s">
        <v>3</v>
      </c>
      <c r="DD160" t="s">
        <v>3</v>
      </c>
      <c r="DE160" t="s">
        <v>3</v>
      </c>
      <c r="DF160" t="s">
        <v>3</v>
      </c>
      <c r="DG160" t="s">
        <v>3</v>
      </c>
      <c r="DH160" t="s">
        <v>3</v>
      </c>
      <c r="DI160" t="s">
        <v>3</v>
      </c>
      <c r="DJ160" t="s">
        <v>3</v>
      </c>
      <c r="DK160" t="s">
        <v>3</v>
      </c>
      <c r="DL160" t="s">
        <v>3</v>
      </c>
      <c r="DM160" t="s">
        <v>3</v>
      </c>
      <c r="DN160">
        <v>91</v>
      </c>
      <c r="DO160">
        <v>70</v>
      </c>
      <c r="DP160">
        <v>1</v>
      </c>
      <c r="DQ160">
        <v>1</v>
      </c>
      <c r="DU160">
        <v>1013</v>
      </c>
      <c r="DV160" t="s">
        <v>127</v>
      </c>
      <c r="DW160" t="s">
        <v>127</v>
      </c>
      <c r="DX160">
        <v>1</v>
      </c>
      <c r="EE160">
        <v>39928070</v>
      </c>
      <c r="EF160">
        <v>60</v>
      </c>
      <c r="EG160" t="s">
        <v>19</v>
      </c>
      <c r="EH160">
        <v>0</v>
      </c>
      <c r="EI160" t="s">
        <v>3</v>
      </c>
      <c r="EJ160">
        <v>1</v>
      </c>
      <c r="EK160">
        <v>658</v>
      </c>
      <c r="EL160" t="s">
        <v>129</v>
      </c>
      <c r="EM160" t="s">
        <v>130</v>
      </c>
      <c r="EO160" t="s">
        <v>3</v>
      </c>
      <c r="EQ160">
        <v>131072</v>
      </c>
      <c r="ER160">
        <v>8.86</v>
      </c>
      <c r="ES160">
        <v>0</v>
      </c>
      <c r="ET160">
        <v>8.86</v>
      </c>
      <c r="EU160">
        <v>1.48</v>
      </c>
      <c r="EV160">
        <v>0</v>
      </c>
      <c r="EW160">
        <v>0</v>
      </c>
      <c r="EX160">
        <v>0</v>
      </c>
      <c r="EY160">
        <v>0</v>
      </c>
      <c r="FQ160">
        <v>0</v>
      </c>
      <c r="FR160">
        <f>ROUND(IF(AND(BH160=3,BI160=3),P160,0),2)</f>
        <v>0</v>
      </c>
      <c r="FS160">
        <v>0</v>
      </c>
      <c r="FX160">
        <v>91</v>
      </c>
      <c r="FY160">
        <v>70</v>
      </c>
      <c r="GA160" t="s">
        <v>3</v>
      </c>
      <c r="GD160">
        <v>0</v>
      </c>
      <c r="GF160">
        <v>-1983005167</v>
      </c>
      <c r="GG160">
        <v>2</v>
      </c>
      <c r="GH160">
        <v>1</v>
      </c>
      <c r="GI160">
        <v>2</v>
      </c>
      <c r="GJ160">
        <v>0</v>
      </c>
      <c r="GK160">
        <f>ROUND(R160*(R12)/100,2)</f>
        <v>0</v>
      </c>
      <c r="GL160">
        <f>ROUND(IF(AND(BH160=3,BI160=3,FS160&lt;&gt;0),P160,0),2)</f>
        <v>0</v>
      </c>
      <c r="GM160">
        <f>ROUND(O160+X160+Y160+GK160,2)+GX160</f>
        <v>0</v>
      </c>
      <c r="GN160">
        <f>IF(OR(BI160=0,BI160=1),ROUND(O160+X160+Y160+GK160,2),0)</f>
        <v>0</v>
      </c>
      <c r="GO160">
        <f>IF(BI160=2,ROUND(O160+X160+Y160+GK160,2),0)</f>
        <v>0</v>
      </c>
      <c r="GP160">
        <f>IF(BI160=4,ROUND(O160+X160+Y160+GK160,2)+GX160,0)</f>
        <v>0</v>
      </c>
      <c r="GR160">
        <v>0</v>
      </c>
      <c r="GS160">
        <v>3</v>
      </c>
      <c r="GT160">
        <v>0</v>
      </c>
      <c r="GU160" t="s">
        <v>3</v>
      </c>
      <c r="GV160">
        <f>ROUND((GT160),6)</f>
        <v>0</v>
      </c>
      <c r="GW160">
        <v>1</v>
      </c>
      <c r="GX160">
        <f>ROUND(HC160*I160,2)</f>
        <v>0</v>
      </c>
      <c r="HA160">
        <v>0</v>
      </c>
      <c r="HB160">
        <v>0</v>
      </c>
      <c r="HC160">
        <f>GV160*GW160</f>
        <v>0</v>
      </c>
      <c r="IK160">
        <v>0</v>
      </c>
    </row>
    <row r="161" spans="1:245" hidden="1" x14ac:dyDescent="0.2">
      <c r="A161">
        <v>17</v>
      </c>
      <c r="B161">
        <v>1</v>
      </c>
      <c r="C161">
        <f>ROW(SmtRes!A101)</f>
        <v>101</v>
      </c>
      <c r="D161">
        <f>ROW(EtalonRes!A101)</f>
        <v>101</v>
      </c>
      <c r="E161" t="s">
        <v>209</v>
      </c>
      <c r="F161" t="s">
        <v>210</v>
      </c>
      <c r="G161" t="s">
        <v>211</v>
      </c>
      <c r="H161" t="s">
        <v>25</v>
      </c>
      <c r="I161">
        <v>0</v>
      </c>
      <c r="J161">
        <v>0</v>
      </c>
      <c r="O161">
        <f>ROUND(CP161,2)</f>
        <v>0</v>
      </c>
      <c r="P161">
        <f>ROUND((ROUND((AC161*AW161*I161),2)*BC161),2)</f>
        <v>0</v>
      </c>
      <c r="Q161">
        <f>(ROUND((ROUND(((ET161)*AV161*I161),2)*BB161),2)+ROUND((ROUND(((AE161-(EU161))*AV161*I161),2)*BS161),2))</f>
        <v>0</v>
      </c>
      <c r="R161">
        <f>ROUND((ROUND((AE161*AV161*I161),2)*BS161),2)</f>
        <v>0</v>
      </c>
      <c r="S161">
        <f>ROUND((ROUND((AF161*AV161*I161),2)*BA161),2)</f>
        <v>0</v>
      </c>
      <c r="T161">
        <f>ROUND(CU161*I161,2)</f>
        <v>0</v>
      </c>
      <c r="U161">
        <f>CV161*I161</f>
        <v>0</v>
      </c>
      <c r="V161">
        <f>CW161*I161</f>
        <v>0</v>
      </c>
      <c r="W161">
        <f>ROUND(CX161*I161,2)</f>
        <v>0</v>
      </c>
      <c r="X161">
        <f t="shared" si="162"/>
        <v>0</v>
      </c>
      <c r="Y161">
        <f t="shared" si="162"/>
        <v>0</v>
      </c>
      <c r="AA161">
        <v>40385408</v>
      </c>
      <c r="AB161">
        <f>ROUND((AC161+AD161+AF161),6)</f>
        <v>5185.83</v>
      </c>
      <c r="AC161">
        <f>ROUND((ES161),6)</f>
        <v>4302.26</v>
      </c>
      <c r="AD161">
        <f>ROUND((((ET161)-(EU161))+AE161),6)</f>
        <v>116.47</v>
      </c>
      <c r="AE161">
        <f t="shared" si="163"/>
        <v>11.07</v>
      </c>
      <c r="AF161">
        <f t="shared" si="163"/>
        <v>767.1</v>
      </c>
      <c r="AG161">
        <f>ROUND((AP161),6)</f>
        <v>0</v>
      </c>
      <c r="AH161">
        <f t="shared" si="164"/>
        <v>69.8</v>
      </c>
      <c r="AI161">
        <f t="shared" si="164"/>
        <v>0</v>
      </c>
      <c r="AJ161">
        <f>(AS161)</f>
        <v>0</v>
      </c>
      <c r="AK161">
        <v>5185.83</v>
      </c>
      <c r="AL161">
        <v>4302.26</v>
      </c>
      <c r="AM161">
        <v>116.47</v>
      </c>
      <c r="AN161">
        <v>11.07</v>
      </c>
      <c r="AO161">
        <v>767.1</v>
      </c>
      <c r="AP161">
        <v>0</v>
      </c>
      <c r="AQ161">
        <v>69.8</v>
      </c>
      <c r="AR161">
        <v>0</v>
      </c>
      <c r="AS161">
        <v>0</v>
      </c>
      <c r="AT161">
        <v>131</v>
      </c>
      <c r="AU161">
        <v>54</v>
      </c>
      <c r="AV161">
        <v>1</v>
      </c>
      <c r="AW161">
        <v>1</v>
      </c>
      <c r="AZ161">
        <v>1</v>
      </c>
      <c r="BA161">
        <v>24.53</v>
      </c>
      <c r="BB161">
        <v>8.31</v>
      </c>
      <c r="BC161">
        <v>5.97</v>
      </c>
      <c r="BD161" t="s">
        <v>3</v>
      </c>
      <c r="BE161" t="s">
        <v>3</v>
      </c>
      <c r="BF161" t="s">
        <v>3</v>
      </c>
      <c r="BG161" t="s">
        <v>3</v>
      </c>
      <c r="BH161">
        <v>0</v>
      </c>
      <c r="BI161">
        <v>1</v>
      </c>
      <c r="BJ161" t="s">
        <v>212</v>
      </c>
      <c r="BM161">
        <v>149</v>
      </c>
      <c r="BN161">
        <v>0</v>
      </c>
      <c r="BO161" t="s">
        <v>210</v>
      </c>
      <c r="BP161">
        <v>1</v>
      </c>
      <c r="BQ161">
        <v>30</v>
      </c>
      <c r="BR161">
        <v>0</v>
      </c>
      <c r="BS161">
        <v>24.53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131</v>
      </c>
      <c r="CA161">
        <v>54</v>
      </c>
      <c r="CE161">
        <v>30</v>
      </c>
      <c r="CF161">
        <v>0</v>
      </c>
      <c r="CG161">
        <v>0</v>
      </c>
      <c r="CM161">
        <v>0</v>
      </c>
      <c r="CN161" t="s">
        <v>3</v>
      </c>
      <c r="CO161">
        <v>0</v>
      </c>
      <c r="CP161">
        <f>(P161+Q161+S161)</f>
        <v>0</v>
      </c>
      <c r="CQ161">
        <f>ROUND((ROUND((AC161*AW161*1),2)*BC161),2)</f>
        <v>25684.49</v>
      </c>
      <c r="CR161">
        <f>(ROUND((ROUND(((ET161)*AV161*1),2)*BB161),2)+ROUND((ROUND(((AE161-(EU161))*AV161*1),2)*BS161),2))</f>
        <v>967.87</v>
      </c>
      <c r="CS161">
        <f>ROUND((ROUND((AE161*AV161*1),2)*BS161),2)</f>
        <v>271.55</v>
      </c>
      <c r="CT161">
        <f>ROUND((ROUND((AF161*AV161*1),2)*BA161),2)</f>
        <v>18816.96</v>
      </c>
      <c r="CU161">
        <f>AG161</f>
        <v>0</v>
      </c>
      <c r="CV161">
        <f>(AH161*AV161)</f>
        <v>69.8</v>
      </c>
      <c r="CW161">
        <f t="shared" si="165"/>
        <v>0</v>
      </c>
      <c r="CX161">
        <f t="shared" si="165"/>
        <v>0</v>
      </c>
      <c r="CY161">
        <f>S161*(BZ161/100)</f>
        <v>0</v>
      </c>
      <c r="CZ161">
        <f>S161*(CA161/100)</f>
        <v>0</v>
      </c>
      <c r="DC161" t="s">
        <v>3</v>
      </c>
      <c r="DD161" t="s">
        <v>3</v>
      </c>
      <c r="DE161" t="s">
        <v>3</v>
      </c>
      <c r="DF161" t="s">
        <v>3</v>
      </c>
      <c r="DG161" t="s">
        <v>3</v>
      </c>
      <c r="DH161" t="s">
        <v>3</v>
      </c>
      <c r="DI161" t="s">
        <v>3</v>
      </c>
      <c r="DJ161" t="s">
        <v>3</v>
      </c>
      <c r="DK161" t="s">
        <v>3</v>
      </c>
      <c r="DL161" t="s">
        <v>3</v>
      </c>
      <c r="DM161" t="s">
        <v>3</v>
      </c>
      <c r="DN161">
        <v>161</v>
      </c>
      <c r="DO161">
        <v>107</v>
      </c>
      <c r="DP161">
        <v>1</v>
      </c>
      <c r="DQ161">
        <v>1</v>
      </c>
      <c r="DU161">
        <v>1013</v>
      </c>
      <c r="DV161" t="s">
        <v>25</v>
      </c>
      <c r="DW161" t="s">
        <v>25</v>
      </c>
      <c r="DX161">
        <v>1</v>
      </c>
      <c r="EE161">
        <v>39927561</v>
      </c>
      <c r="EF161">
        <v>30</v>
      </c>
      <c r="EG161" t="s">
        <v>51</v>
      </c>
      <c r="EH161">
        <v>0</v>
      </c>
      <c r="EI161" t="s">
        <v>3</v>
      </c>
      <c r="EJ161">
        <v>1</v>
      </c>
      <c r="EK161">
        <v>149</v>
      </c>
      <c r="EL161" t="s">
        <v>213</v>
      </c>
      <c r="EM161" t="s">
        <v>214</v>
      </c>
      <c r="EO161" t="s">
        <v>3</v>
      </c>
      <c r="EQ161">
        <v>131072</v>
      </c>
      <c r="ER161">
        <v>5185.83</v>
      </c>
      <c r="ES161">
        <v>4302.26</v>
      </c>
      <c r="ET161">
        <v>116.47</v>
      </c>
      <c r="EU161">
        <v>11.07</v>
      </c>
      <c r="EV161">
        <v>767.1</v>
      </c>
      <c r="EW161">
        <v>69.8</v>
      </c>
      <c r="EX161">
        <v>0</v>
      </c>
      <c r="EY161">
        <v>0</v>
      </c>
      <c r="FQ161">
        <v>0</v>
      </c>
      <c r="FR161">
        <f>ROUND(IF(AND(BH161=3,BI161=3),P161,0),2)</f>
        <v>0</v>
      </c>
      <c r="FS161">
        <v>0</v>
      </c>
      <c r="FX161">
        <v>161</v>
      </c>
      <c r="FY161">
        <v>107</v>
      </c>
      <c r="GA161" t="s">
        <v>3</v>
      </c>
      <c r="GD161">
        <v>0</v>
      </c>
      <c r="GF161">
        <v>1670550423</v>
      </c>
      <c r="GG161">
        <v>2</v>
      </c>
      <c r="GH161">
        <v>1</v>
      </c>
      <c r="GI161">
        <v>2</v>
      </c>
      <c r="GJ161">
        <v>0</v>
      </c>
      <c r="GK161">
        <f>ROUND(R161*(R12)/100,2)</f>
        <v>0</v>
      </c>
      <c r="GL161">
        <f>ROUND(IF(AND(BH161=3,BI161=3,FS161&lt;&gt;0),P161,0),2)</f>
        <v>0</v>
      </c>
      <c r="GM161">
        <f>ROUND(O161+X161+Y161+GK161,2)+GX161</f>
        <v>0</v>
      </c>
      <c r="GN161">
        <f>IF(OR(BI161=0,BI161=1),ROUND(O161+X161+Y161+GK161,2),0)</f>
        <v>0</v>
      </c>
      <c r="GO161">
        <f>IF(BI161=2,ROUND(O161+X161+Y161+GK161,2),0)</f>
        <v>0</v>
      </c>
      <c r="GP161">
        <f>IF(BI161=4,ROUND(O161+X161+Y161+GK161,2)+GX161,0)</f>
        <v>0</v>
      </c>
      <c r="GR161">
        <v>0</v>
      </c>
      <c r="GS161">
        <v>3</v>
      </c>
      <c r="GT161">
        <v>0</v>
      </c>
      <c r="GU161" t="s">
        <v>3</v>
      </c>
      <c r="GV161">
        <f>ROUND((GT161),6)</f>
        <v>0</v>
      </c>
      <c r="GW161">
        <v>1</v>
      </c>
      <c r="GX161">
        <f>ROUND(HC161*I161,2)</f>
        <v>0</v>
      </c>
      <c r="HA161">
        <v>0</v>
      </c>
      <c r="HB161">
        <v>0</v>
      </c>
      <c r="HC161">
        <f>GV161*GW161</f>
        <v>0</v>
      </c>
      <c r="IK161">
        <v>0</v>
      </c>
    </row>
    <row r="162" spans="1:245" hidden="1" x14ac:dyDescent="0.2">
      <c r="A162">
        <v>18</v>
      </c>
      <c r="B162">
        <v>1</v>
      </c>
      <c r="C162">
        <v>100</v>
      </c>
      <c r="E162" t="s">
        <v>215</v>
      </c>
      <c r="F162" t="s">
        <v>216</v>
      </c>
      <c r="G162" t="s">
        <v>217</v>
      </c>
      <c r="H162" t="s">
        <v>44</v>
      </c>
      <c r="I162">
        <f>I161*J162</f>
        <v>0</v>
      </c>
      <c r="J162">
        <v>4.3</v>
      </c>
      <c r="O162">
        <f>ROUND(CP162,2)</f>
        <v>0</v>
      </c>
      <c r="P162">
        <f>ROUND((ROUND((AC162*AW162*I162),2)*BC162),2)</f>
        <v>0</v>
      </c>
      <c r="Q162">
        <f>(ROUND((ROUND(((ET162)*AV162*I162),2)*BB162),2)+ROUND((ROUND(((AE162-(EU162))*AV162*I162),2)*BS162),2))</f>
        <v>0</v>
      </c>
      <c r="R162">
        <f>ROUND((ROUND((AE162*AV162*I162),2)*BS162),2)</f>
        <v>0</v>
      </c>
      <c r="S162">
        <f>ROUND((ROUND((AF162*AV162*I162),2)*BA162),2)</f>
        <v>0</v>
      </c>
      <c r="T162">
        <f>ROUND(CU162*I162,2)</f>
        <v>0</v>
      </c>
      <c r="U162">
        <f>CV162*I162</f>
        <v>0</v>
      </c>
      <c r="V162">
        <f>CW162*I162</f>
        <v>0</v>
      </c>
      <c r="W162">
        <f>ROUND(CX162*I162,2)</f>
        <v>0</v>
      </c>
      <c r="X162">
        <f t="shared" si="162"/>
        <v>0</v>
      </c>
      <c r="Y162">
        <f t="shared" si="162"/>
        <v>0</v>
      </c>
      <c r="AA162">
        <v>40385408</v>
      </c>
      <c r="AB162">
        <f>ROUND((AC162+AD162+AF162),6)</f>
        <v>0</v>
      </c>
      <c r="AC162">
        <f>ROUND((ES162),6)</f>
        <v>0</v>
      </c>
      <c r="AD162">
        <f>ROUND((((ET162)-(EU162))+AE162),6)</f>
        <v>0</v>
      </c>
      <c r="AE162">
        <f t="shared" si="163"/>
        <v>0</v>
      </c>
      <c r="AF162">
        <f t="shared" si="163"/>
        <v>0</v>
      </c>
      <c r="AG162">
        <f>ROUND((AP162),6)</f>
        <v>0</v>
      </c>
      <c r="AH162">
        <f t="shared" si="164"/>
        <v>0</v>
      </c>
      <c r="AI162">
        <f t="shared" si="164"/>
        <v>0</v>
      </c>
      <c r="AJ162">
        <f>(AS162)</f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1</v>
      </c>
      <c r="BD162" t="s">
        <v>3</v>
      </c>
      <c r="BE162" t="s">
        <v>3</v>
      </c>
      <c r="BF162" t="s">
        <v>3</v>
      </c>
      <c r="BG162" t="s">
        <v>3</v>
      </c>
      <c r="BH162">
        <v>3</v>
      </c>
      <c r="BI162">
        <v>1</v>
      </c>
      <c r="BJ162" t="s">
        <v>3</v>
      </c>
      <c r="BM162">
        <v>149</v>
      </c>
      <c r="BN162">
        <v>0</v>
      </c>
      <c r="BO162" t="s">
        <v>3</v>
      </c>
      <c r="BP162">
        <v>0</v>
      </c>
      <c r="BQ162">
        <v>30</v>
      </c>
      <c r="BR162">
        <v>0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0</v>
      </c>
      <c r="CA162">
        <v>0</v>
      </c>
      <c r="CE162">
        <v>30</v>
      </c>
      <c r="CF162">
        <v>0</v>
      </c>
      <c r="CG162">
        <v>0</v>
      </c>
      <c r="CM162">
        <v>0</v>
      </c>
      <c r="CN162" t="s">
        <v>3</v>
      </c>
      <c r="CO162">
        <v>0</v>
      </c>
      <c r="CP162">
        <f>(P162+Q162+S162)</f>
        <v>0</v>
      </c>
      <c r="CQ162">
        <f>ROUND((ROUND((AC162*AW162*1),2)*BC162),2)</f>
        <v>0</v>
      </c>
      <c r="CR162">
        <f>(ROUND((ROUND(((ET162)*AV162*1),2)*BB162),2)+ROUND((ROUND(((AE162-(EU162))*AV162*1),2)*BS162),2))</f>
        <v>0</v>
      </c>
      <c r="CS162">
        <f>ROUND((ROUND((AE162*AV162*1),2)*BS162),2)</f>
        <v>0</v>
      </c>
      <c r="CT162">
        <f>ROUND((ROUND((AF162*AV162*1),2)*BA162),2)</f>
        <v>0</v>
      </c>
      <c r="CU162">
        <f>AG162</f>
        <v>0</v>
      </c>
      <c r="CV162">
        <f>(AH162*AV162)</f>
        <v>0</v>
      </c>
      <c r="CW162">
        <f t="shared" si="165"/>
        <v>0</v>
      </c>
      <c r="CX162">
        <f t="shared" si="165"/>
        <v>0</v>
      </c>
      <c r="CY162">
        <f>S162*(BZ162/100)</f>
        <v>0</v>
      </c>
      <c r="CZ162">
        <f>S162*(CA162/100)</f>
        <v>0</v>
      </c>
      <c r="DC162" t="s">
        <v>3</v>
      </c>
      <c r="DD162" t="s">
        <v>3</v>
      </c>
      <c r="DE162" t="s">
        <v>3</v>
      </c>
      <c r="DF162" t="s">
        <v>3</v>
      </c>
      <c r="DG162" t="s">
        <v>3</v>
      </c>
      <c r="DH162" t="s">
        <v>3</v>
      </c>
      <c r="DI162" t="s">
        <v>3</v>
      </c>
      <c r="DJ162" t="s">
        <v>3</v>
      </c>
      <c r="DK162" t="s">
        <v>3</v>
      </c>
      <c r="DL162" t="s">
        <v>3</v>
      </c>
      <c r="DM162" t="s">
        <v>3</v>
      </c>
      <c r="DN162">
        <v>161</v>
      </c>
      <c r="DO162">
        <v>107</v>
      </c>
      <c r="DP162">
        <v>1</v>
      </c>
      <c r="DQ162">
        <v>1</v>
      </c>
      <c r="DU162">
        <v>1007</v>
      </c>
      <c r="DV162" t="s">
        <v>44</v>
      </c>
      <c r="DW162" t="s">
        <v>44</v>
      </c>
      <c r="DX162">
        <v>1</v>
      </c>
      <c r="EE162">
        <v>39927561</v>
      </c>
      <c r="EF162">
        <v>30</v>
      </c>
      <c r="EG162" t="s">
        <v>51</v>
      </c>
      <c r="EH162">
        <v>0</v>
      </c>
      <c r="EI162" t="s">
        <v>3</v>
      </c>
      <c r="EJ162">
        <v>1</v>
      </c>
      <c r="EK162">
        <v>149</v>
      </c>
      <c r="EL162" t="s">
        <v>213</v>
      </c>
      <c r="EM162" t="s">
        <v>214</v>
      </c>
      <c r="EO162" t="s">
        <v>3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FQ162">
        <v>0</v>
      </c>
      <c r="FR162">
        <f>ROUND(IF(AND(BH162=3,BI162=3),P162,0),2)</f>
        <v>0</v>
      </c>
      <c r="FS162">
        <v>0</v>
      </c>
      <c r="FX162">
        <v>161</v>
      </c>
      <c r="FY162">
        <v>107</v>
      </c>
      <c r="GA162" t="s">
        <v>3</v>
      </c>
      <c r="GD162">
        <v>0</v>
      </c>
      <c r="GF162">
        <v>661383420</v>
      </c>
      <c r="GG162">
        <v>2</v>
      </c>
      <c r="GH162">
        <v>1</v>
      </c>
      <c r="GI162">
        <v>-2</v>
      </c>
      <c r="GJ162">
        <v>0</v>
      </c>
      <c r="GK162">
        <f>ROUND(R162*(R12)/100,2)</f>
        <v>0</v>
      </c>
      <c r="GL162">
        <f>ROUND(IF(AND(BH162=3,BI162=3,FS162&lt;&gt;0),P162,0),2)</f>
        <v>0</v>
      </c>
      <c r="GM162">
        <f>ROUND(O162+X162+Y162+GK162,2)+GX162</f>
        <v>0</v>
      </c>
      <c r="GN162">
        <f>IF(OR(BI162=0,BI162=1),ROUND(O162+X162+Y162+GK162,2),0)</f>
        <v>0</v>
      </c>
      <c r="GO162">
        <f>IF(BI162=2,ROUND(O162+X162+Y162+GK162,2),0)</f>
        <v>0</v>
      </c>
      <c r="GP162">
        <f>IF(BI162=4,ROUND(O162+X162+Y162+GK162,2)+GX162,0)</f>
        <v>0</v>
      </c>
      <c r="GR162">
        <v>0</v>
      </c>
      <c r="GS162">
        <v>3</v>
      </c>
      <c r="GT162">
        <v>0</v>
      </c>
      <c r="GU162" t="s">
        <v>3</v>
      </c>
      <c r="GV162">
        <f>ROUND((GT162),6)</f>
        <v>0</v>
      </c>
      <c r="GW162">
        <v>1</v>
      </c>
      <c r="GX162">
        <f>ROUND(HC162*I162,2)</f>
        <v>0</v>
      </c>
      <c r="HA162">
        <v>0</v>
      </c>
      <c r="HB162">
        <v>0</v>
      </c>
      <c r="HC162">
        <f>GV162*GW162</f>
        <v>0</v>
      </c>
      <c r="IK162">
        <v>0</v>
      </c>
    </row>
    <row r="163" spans="1:245" hidden="1" x14ac:dyDescent="0.2"/>
    <row r="164" spans="1:245" hidden="1" x14ac:dyDescent="0.2">
      <c r="A164" s="2">
        <v>51</v>
      </c>
      <c r="B164" s="2">
        <f>B155</f>
        <v>1</v>
      </c>
      <c r="C164" s="2">
        <f>A155</f>
        <v>4</v>
      </c>
      <c r="D164" s="2">
        <f>ROW(A155)</f>
        <v>155</v>
      </c>
      <c r="E164" s="2"/>
      <c r="F164" s="2" t="str">
        <f>IF(F155&lt;&gt;"",F155,"")</f>
        <v>Новый раздел</v>
      </c>
      <c r="G164" s="2" t="str">
        <f>IF(G155&lt;&gt;"",G155,"")</f>
        <v>п.5.1   Замена\ устройство Бортового камня дорожного (для проезжей части и тротуаров) - 3234м/п</v>
      </c>
      <c r="H164" s="2">
        <v>0</v>
      </c>
      <c r="I164" s="2"/>
      <c r="J164" s="2"/>
      <c r="K164" s="2"/>
      <c r="L164" s="2"/>
      <c r="M164" s="2"/>
      <c r="N164" s="2"/>
      <c r="O164" s="2">
        <f t="shared" ref="O164:T164" si="166">ROUND(AB164,2)</f>
        <v>0</v>
      </c>
      <c r="P164" s="2">
        <f t="shared" si="166"/>
        <v>0</v>
      </c>
      <c r="Q164" s="2">
        <f t="shared" si="166"/>
        <v>0</v>
      </c>
      <c r="R164" s="2">
        <f t="shared" si="166"/>
        <v>0</v>
      </c>
      <c r="S164" s="2">
        <f t="shared" si="166"/>
        <v>0</v>
      </c>
      <c r="T164" s="2">
        <f t="shared" si="166"/>
        <v>0</v>
      </c>
      <c r="U164" s="2">
        <f>AH164</f>
        <v>0</v>
      </c>
      <c r="V164" s="2">
        <f>AI164</f>
        <v>0</v>
      </c>
      <c r="W164" s="2">
        <f>ROUND(AJ164,2)</f>
        <v>0</v>
      </c>
      <c r="X164" s="2">
        <f>ROUND(AK164,2)</f>
        <v>0</v>
      </c>
      <c r="Y164" s="2">
        <f>ROUND(AL164,2)</f>
        <v>0</v>
      </c>
      <c r="Z164" s="2"/>
      <c r="AA164" s="2"/>
      <c r="AB164" s="2">
        <f>ROUND(SUMIF(AA159:AA162,"=40385408",O159:O162),2)</f>
        <v>0</v>
      </c>
      <c r="AC164" s="2">
        <f>ROUND(SUMIF(AA159:AA162,"=40385408",P159:P162),2)</f>
        <v>0</v>
      </c>
      <c r="AD164" s="2">
        <f>ROUND(SUMIF(AA159:AA162,"=40385408",Q159:Q162),2)</f>
        <v>0</v>
      </c>
      <c r="AE164" s="2">
        <f>ROUND(SUMIF(AA159:AA162,"=40385408",R159:R162),2)</f>
        <v>0</v>
      </c>
      <c r="AF164" s="2">
        <f>ROUND(SUMIF(AA159:AA162,"=40385408",S159:S162),2)</f>
        <v>0</v>
      </c>
      <c r="AG164" s="2">
        <f>ROUND(SUMIF(AA159:AA162,"=40385408",T159:T162),2)</f>
        <v>0</v>
      </c>
      <c r="AH164" s="2">
        <f>SUMIF(AA159:AA162,"=40385408",U159:U162)</f>
        <v>0</v>
      </c>
      <c r="AI164" s="2">
        <f>SUMIF(AA159:AA162,"=40385408",V159:V162)</f>
        <v>0</v>
      </c>
      <c r="AJ164" s="2">
        <f>ROUND(SUMIF(AA159:AA162,"=40385408",W159:W162),2)</f>
        <v>0</v>
      </c>
      <c r="AK164" s="2">
        <f>ROUND(SUMIF(AA159:AA162,"=40385408",X159:X162),2)</f>
        <v>0</v>
      </c>
      <c r="AL164" s="2">
        <f>ROUND(SUMIF(AA159:AA162,"=40385408",Y159:Y162),2)</f>
        <v>0</v>
      </c>
      <c r="AM164" s="2"/>
      <c r="AN164" s="2"/>
      <c r="AO164" s="2">
        <f t="shared" ref="AO164:BC164" si="167">ROUND(BX164,2)</f>
        <v>0</v>
      </c>
      <c r="AP164" s="2">
        <f t="shared" si="167"/>
        <v>0</v>
      </c>
      <c r="AQ164" s="2">
        <f t="shared" si="167"/>
        <v>0</v>
      </c>
      <c r="AR164" s="2">
        <f t="shared" si="167"/>
        <v>0</v>
      </c>
      <c r="AS164" s="2">
        <f t="shared" si="167"/>
        <v>0</v>
      </c>
      <c r="AT164" s="2">
        <f t="shared" si="167"/>
        <v>0</v>
      </c>
      <c r="AU164" s="2">
        <f t="shared" si="167"/>
        <v>0</v>
      </c>
      <c r="AV164" s="2">
        <f t="shared" si="167"/>
        <v>0</v>
      </c>
      <c r="AW164" s="2">
        <f t="shared" si="167"/>
        <v>0</v>
      </c>
      <c r="AX164" s="2">
        <f t="shared" si="167"/>
        <v>0</v>
      </c>
      <c r="AY164" s="2">
        <f t="shared" si="167"/>
        <v>0</v>
      </c>
      <c r="AZ164" s="2">
        <f t="shared" si="167"/>
        <v>0</v>
      </c>
      <c r="BA164" s="2">
        <f t="shared" si="167"/>
        <v>0</v>
      </c>
      <c r="BB164" s="2">
        <f t="shared" si="167"/>
        <v>0</v>
      </c>
      <c r="BC164" s="2">
        <f t="shared" si="167"/>
        <v>0</v>
      </c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>
        <f>ROUND(SUMIF(AA159:AA162,"=40385408",FQ159:FQ162),2)</f>
        <v>0</v>
      </c>
      <c r="BY164" s="2">
        <f>ROUND(SUMIF(AA159:AA162,"=40385408",FR159:FR162),2)</f>
        <v>0</v>
      </c>
      <c r="BZ164" s="2">
        <f>ROUND(SUMIF(AA159:AA162,"=40385408",GL159:GL162),2)</f>
        <v>0</v>
      </c>
      <c r="CA164" s="2">
        <f>ROUND(SUMIF(AA159:AA162,"=40385408",GM159:GM162),2)</f>
        <v>0</v>
      </c>
      <c r="CB164" s="2">
        <f>ROUND(SUMIF(AA159:AA162,"=40385408",GN159:GN162),2)</f>
        <v>0</v>
      </c>
      <c r="CC164" s="2">
        <f>ROUND(SUMIF(AA159:AA162,"=40385408",GO159:GO162),2)</f>
        <v>0</v>
      </c>
      <c r="CD164" s="2">
        <f>ROUND(SUMIF(AA159:AA162,"=40385408",GP159:GP162),2)</f>
        <v>0</v>
      </c>
      <c r="CE164" s="2">
        <f>AC164-BX164</f>
        <v>0</v>
      </c>
      <c r="CF164" s="2">
        <f>AC164-BY164</f>
        <v>0</v>
      </c>
      <c r="CG164" s="2">
        <f>BX164-BZ164</f>
        <v>0</v>
      </c>
      <c r="CH164" s="2">
        <f>AC164-BX164-BY164+BZ164</f>
        <v>0</v>
      </c>
      <c r="CI164" s="2">
        <f>BY164-BZ164</f>
        <v>0</v>
      </c>
      <c r="CJ164" s="2">
        <f>ROUND(SUMIF(AA159:AA162,"=40385408",GX159:GX162),2)</f>
        <v>0</v>
      </c>
      <c r="CK164" s="2">
        <f>ROUND(SUMIF(AA159:AA162,"=40385408",GY159:GY162),2)</f>
        <v>0</v>
      </c>
      <c r="CL164" s="2">
        <f>ROUND(SUMIF(AA159:AA162,"=40385408",GZ159:GZ162),2)</f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>
        <v>0</v>
      </c>
    </row>
    <row r="165" spans="1:245" hidden="1" x14ac:dyDescent="0.2"/>
    <row r="166" spans="1:245" hidden="1" x14ac:dyDescent="0.2">
      <c r="A166" s="4">
        <v>50</v>
      </c>
      <c r="B166" s="4">
        <v>0</v>
      </c>
      <c r="C166" s="4">
        <v>0</v>
      </c>
      <c r="D166" s="4">
        <v>1</v>
      </c>
      <c r="E166" s="4">
        <v>201</v>
      </c>
      <c r="F166" s="4">
        <f>ROUND(Source!O164,O166)</f>
        <v>0</v>
      </c>
      <c r="G166" s="4" t="s">
        <v>65</v>
      </c>
      <c r="H166" s="4" t="s">
        <v>66</v>
      </c>
      <c r="I166" s="4"/>
      <c r="J166" s="4"/>
      <c r="K166" s="4">
        <v>201</v>
      </c>
      <c r="L166" s="4">
        <v>1</v>
      </c>
      <c r="M166" s="4">
        <v>3</v>
      </c>
      <c r="N166" s="4" t="s">
        <v>3</v>
      </c>
      <c r="O166" s="4">
        <v>2</v>
      </c>
      <c r="P166" s="4"/>
      <c r="Q166" s="4"/>
      <c r="R166" s="4"/>
      <c r="S166" s="4"/>
      <c r="T166" s="4"/>
      <c r="U166" s="4"/>
      <c r="V166" s="4"/>
      <c r="W166" s="4"/>
    </row>
    <row r="167" spans="1:245" hidden="1" x14ac:dyDescent="0.2">
      <c r="A167" s="4">
        <v>50</v>
      </c>
      <c r="B167" s="4">
        <v>0</v>
      </c>
      <c r="C167" s="4">
        <v>0</v>
      </c>
      <c r="D167" s="4">
        <v>1</v>
      </c>
      <c r="E167" s="4">
        <v>202</v>
      </c>
      <c r="F167" s="4">
        <f>ROUND(Source!P164,O167)</f>
        <v>0</v>
      </c>
      <c r="G167" s="4" t="s">
        <v>67</v>
      </c>
      <c r="H167" s="4" t="s">
        <v>68</v>
      </c>
      <c r="I167" s="4"/>
      <c r="J167" s="4"/>
      <c r="K167" s="4">
        <v>202</v>
      </c>
      <c r="L167" s="4">
        <v>2</v>
      </c>
      <c r="M167" s="4">
        <v>3</v>
      </c>
      <c r="N167" s="4" t="s">
        <v>3</v>
      </c>
      <c r="O167" s="4">
        <v>2</v>
      </c>
      <c r="P167" s="4"/>
      <c r="Q167" s="4"/>
      <c r="R167" s="4"/>
      <c r="S167" s="4"/>
      <c r="T167" s="4"/>
      <c r="U167" s="4"/>
      <c r="V167" s="4"/>
      <c r="W167" s="4"/>
    </row>
    <row r="168" spans="1:245" hidden="1" x14ac:dyDescent="0.2">
      <c r="A168" s="4">
        <v>50</v>
      </c>
      <c r="B168" s="4">
        <v>0</v>
      </c>
      <c r="C168" s="4">
        <v>0</v>
      </c>
      <c r="D168" s="4">
        <v>1</v>
      </c>
      <c r="E168" s="4">
        <v>222</v>
      </c>
      <c r="F168" s="4">
        <f>ROUND(Source!AO164,O168)</f>
        <v>0</v>
      </c>
      <c r="G168" s="4" t="s">
        <v>69</v>
      </c>
      <c r="H168" s="4" t="s">
        <v>70</v>
      </c>
      <c r="I168" s="4"/>
      <c r="J168" s="4"/>
      <c r="K168" s="4">
        <v>222</v>
      </c>
      <c r="L168" s="4">
        <v>3</v>
      </c>
      <c r="M168" s="4">
        <v>3</v>
      </c>
      <c r="N168" s="4" t="s">
        <v>3</v>
      </c>
      <c r="O168" s="4">
        <v>2</v>
      </c>
      <c r="P168" s="4"/>
      <c r="Q168" s="4"/>
      <c r="R168" s="4"/>
      <c r="S168" s="4"/>
      <c r="T168" s="4"/>
      <c r="U168" s="4"/>
      <c r="V168" s="4"/>
      <c r="W168" s="4"/>
    </row>
    <row r="169" spans="1:245" hidden="1" x14ac:dyDescent="0.2">
      <c r="A169" s="4">
        <v>50</v>
      </c>
      <c r="B169" s="4">
        <v>0</v>
      </c>
      <c r="C169" s="4">
        <v>0</v>
      </c>
      <c r="D169" s="4">
        <v>1</v>
      </c>
      <c r="E169" s="4">
        <v>225</v>
      </c>
      <c r="F169" s="4">
        <f>ROUND(Source!AV164,O169)</f>
        <v>0</v>
      </c>
      <c r="G169" s="4" t="s">
        <v>71</v>
      </c>
      <c r="H169" s="4" t="s">
        <v>72</v>
      </c>
      <c r="I169" s="4"/>
      <c r="J169" s="4"/>
      <c r="K169" s="4">
        <v>225</v>
      </c>
      <c r="L169" s="4">
        <v>4</v>
      </c>
      <c r="M169" s="4">
        <v>3</v>
      </c>
      <c r="N169" s="4" t="s">
        <v>3</v>
      </c>
      <c r="O169" s="4">
        <v>2</v>
      </c>
      <c r="P169" s="4"/>
      <c r="Q169" s="4"/>
      <c r="R169" s="4"/>
      <c r="S169" s="4"/>
      <c r="T169" s="4"/>
      <c r="U169" s="4"/>
      <c r="V169" s="4"/>
      <c r="W169" s="4"/>
    </row>
    <row r="170" spans="1:245" hidden="1" x14ac:dyDescent="0.2">
      <c r="A170" s="4">
        <v>50</v>
      </c>
      <c r="B170" s="4">
        <v>0</v>
      </c>
      <c r="C170" s="4">
        <v>0</v>
      </c>
      <c r="D170" s="4">
        <v>1</v>
      </c>
      <c r="E170" s="4">
        <v>226</v>
      </c>
      <c r="F170" s="4">
        <f>ROUND(Source!AW164,O170)</f>
        <v>0</v>
      </c>
      <c r="G170" s="4" t="s">
        <v>73</v>
      </c>
      <c r="H170" s="4" t="s">
        <v>74</v>
      </c>
      <c r="I170" s="4"/>
      <c r="J170" s="4"/>
      <c r="K170" s="4">
        <v>226</v>
      </c>
      <c r="L170" s="4">
        <v>5</v>
      </c>
      <c r="M170" s="4">
        <v>3</v>
      </c>
      <c r="N170" s="4" t="s">
        <v>3</v>
      </c>
      <c r="O170" s="4">
        <v>2</v>
      </c>
      <c r="P170" s="4"/>
      <c r="Q170" s="4"/>
      <c r="R170" s="4"/>
      <c r="S170" s="4"/>
      <c r="T170" s="4"/>
      <c r="U170" s="4"/>
      <c r="V170" s="4"/>
      <c r="W170" s="4"/>
    </row>
    <row r="171" spans="1:245" hidden="1" x14ac:dyDescent="0.2">
      <c r="A171" s="4">
        <v>50</v>
      </c>
      <c r="B171" s="4">
        <v>0</v>
      </c>
      <c r="C171" s="4">
        <v>0</v>
      </c>
      <c r="D171" s="4">
        <v>1</v>
      </c>
      <c r="E171" s="4">
        <v>227</v>
      </c>
      <c r="F171" s="4">
        <f>ROUND(Source!AX164,O171)</f>
        <v>0</v>
      </c>
      <c r="G171" s="4" t="s">
        <v>75</v>
      </c>
      <c r="H171" s="4" t="s">
        <v>76</v>
      </c>
      <c r="I171" s="4"/>
      <c r="J171" s="4"/>
      <c r="K171" s="4">
        <v>227</v>
      </c>
      <c r="L171" s="4">
        <v>6</v>
      </c>
      <c r="M171" s="4">
        <v>3</v>
      </c>
      <c r="N171" s="4" t="s">
        <v>3</v>
      </c>
      <c r="O171" s="4">
        <v>2</v>
      </c>
      <c r="P171" s="4"/>
      <c r="Q171" s="4"/>
      <c r="R171" s="4"/>
      <c r="S171" s="4"/>
      <c r="T171" s="4"/>
      <c r="U171" s="4"/>
      <c r="V171" s="4"/>
      <c r="W171" s="4"/>
    </row>
    <row r="172" spans="1:245" hidden="1" x14ac:dyDescent="0.2">
      <c r="A172" s="4">
        <v>50</v>
      </c>
      <c r="B172" s="4">
        <v>0</v>
      </c>
      <c r="C172" s="4">
        <v>0</v>
      </c>
      <c r="D172" s="4">
        <v>1</v>
      </c>
      <c r="E172" s="4">
        <v>228</v>
      </c>
      <c r="F172" s="4">
        <f>ROUND(Source!AY164,O172)</f>
        <v>0</v>
      </c>
      <c r="G172" s="4" t="s">
        <v>77</v>
      </c>
      <c r="H172" s="4" t="s">
        <v>78</v>
      </c>
      <c r="I172" s="4"/>
      <c r="J172" s="4"/>
      <c r="K172" s="4">
        <v>228</v>
      </c>
      <c r="L172" s="4">
        <v>7</v>
      </c>
      <c r="M172" s="4">
        <v>3</v>
      </c>
      <c r="N172" s="4" t="s">
        <v>3</v>
      </c>
      <c r="O172" s="4">
        <v>2</v>
      </c>
      <c r="P172" s="4"/>
      <c r="Q172" s="4"/>
      <c r="R172" s="4"/>
      <c r="S172" s="4"/>
      <c r="T172" s="4"/>
      <c r="U172" s="4"/>
      <c r="V172" s="4"/>
      <c r="W172" s="4"/>
    </row>
    <row r="173" spans="1:245" hidden="1" x14ac:dyDescent="0.2">
      <c r="A173" s="4">
        <v>50</v>
      </c>
      <c r="B173" s="4">
        <v>0</v>
      </c>
      <c r="C173" s="4">
        <v>0</v>
      </c>
      <c r="D173" s="4">
        <v>1</v>
      </c>
      <c r="E173" s="4">
        <v>216</v>
      </c>
      <c r="F173" s="4">
        <f>ROUND(Source!AP164,O173)</f>
        <v>0</v>
      </c>
      <c r="G173" s="4" t="s">
        <v>79</v>
      </c>
      <c r="H173" s="4" t="s">
        <v>80</v>
      </c>
      <c r="I173" s="4"/>
      <c r="J173" s="4"/>
      <c r="K173" s="4">
        <v>216</v>
      </c>
      <c r="L173" s="4">
        <v>8</v>
      </c>
      <c r="M173" s="4">
        <v>3</v>
      </c>
      <c r="N173" s="4" t="s">
        <v>3</v>
      </c>
      <c r="O173" s="4">
        <v>2</v>
      </c>
      <c r="P173" s="4"/>
      <c r="Q173" s="4"/>
      <c r="R173" s="4"/>
      <c r="S173" s="4"/>
      <c r="T173" s="4"/>
      <c r="U173" s="4"/>
      <c r="V173" s="4"/>
      <c r="W173" s="4"/>
    </row>
    <row r="174" spans="1:245" hidden="1" x14ac:dyDescent="0.2">
      <c r="A174" s="4">
        <v>50</v>
      </c>
      <c r="B174" s="4">
        <v>0</v>
      </c>
      <c r="C174" s="4">
        <v>0</v>
      </c>
      <c r="D174" s="4">
        <v>1</v>
      </c>
      <c r="E174" s="4">
        <v>223</v>
      </c>
      <c r="F174" s="4">
        <f>ROUND(Source!AQ164,O174)</f>
        <v>0</v>
      </c>
      <c r="G174" s="4" t="s">
        <v>81</v>
      </c>
      <c r="H174" s="4" t="s">
        <v>82</v>
      </c>
      <c r="I174" s="4"/>
      <c r="J174" s="4"/>
      <c r="K174" s="4">
        <v>223</v>
      </c>
      <c r="L174" s="4">
        <v>9</v>
      </c>
      <c r="M174" s="4">
        <v>3</v>
      </c>
      <c r="N174" s="4" t="s">
        <v>3</v>
      </c>
      <c r="O174" s="4">
        <v>2</v>
      </c>
      <c r="P174" s="4"/>
      <c r="Q174" s="4"/>
      <c r="R174" s="4"/>
      <c r="S174" s="4"/>
      <c r="T174" s="4"/>
      <c r="U174" s="4"/>
      <c r="V174" s="4"/>
      <c r="W174" s="4"/>
    </row>
    <row r="175" spans="1:245" hidden="1" x14ac:dyDescent="0.2">
      <c r="A175" s="4">
        <v>50</v>
      </c>
      <c r="B175" s="4">
        <v>0</v>
      </c>
      <c r="C175" s="4">
        <v>0</v>
      </c>
      <c r="D175" s="4">
        <v>1</v>
      </c>
      <c r="E175" s="4">
        <v>229</v>
      </c>
      <c r="F175" s="4">
        <f>ROUND(Source!AZ164,O175)</f>
        <v>0</v>
      </c>
      <c r="G175" s="4" t="s">
        <v>83</v>
      </c>
      <c r="H175" s="4" t="s">
        <v>84</v>
      </c>
      <c r="I175" s="4"/>
      <c r="J175" s="4"/>
      <c r="K175" s="4">
        <v>229</v>
      </c>
      <c r="L175" s="4">
        <v>10</v>
      </c>
      <c r="M175" s="4">
        <v>3</v>
      </c>
      <c r="N175" s="4" t="s">
        <v>3</v>
      </c>
      <c r="O175" s="4">
        <v>2</v>
      </c>
      <c r="P175" s="4"/>
      <c r="Q175" s="4"/>
      <c r="R175" s="4"/>
      <c r="S175" s="4"/>
      <c r="T175" s="4"/>
      <c r="U175" s="4"/>
      <c r="V175" s="4"/>
      <c r="W175" s="4"/>
    </row>
    <row r="176" spans="1:245" hidden="1" x14ac:dyDescent="0.2">
      <c r="A176" s="4">
        <v>50</v>
      </c>
      <c r="B176" s="4">
        <v>0</v>
      </c>
      <c r="C176" s="4">
        <v>0</v>
      </c>
      <c r="D176" s="4">
        <v>1</v>
      </c>
      <c r="E176" s="4">
        <v>203</v>
      </c>
      <c r="F176" s="4">
        <f>ROUND(Source!Q164,O176)</f>
        <v>0</v>
      </c>
      <c r="G176" s="4" t="s">
        <v>85</v>
      </c>
      <c r="H176" s="4" t="s">
        <v>86</v>
      </c>
      <c r="I176" s="4"/>
      <c r="J176" s="4"/>
      <c r="K176" s="4">
        <v>203</v>
      </c>
      <c r="L176" s="4">
        <v>11</v>
      </c>
      <c r="M176" s="4">
        <v>3</v>
      </c>
      <c r="N176" s="4" t="s">
        <v>3</v>
      </c>
      <c r="O176" s="4">
        <v>2</v>
      </c>
      <c r="P176" s="4"/>
      <c r="Q176" s="4"/>
      <c r="R176" s="4"/>
      <c r="S176" s="4"/>
      <c r="T176" s="4"/>
      <c r="U176" s="4"/>
      <c r="V176" s="4"/>
      <c r="W176" s="4"/>
    </row>
    <row r="177" spans="1:23" hidden="1" x14ac:dyDescent="0.2">
      <c r="A177" s="4">
        <v>50</v>
      </c>
      <c r="B177" s="4">
        <v>0</v>
      </c>
      <c r="C177" s="4">
        <v>0</v>
      </c>
      <c r="D177" s="4">
        <v>1</v>
      </c>
      <c r="E177" s="4">
        <v>231</v>
      </c>
      <c r="F177" s="4">
        <f>ROUND(Source!BB164,O177)</f>
        <v>0</v>
      </c>
      <c r="G177" s="4" t="s">
        <v>87</v>
      </c>
      <c r="H177" s="4" t="s">
        <v>88</v>
      </c>
      <c r="I177" s="4"/>
      <c r="J177" s="4"/>
      <c r="K177" s="4">
        <v>231</v>
      </c>
      <c r="L177" s="4">
        <v>12</v>
      </c>
      <c r="M177" s="4">
        <v>3</v>
      </c>
      <c r="N177" s="4" t="s">
        <v>3</v>
      </c>
      <c r="O177" s="4">
        <v>2</v>
      </c>
      <c r="P177" s="4"/>
      <c r="Q177" s="4"/>
      <c r="R177" s="4"/>
      <c r="S177" s="4"/>
      <c r="T177" s="4"/>
      <c r="U177" s="4"/>
      <c r="V177" s="4"/>
      <c r="W177" s="4"/>
    </row>
    <row r="178" spans="1:23" hidden="1" x14ac:dyDescent="0.2">
      <c r="A178" s="4">
        <v>50</v>
      </c>
      <c r="B178" s="4">
        <v>0</v>
      </c>
      <c r="C178" s="4">
        <v>0</v>
      </c>
      <c r="D178" s="4">
        <v>1</v>
      </c>
      <c r="E178" s="4">
        <v>204</v>
      </c>
      <c r="F178" s="4">
        <f>ROUND(Source!R164,O178)</f>
        <v>0</v>
      </c>
      <c r="G178" s="4" t="s">
        <v>89</v>
      </c>
      <c r="H178" s="4" t="s">
        <v>90</v>
      </c>
      <c r="I178" s="4"/>
      <c r="J178" s="4"/>
      <c r="K178" s="4">
        <v>204</v>
      </c>
      <c r="L178" s="4">
        <v>13</v>
      </c>
      <c r="M178" s="4">
        <v>3</v>
      </c>
      <c r="N178" s="4" t="s">
        <v>3</v>
      </c>
      <c r="O178" s="4">
        <v>2</v>
      </c>
      <c r="P178" s="4"/>
      <c r="Q178" s="4"/>
      <c r="R178" s="4"/>
      <c r="S178" s="4"/>
      <c r="T178" s="4"/>
      <c r="U178" s="4"/>
      <c r="V178" s="4"/>
      <c r="W178" s="4"/>
    </row>
    <row r="179" spans="1:23" hidden="1" x14ac:dyDescent="0.2">
      <c r="A179" s="4">
        <v>50</v>
      </c>
      <c r="B179" s="4">
        <v>0</v>
      </c>
      <c r="C179" s="4">
        <v>0</v>
      </c>
      <c r="D179" s="4">
        <v>1</v>
      </c>
      <c r="E179" s="4">
        <v>205</v>
      </c>
      <c r="F179" s="4">
        <f>ROUND(Source!S164,O179)</f>
        <v>0</v>
      </c>
      <c r="G179" s="4" t="s">
        <v>91</v>
      </c>
      <c r="H179" s="4" t="s">
        <v>92</v>
      </c>
      <c r="I179" s="4"/>
      <c r="J179" s="4"/>
      <c r="K179" s="4">
        <v>205</v>
      </c>
      <c r="L179" s="4">
        <v>14</v>
      </c>
      <c r="M179" s="4">
        <v>3</v>
      </c>
      <c r="N179" s="4" t="s">
        <v>3</v>
      </c>
      <c r="O179" s="4">
        <v>2</v>
      </c>
      <c r="P179" s="4"/>
      <c r="Q179" s="4"/>
      <c r="R179" s="4"/>
      <c r="S179" s="4"/>
      <c r="T179" s="4"/>
      <c r="U179" s="4"/>
      <c r="V179" s="4"/>
      <c r="W179" s="4"/>
    </row>
    <row r="180" spans="1:23" hidden="1" x14ac:dyDescent="0.2">
      <c r="A180" s="4">
        <v>50</v>
      </c>
      <c r="B180" s="4">
        <v>0</v>
      </c>
      <c r="C180" s="4">
        <v>0</v>
      </c>
      <c r="D180" s="4">
        <v>1</v>
      </c>
      <c r="E180" s="4">
        <v>232</v>
      </c>
      <c r="F180" s="4">
        <f>ROUND(Source!BC164,O180)</f>
        <v>0</v>
      </c>
      <c r="G180" s="4" t="s">
        <v>93</v>
      </c>
      <c r="H180" s="4" t="s">
        <v>94</v>
      </c>
      <c r="I180" s="4"/>
      <c r="J180" s="4"/>
      <c r="K180" s="4">
        <v>232</v>
      </c>
      <c r="L180" s="4">
        <v>15</v>
      </c>
      <c r="M180" s="4">
        <v>3</v>
      </c>
      <c r="N180" s="4" t="s">
        <v>3</v>
      </c>
      <c r="O180" s="4">
        <v>2</v>
      </c>
      <c r="P180" s="4"/>
      <c r="Q180" s="4"/>
      <c r="R180" s="4"/>
      <c r="S180" s="4"/>
      <c r="T180" s="4"/>
      <c r="U180" s="4"/>
      <c r="V180" s="4"/>
      <c r="W180" s="4"/>
    </row>
    <row r="181" spans="1:23" hidden="1" x14ac:dyDescent="0.2">
      <c r="A181" s="4">
        <v>50</v>
      </c>
      <c r="B181" s="4">
        <v>0</v>
      </c>
      <c r="C181" s="4">
        <v>0</v>
      </c>
      <c r="D181" s="4">
        <v>1</v>
      </c>
      <c r="E181" s="4">
        <v>214</v>
      </c>
      <c r="F181" s="4">
        <f>ROUND(Source!AS164,O181)</f>
        <v>0</v>
      </c>
      <c r="G181" s="4" t="s">
        <v>95</v>
      </c>
      <c r="H181" s="4" t="s">
        <v>96</v>
      </c>
      <c r="I181" s="4"/>
      <c r="J181" s="4"/>
      <c r="K181" s="4">
        <v>214</v>
      </c>
      <c r="L181" s="4">
        <v>16</v>
      </c>
      <c r="M181" s="4">
        <v>3</v>
      </c>
      <c r="N181" s="4" t="s">
        <v>3</v>
      </c>
      <c r="O181" s="4">
        <v>2</v>
      </c>
      <c r="P181" s="4"/>
      <c r="Q181" s="4"/>
      <c r="R181" s="4"/>
      <c r="S181" s="4"/>
      <c r="T181" s="4"/>
      <c r="U181" s="4"/>
      <c r="V181" s="4"/>
      <c r="W181" s="4"/>
    </row>
    <row r="182" spans="1:23" hidden="1" x14ac:dyDescent="0.2">
      <c r="A182" s="4">
        <v>50</v>
      </c>
      <c r="B182" s="4">
        <v>0</v>
      </c>
      <c r="C182" s="4">
        <v>0</v>
      </c>
      <c r="D182" s="4">
        <v>1</v>
      </c>
      <c r="E182" s="4">
        <v>215</v>
      </c>
      <c r="F182" s="4">
        <f>ROUND(Source!AT164,O182)</f>
        <v>0</v>
      </c>
      <c r="G182" s="4" t="s">
        <v>97</v>
      </c>
      <c r="H182" s="4" t="s">
        <v>98</v>
      </c>
      <c r="I182" s="4"/>
      <c r="J182" s="4"/>
      <c r="K182" s="4">
        <v>215</v>
      </c>
      <c r="L182" s="4">
        <v>17</v>
      </c>
      <c r="M182" s="4">
        <v>3</v>
      </c>
      <c r="N182" s="4" t="s">
        <v>3</v>
      </c>
      <c r="O182" s="4">
        <v>2</v>
      </c>
      <c r="P182" s="4"/>
      <c r="Q182" s="4"/>
      <c r="R182" s="4"/>
      <c r="S182" s="4"/>
      <c r="T182" s="4"/>
      <c r="U182" s="4"/>
      <c r="V182" s="4"/>
      <c r="W182" s="4"/>
    </row>
    <row r="183" spans="1:23" hidden="1" x14ac:dyDescent="0.2">
      <c r="A183" s="4">
        <v>50</v>
      </c>
      <c r="B183" s="4">
        <v>0</v>
      </c>
      <c r="C183" s="4">
        <v>0</v>
      </c>
      <c r="D183" s="4">
        <v>1</v>
      </c>
      <c r="E183" s="4">
        <v>217</v>
      </c>
      <c r="F183" s="4">
        <f>ROUND(Source!AU164,O183)</f>
        <v>0</v>
      </c>
      <c r="G183" s="4" t="s">
        <v>99</v>
      </c>
      <c r="H183" s="4" t="s">
        <v>100</v>
      </c>
      <c r="I183" s="4"/>
      <c r="J183" s="4"/>
      <c r="K183" s="4">
        <v>217</v>
      </c>
      <c r="L183" s="4">
        <v>18</v>
      </c>
      <c r="M183" s="4">
        <v>3</v>
      </c>
      <c r="N183" s="4" t="s">
        <v>3</v>
      </c>
      <c r="O183" s="4">
        <v>2</v>
      </c>
      <c r="P183" s="4"/>
      <c r="Q183" s="4"/>
      <c r="R183" s="4"/>
      <c r="S183" s="4"/>
      <c r="T183" s="4"/>
      <c r="U183" s="4"/>
      <c r="V183" s="4"/>
      <c r="W183" s="4"/>
    </row>
    <row r="184" spans="1:23" hidden="1" x14ac:dyDescent="0.2">
      <c r="A184" s="4">
        <v>50</v>
      </c>
      <c r="B184" s="4">
        <v>0</v>
      </c>
      <c r="C184" s="4">
        <v>0</v>
      </c>
      <c r="D184" s="4">
        <v>1</v>
      </c>
      <c r="E184" s="4">
        <v>230</v>
      </c>
      <c r="F184" s="4">
        <f>ROUND(Source!BA164,O184)</f>
        <v>0</v>
      </c>
      <c r="G184" s="4" t="s">
        <v>101</v>
      </c>
      <c r="H184" s="4" t="s">
        <v>102</v>
      </c>
      <c r="I184" s="4"/>
      <c r="J184" s="4"/>
      <c r="K184" s="4">
        <v>230</v>
      </c>
      <c r="L184" s="4">
        <v>19</v>
      </c>
      <c r="M184" s="4">
        <v>3</v>
      </c>
      <c r="N184" s="4" t="s">
        <v>3</v>
      </c>
      <c r="O184" s="4">
        <v>2</v>
      </c>
      <c r="P184" s="4"/>
      <c r="Q184" s="4"/>
      <c r="R184" s="4"/>
      <c r="S184" s="4"/>
      <c r="T184" s="4"/>
      <c r="U184" s="4"/>
      <c r="V184" s="4"/>
      <c r="W184" s="4"/>
    </row>
    <row r="185" spans="1:23" hidden="1" x14ac:dyDescent="0.2">
      <c r="A185" s="4">
        <v>50</v>
      </c>
      <c r="B185" s="4">
        <v>0</v>
      </c>
      <c r="C185" s="4">
        <v>0</v>
      </c>
      <c r="D185" s="4">
        <v>1</v>
      </c>
      <c r="E185" s="4">
        <v>206</v>
      </c>
      <c r="F185" s="4">
        <f>ROUND(Source!T164,O185)</f>
        <v>0</v>
      </c>
      <c r="G185" s="4" t="s">
        <v>103</v>
      </c>
      <c r="H185" s="4" t="s">
        <v>104</v>
      </c>
      <c r="I185" s="4"/>
      <c r="J185" s="4"/>
      <c r="K185" s="4">
        <v>206</v>
      </c>
      <c r="L185" s="4">
        <v>20</v>
      </c>
      <c r="M185" s="4">
        <v>3</v>
      </c>
      <c r="N185" s="4" t="s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/>
    </row>
    <row r="186" spans="1:23" hidden="1" x14ac:dyDescent="0.2">
      <c r="A186" s="4">
        <v>50</v>
      </c>
      <c r="B186" s="4">
        <v>0</v>
      </c>
      <c r="C186" s="4">
        <v>0</v>
      </c>
      <c r="D186" s="4">
        <v>1</v>
      </c>
      <c r="E186" s="4">
        <v>207</v>
      </c>
      <c r="F186" s="4">
        <f>Source!U164</f>
        <v>0</v>
      </c>
      <c r="G186" s="4" t="s">
        <v>105</v>
      </c>
      <c r="H186" s="4" t="s">
        <v>106</v>
      </c>
      <c r="I186" s="4"/>
      <c r="J186" s="4"/>
      <c r="K186" s="4">
        <v>207</v>
      </c>
      <c r="L186" s="4">
        <v>21</v>
      </c>
      <c r="M186" s="4">
        <v>3</v>
      </c>
      <c r="N186" s="4" t="s">
        <v>3</v>
      </c>
      <c r="O186" s="4">
        <v>-1</v>
      </c>
      <c r="P186" s="4"/>
      <c r="Q186" s="4"/>
      <c r="R186" s="4"/>
      <c r="S186" s="4"/>
      <c r="T186" s="4"/>
      <c r="U186" s="4"/>
      <c r="V186" s="4"/>
      <c r="W186" s="4"/>
    </row>
    <row r="187" spans="1:23" hidden="1" x14ac:dyDescent="0.2">
      <c r="A187" s="4">
        <v>50</v>
      </c>
      <c r="B187" s="4">
        <v>0</v>
      </c>
      <c r="C187" s="4">
        <v>0</v>
      </c>
      <c r="D187" s="4">
        <v>1</v>
      </c>
      <c r="E187" s="4">
        <v>208</v>
      </c>
      <c r="F187" s="4">
        <f>Source!V164</f>
        <v>0</v>
      </c>
      <c r="G187" s="4" t="s">
        <v>107</v>
      </c>
      <c r="H187" s="4" t="s">
        <v>108</v>
      </c>
      <c r="I187" s="4"/>
      <c r="J187" s="4"/>
      <c r="K187" s="4">
        <v>208</v>
      </c>
      <c r="L187" s="4">
        <v>22</v>
      </c>
      <c r="M187" s="4">
        <v>3</v>
      </c>
      <c r="N187" s="4" t="s">
        <v>3</v>
      </c>
      <c r="O187" s="4">
        <v>-1</v>
      </c>
      <c r="P187" s="4"/>
      <c r="Q187" s="4"/>
      <c r="R187" s="4"/>
      <c r="S187" s="4"/>
      <c r="T187" s="4"/>
      <c r="U187" s="4"/>
      <c r="V187" s="4"/>
      <c r="W187" s="4"/>
    </row>
    <row r="188" spans="1:23" hidden="1" x14ac:dyDescent="0.2">
      <c r="A188" s="4">
        <v>50</v>
      </c>
      <c r="B188" s="4">
        <v>0</v>
      </c>
      <c r="C188" s="4">
        <v>0</v>
      </c>
      <c r="D188" s="4">
        <v>1</v>
      </c>
      <c r="E188" s="4">
        <v>209</v>
      </c>
      <c r="F188" s="4">
        <f>ROUND(Source!W164,O188)</f>
        <v>0</v>
      </c>
      <c r="G188" s="4" t="s">
        <v>109</v>
      </c>
      <c r="H188" s="4" t="s">
        <v>110</v>
      </c>
      <c r="I188" s="4"/>
      <c r="J188" s="4"/>
      <c r="K188" s="4">
        <v>209</v>
      </c>
      <c r="L188" s="4">
        <v>23</v>
      </c>
      <c r="M188" s="4">
        <v>3</v>
      </c>
      <c r="N188" s="4" t="s">
        <v>3</v>
      </c>
      <c r="O188" s="4">
        <v>2</v>
      </c>
      <c r="P188" s="4"/>
      <c r="Q188" s="4"/>
      <c r="R188" s="4"/>
      <c r="S188" s="4"/>
      <c r="T188" s="4"/>
      <c r="U188" s="4"/>
      <c r="V188" s="4"/>
      <c r="W188" s="4"/>
    </row>
    <row r="189" spans="1:23" hidden="1" x14ac:dyDescent="0.2">
      <c r="A189" s="4">
        <v>50</v>
      </c>
      <c r="B189" s="4">
        <v>0</v>
      </c>
      <c r="C189" s="4">
        <v>0</v>
      </c>
      <c r="D189" s="4">
        <v>1</v>
      </c>
      <c r="E189" s="4">
        <v>210</v>
      </c>
      <c r="F189" s="4">
        <f>ROUND(Source!X164,O189)</f>
        <v>0</v>
      </c>
      <c r="G189" s="4" t="s">
        <v>111</v>
      </c>
      <c r="H189" s="4" t="s">
        <v>112</v>
      </c>
      <c r="I189" s="4"/>
      <c r="J189" s="4"/>
      <c r="K189" s="4">
        <v>210</v>
      </c>
      <c r="L189" s="4">
        <v>25</v>
      </c>
      <c r="M189" s="4">
        <v>3</v>
      </c>
      <c r="N189" s="4" t="s">
        <v>3</v>
      </c>
      <c r="O189" s="4">
        <v>2</v>
      </c>
      <c r="P189" s="4"/>
      <c r="Q189" s="4"/>
      <c r="R189" s="4"/>
      <c r="S189" s="4"/>
      <c r="T189" s="4"/>
      <c r="U189" s="4"/>
      <c r="V189" s="4"/>
      <c r="W189" s="4"/>
    </row>
    <row r="190" spans="1:23" hidden="1" x14ac:dyDescent="0.2">
      <c r="A190" s="4">
        <v>50</v>
      </c>
      <c r="B190" s="4">
        <v>0</v>
      </c>
      <c r="C190" s="4">
        <v>0</v>
      </c>
      <c r="D190" s="4">
        <v>1</v>
      </c>
      <c r="E190" s="4">
        <v>211</v>
      </c>
      <c r="F190" s="4">
        <f>ROUND(Source!Y164,O190)</f>
        <v>0</v>
      </c>
      <c r="G190" s="4" t="s">
        <v>113</v>
      </c>
      <c r="H190" s="4" t="s">
        <v>114</v>
      </c>
      <c r="I190" s="4"/>
      <c r="J190" s="4"/>
      <c r="K190" s="4">
        <v>211</v>
      </c>
      <c r="L190" s="4">
        <v>26</v>
      </c>
      <c r="M190" s="4">
        <v>3</v>
      </c>
      <c r="N190" s="4" t="s">
        <v>3</v>
      </c>
      <c r="O190" s="4">
        <v>2</v>
      </c>
      <c r="P190" s="4"/>
      <c r="Q190" s="4"/>
      <c r="R190" s="4"/>
      <c r="S190" s="4"/>
      <c r="T190" s="4"/>
      <c r="U190" s="4"/>
      <c r="V190" s="4"/>
      <c r="W190" s="4"/>
    </row>
    <row r="191" spans="1:23" hidden="1" x14ac:dyDescent="0.2">
      <c r="A191" s="4">
        <v>50</v>
      </c>
      <c r="B191" s="4">
        <v>0</v>
      </c>
      <c r="C191" s="4">
        <v>0</v>
      </c>
      <c r="D191" s="4">
        <v>1</v>
      </c>
      <c r="E191" s="4">
        <v>224</v>
      </c>
      <c r="F191" s="4">
        <f>ROUND(Source!AR164,O191)</f>
        <v>0</v>
      </c>
      <c r="G191" s="4" t="s">
        <v>115</v>
      </c>
      <c r="H191" s="4" t="s">
        <v>116</v>
      </c>
      <c r="I191" s="4"/>
      <c r="J191" s="4"/>
      <c r="K191" s="4">
        <v>224</v>
      </c>
      <c r="L191" s="4">
        <v>27</v>
      </c>
      <c r="M191" s="4">
        <v>3</v>
      </c>
      <c r="N191" s="4" t="s">
        <v>3</v>
      </c>
      <c r="O191" s="4">
        <v>2</v>
      </c>
      <c r="P191" s="4"/>
      <c r="Q191" s="4"/>
      <c r="R191" s="4"/>
      <c r="S191" s="4"/>
      <c r="T191" s="4"/>
      <c r="U191" s="4"/>
      <c r="V191" s="4"/>
      <c r="W191" s="4"/>
    </row>
    <row r="192" spans="1:23" hidden="1" x14ac:dyDescent="0.2"/>
    <row r="193" spans="1:245" hidden="1" x14ac:dyDescent="0.2">
      <c r="A193" s="1">
        <v>4</v>
      </c>
      <c r="B193" s="1">
        <v>1</v>
      </c>
      <c r="C193" s="1"/>
      <c r="D193" s="1">
        <f>ROW(A206)</f>
        <v>206</v>
      </c>
      <c r="E193" s="1"/>
      <c r="F193" s="1" t="s">
        <v>13</v>
      </c>
      <c r="G193" s="1" t="s">
        <v>218</v>
      </c>
      <c r="H193" s="1" t="s">
        <v>3</v>
      </c>
      <c r="I193" s="1">
        <v>0</v>
      </c>
      <c r="J193" s="1"/>
      <c r="K193" s="1"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 t="s">
        <v>3</v>
      </c>
      <c r="V193" s="1">
        <v>0</v>
      </c>
      <c r="W193" s="1"/>
      <c r="X193" s="1"/>
      <c r="Y193" s="1"/>
      <c r="Z193" s="1"/>
      <c r="AA193" s="1"/>
      <c r="AB193" s="1" t="s">
        <v>3</v>
      </c>
      <c r="AC193" s="1" t="s">
        <v>3</v>
      </c>
      <c r="AD193" s="1" t="s">
        <v>3</v>
      </c>
      <c r="AE193" s="1" t="s">
        <v>3</v>
      </c>
      <c r="AF193" s="1" t="s">
        <v>3</v>
      </c>
      <c r="AG193" s="1" t="s">
        <v>3</v>
      </c>
      <c r="AH193" s="1"/>
      <c r="AI193" s="1"/>
      <c r="AJ193" s="1"/>
      <c r="AK193" s="1"/>
      <c r="AL193" s="1"/>
      <c r="AM193" s="1"/>
      <c r="AN193" s="1"/>
      <c r="AO193" s="1"/>
      <c r="AP193" s="1" t="s">
        <v>3</v>
      </c>
      <c r="AQ193" s="1" t="s">
        <v>3</v>
      </c>
      <c r="AR193" s="1" t="s">
        <v>3</v>
      </c>
      <c r="AS193" s="1"/>
      <c r="AT193" s="1"/>
      <c r="AU193" s="1"/>
      <c r="AV193" s="1"/>
      <c r="AW193" s="1"/>
      <c r="AX193" s="1"/>
      <c r="AY193" s="1"/>
      <c r="AZ193" s="1" t="s">
        <v>3</v>
      </c>
      <c r="BA193" s="1"/>
      <c r="BB193" s="1" t="s">
        <v>3</v>
      </c>
      <c r="BC193" s="1" t="s">
        <v>3</v>
      </c>
      <c r="BD193" s="1" t="s">
        <v>3</v>
      </c>
      <c r="BE193" s="1" t="s">
        <v>3</v>
      </c>
      <c r="BF193" s="1" t="s">
        <v>3</v>
      </c>
      <c r="BG193" s="1" t="s">
        <v>3</v>
      </c>
      <c r="BH193" s="1" t="s">
        <v>3</v>
      </c>
      <c r="BI193" s="1" t="s">
        <v>3</v>
      </c>
      <c r="BJ193" s="1" t="s">
        <v>3</v>
      </c>
      <c r="BK193" s="1" t="s">
        <v>3</v>
      </c>
      <c r="BL193" s="1" t="s">
        <v>3</v>
      </c>
      <c r="BM193" s="1" t="s">
        <v>3</v>
      </c>
      <c r="BN193" s="1" t="s">
        <v>3</v>
      </c>
      <c r="BO193" s="1" t="s">
        <v>3</v>
      </c>
      <c r="BP193" s="1" t="s">
        <v>3</v>
      </c>
      <c r="BQ193" s="1"/>
      <c r="BR193" s="1"/>
      <c r="BS193" s="1"/>
      <c r="BT193" s="1"/>
      <c r="BU193" s="1"/>
      <c r="BV193" s="1"/>
      <c r="BW193" s="1"/>
      <c r="BX193" s="1">
        <v>0</v>
      </c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>
        <v>0</v>
      </c>
    </row>
    <row r="194" spans="1:245" hidden="1" x14ac:dyDescent="0.2"/>
    <row r="195" spans="1:245" hidden="1" x14ac:dyDescent="0.2">
      <c r="A195" s="2">
        <v>52</v>
      </c>
      <c r="B195" s="2">
        <f t="shared" ref="B195:G195" si="168">B206</f>
        <v>1</v>
      </c>
      <c r="C195" s="2">
        <f t="shared" si="168"/>
        <v>4</v>
      </c>
      <c r="D195" s="2">
        <f t="shared" si="168"/>
        <v>193</v>
      </c>
      <c r="E195" s="2">
        <f t="shared" si="168"/>
        <v>0</v>
      </c>
      <c r="F195" s="2" t="str">
        <f t="shared" si="168"/>
        <v>Новый раздел</v>
      </c>
      <c r="G195" s="2" t="str">
        <f t="shared" si="168"/>
        <v>п.6   Замена\ устройство Бортового камня магистрального (для проезжей части и тротуаров) - 106м/п</v>
      </c>
      <c r="H195" s="2"/>
      <c r="I195" s="2"/>
      <c r="J195" s="2"/>
      <c r="K195" s="2"/>
      <c r="L195" s="2"/>
      <c r="M195" s="2"/>
      <c r="N195" s="2"/>
      <c r="O195" s="2">
        <f t="shared" ref="O195:AT195" si="169">O206</f>
        <v>0</v>
      </c>
      <c r="P195" s="2">
        <f t="shared" si="169"/>
        <v>0</v>
      </c>
      <c r="Q195" s="2">
        <f t="shared" si="169"/>
        <v>0</v>
      </c>
      <c r="R195" s="2">
        <f t="shared" si="169"/>
        <v>0</v>
      </c>
      <c r="S195" s="2">
        <f t="shared" si="169"/>
        <v>0</v>
      </c>
      <c r="T195" s="2">
        <f t="shared" si="169"/>
        <v>0</v>
      </c>
      <c r="U195" s="2">
        <f t="shared" si="169"/>
        <v>0</v>
      </c>
      <c r="V195" s="2">
        <f t="shared" si="169"/>
        <v>0</v>
      </c>
      <c r="W195" s="2">
        <f t="shared" si="169"/>
        <v>0</v>
      </c>
      <c r="X195" s="2">
        <f t="shared" si="169"/>
        <v>0</v>
      </c>
      <c r="Y195" s="2">
        <f t="shared" si="169"/>
        <v>0</v>
      </c>
      <c r="Z195" s="2">
        <f t="shared" si="169"/>
        <v>0</v>
      </c>
      <c r="AA195" s="2">
        <f t="shared" si="169"/>
        <v>0</v>
      </c>
      <c r="AB195" s="2">
        <f t="shared" si="169"/>
        <v>0</v>
      </c>
      <c r="AC195" s="2">
        <f t="shared" si="169"/>
        <v>0</v>
      </c>
      <c r="AD195" s="2">
        <f t="shared" si="169"/>
        <v>0</v>
      </c>
      <c r="AE195" s="2">
        <f t="shared" si="169"/>
        <v>0</v>
      </c>
      <c r="AF195" s="2">
        <f t="shared" si="169"/>
        <v>0</v>
      </c>
      <c r="AG195" s="2">
        <f t="shared" si="169"/>
        <v>0</v>
      </c>
      <c r="AH195" s="2">
        <f t="shared" si="169"/>
        <v>0</v>
      </c>
      <c r="AI195" s="2">
        <f t="shared" si="169"/>
        <v>0</v>
      </c>
      <c r="AJ195" s="2">
        <f t="shared" si="169"/>
        <v>0</v>
      </c>
      <c r="AK195" s="2">
        <f t="shared" si="169"/>
        <v>0</v>
      </c>
      <c r="AL195" s="2">
        <f t="shared" si="169"/>
        <v>0</v>
      </c>
      <c r="AM195" s="2">
        <f t="shared" si="169"/>
        <v>0</v>
      </c>
      <c r="AN195" s="2">
        <f t="shared" si="169"/>
        <v>0</v>
      </c>
      <c r="AO195" s="2">
        <f t="shared" si="169"/>
        <v>0</v>
      </c>
      <c r="AP195" s="2">
        <f t="shared" si="169"/>
        <v>0</v>
      </c>
      <c r="AQ195" s="2">
        <f t="shared" si="169"/>
        <v>0</v>
      </c>
      <c r="AR195" s="2">
        <f t="shared" si="169"/>
        <v>0</v>
      </c>
      <c r="AS195" s="2">
        <f t="shared" si="169"/>
        <v>0</v>
      </c>
      <c r="AT195" s="2">
        <f t="shared" si="169"/>
        <v>0</v>
      </c>
      <c r="AU195" s="2">
        <f t="shared" ref="AU195:BZ195" si="170">AU206</f>
        <v>0</v>
      </c>
      <c r="AV195" s="2">
        <f t="shared" si="170"/>
        <v>0</v>
      </c>
      <c r="AW195" s="2">
        <f t="shared" si="170"/>
        <v>0</v>
      </c>
      <c r="AX195" s="2">
        <f t="shared" si="170"/>
        <v>0</v>
      </c>
      <c r="AY195" s="2">
        <f t="shared" si="170"/>
        <v>0</v>
      </c>
      <c r="AZ195" s="2">
        <f t="shared" si="170"/>
        <v>0</v>
      </c>
      <c r="BA195" s="2">
        <f t="shared" si="170"/>
        <v>0</v>
      </c>
      <c r="BB195" s="2">
        <f t="shared" si="170"/>
        <v>0</v>
      </c>
      <c r="BC195" s="2">
        <f t="shared" si="170"/>
        <v>0</v>
      </c>
      <c r="BD195" s="2">
        <f t="shared" si="170"/>
        <v>0</v>
      </c>
      <c r="BE195" s="2">
        <f t="shared" si="170"/>
        <v>0</v>
      </c>
      <c r="BF195" s="2">
        <f t="shared" si="170"/>
        <v>0</v>
      </c>
      <c r="BG195" s="2">
        <f t="shared" si="170"/>
        <v>0</v>
      </c>
      <c r="BH195" s="2">
        <f t="shared" si="170"/>
        <v>0</v>
      </c>
      <c r="BI195" s="2">
        <f t="shared" si="170"/>
        <v>0</v>
      </c>
      <c r="BJ195" s="2">
        <f t="shared" si="170"/>
        <v>0</v>
      </c>
      <c r="BK195" s="2">
        <f t="shared" si="170"/>
        <v>0</v>
      </c>
      <c r="BL195" s="2">
        <f t="shared" si="170"/>
        <v>0</v>
      </c>
      <c r="BM195" s="2">
        <f t="shared" si="170"/>
        <v>0</v>
      </c>
      <c r="BN195" s="2">
        <f t="shared" si="170"/>
        <v>0</v>
      </c>
      <c r="BO195" s="2">
        <f t="shared" si="170"/>
        <v>0</v>
      </c>
      <c r="BP195" s="2">
        <f t="shared" si="170"/>
        <v>0</v>
      </c>
      <c r="BQ195" s="2">
        <f t="shared" si="170"/>
        <v>0</v>
      </c>
      <c r="BR195" s="2">
        <f t="shared" si="170"/>
        <v>0</v>
      </c>
      <c r="BS195" s="2">
        <f t="shared" si="170"/>
        <v>0</v>
      </c>
      <c r="BT195" s="2">
        <f t="shared" si="170"/>
        <v>0</v>
      </c>
      <c r="BU195" s="2">
        <f t="shared" si="170"/>
        <v>0</v>
      </c>
      <c r="BV195" s="2">
        <f t="shared" si="170"/>
        <v>0</v>
      </c>
      <c r="BW195" s="2">
        <f t="shared" si="170"/>
        <v>0</v>
      </c>
      <c r="BX195" s="2">
        <f t="shared" si="170"/>
        <v>0</v>
      </c>
      <c r="BY195" s="2">
        <f t="shared" si="170"/>
        <v>0</v>
      </c>
      <c r="BZ195" s="2">
        <f t="shared" si="170"/>
        <v>0</v>
      </c>
      <c r="CA195" s="2">
        <f t="shared" ref="CA195:DF195" si="171">CA206</f>
        <v>0</v>
      </c>
      <c r="CB195" s="2">
        <f t="shared" si="171"/>
        <v>0</v>
      </c>
      <c r="CC195" s="2">
        <f t="shared" si="171"/>
        <v>0</v>
      </c>
      <c r="CD195" s="2">
        <f t="shared" si="171"/>
        <v>0</v>
      </c>
      <c r="CE195" s="2">
        <f t="shared" si="171"/>
        <v>0</v>
      </c>
      <c r="CF195" s="2">
        <f t="shared" si="171"/>
        <v>0</v>
      </c>
      <c r="CG195" s="2">
        <f t="shared" si="171"/>
        <v>0</v>
      </c>
      <c r="CH195" s="2">
        <f t="shared" si="171"/>
        <v>0</v>
      </c>
      <c r="CI195" s="2">
        <f t="shared" si="171"/>
        <v>0</v>
      </c>
      <c r="CJ195" s="2">
        <f t="shared" si="171"/>
        <v>0</v>
      </c>
      <c r="CK195" s="2">
        <f t="shared" si="171"/>
        <v>0</v>
      </c>
      <c r="CL195" s="2">
        <f t="shared" si="171"/>
        <v>0</v>
      </c>
      <c r="CM195" s="2">
        <f t="shared" si="171"/>
        <v>0</v>
      </c>
      <c r="CN195" s="2">
        <f t="shared" si="171"/>
        <v>0</v>
      </c>
      <c r="CO195" s="2">
        <f t="shared" si="171"/>
        <v>0</v>
      </c>
      <c r="CP195" s="2">
        <f t="shared" si="171"/>
        <v>0</v>
      </c>
      <c r="CQ195" s="2">
        <f t="shared" si="171"/>
        <v>0</v>
      </c>
      <c r="CR195" s="2">
        <f t="shared" si="171"/>
        <v>0</v>
      </c>
      <c r="CS195" s="2">
        <f t="shared" si="171"/>
        <v>0</v>
      </c>
      <c r="CT195" s="2">
        <f t="shared" si="171"/>
        <v>0</v>
      </c>
      <c r="CU195" s="2">
        <f t="shared" si="171"/>
        <v>0</v>
      </c>
      <c r="CV195" s="2">
        <f t="shared" si="171"/>
        <v>0</v>
      </c>
      <c r="CW195" s="2">
        <f t="shared" si="171"/>
        <v>0</v>
      </c>
      <c r="CX195" s="2">
        <f t="shared" si="171"/>
        <v>0</v>
      </c>
      <c r="CY195" s="2">
        <f t="shared" si="171"/>
        <v>0</v>
      </c>
      <c r="CZ195" s="2">
        <f t="shared" si="171"/>
        <v>0</v>
      </c>
      <c r="DA195" s="2">
        <f t="shared" si="171"/>
        <v>0</v>
      </c>
      <c r="DB195" s="2">
        <f t="shared" si="171"/>
        <v>0</v>
      </c>
      <c r="DC195" s="2">
        <f t="shared" si="171"/>
        <v>0</v>
      </c>
      <c r="DD195" s="2">
        <f t="shared" si="171"/>
        <v>0</v>
      </c>
      <c r="DE195" s="2">
        <f t="shared" si="171"/>
        <v>0</v>
      </c>
      <c r="DF195" s="2">
        <f t="shared" si="171"/>
        <v>0</v>
      </c>
      <c r="DG195" s="3">
        <f t="shared" ref="DG195:EL195" si="172">DG206</f>
        <v>0</v>
      </c>
      <c r="DH195" s="3">
        <f t="shared" si="172"/>
        <v>0</v>
      </c>
      <c r="DI195" s="3">
        <f t="shared" si="172"/>
        <v>0</v>
      </c>
      <c r="DJ195" s="3">
        <f t="shared" si="172"/>
        <v>0</v>
      </c>
      <c r="DK195" s="3">
        <f t="shared" si="172"/>
        <v>0</v>
      </c>
      <c r="DL195" s="3">
        <f t="shared" si="172"/>
        <v>0</v>
      </c>
      <c r="DM195" s="3">
        <f t="shared" si="172"/>
        <v>0</v>
      </c>
      <c r="DN195" s="3">
        <f t="shared" si="172"/>
        <v>0</v>
      </c>
      <c r="DO195" s="3">
        <f t="shared" si="172"/>
        <v>0</v>
      </c>
      <c r="DP195" s="3">
        <f t="shared" si="172"/>
        <v>0</v>
      </c>
      <c r="DQ195" s="3">
        <f t="shared" si="172"/>
        <v>0</v>
      </c>
      <c r="DR195" s="3">
        <f t="shared" si="172"/>
        <v>0</v>
      </c>
      <c r="DS195" s="3">
        <f t="shared" si="172"/>
        <v>0</v>
      </c>
      <c r="DT195" s="3">
        <f t="shared" si="172"/>
        <v>0</v>
      </c>
      <c r="DU195" s="3">
        <f t="shared" si="172"/>
        <v>0</v>
      </c>
      <c r="DV195" s="3">
        <f t="shared" si="172"/>
        <v>0</v>
      </c>
      <c r="DW195" s="3">
        <f t="shared" si="172"/>
        <v>0</v>
      </c>
      <c r="DX195" s="3">
        <f t="shared" si="172"/>
        <v>0</v>
      </c>
      <c r="DY195" s="3">
        <f t="shared" si="172"/>
        <v>0</v>
      </c>
      <c r="DZ195" s="3">
        <f t="shared" si="172"/>
        <v>0</v>
      </c>
      <c r="EA195" s="3">
        <f t="shared" si="172"/>
        <v>0</v>
      </c>
      <c r="EB195" s="3">
        <f t="shared" si="172"/>
        <v>0</v>
      </c>
      <c r="EC195" s="3">
        <f t="shared" si="172"/>
        <v>0</v>
      </c>
      <c r="ED195" s="3">
        <f t="shared" si="172"/>
        <v>0</v>
      </c>
      <c r="EE195" s="3">
        <f t="shared" si="172"/>
        <v>0</v>
      </c>
      <c r="EF195" s="3">
        <f t="shared" si="172"/>
        <v>0</v>
      </c>
      <c r="EG195" s="3">
        <f t="shared" si="172"/>
        <v>0</v>
      </c>
      <c r="EH195" s="3">
        <f t="shared" si="172"/>
        <v>0</v>
      </c>
      <c r="EI195" s="3">
        <f t="shared" si="172"/>
        <v>0</v>
      </c>
      <c r="EJ195" s="3">
        <f t="shared" si="172"/>
        <v>0</v>
      </c>
      <c r="EK195" s="3">
        <f t="shared" si="172"/>
        <v>0</v>
      </c>
      <c r="EL195" s="3">
        <f t="shared" si="172"/>
        <v>0</v>
      </c>
      <c r="EM195" s="3">
        <f t="shared" ref="EM195:FR195" si="173">EM206</f>
        <v>0</v>
      </c>
      <c r="EN195" s="3">
        <f t="shared" si="173"/>
        <v>0</v>
      </c>
      <c r="EO195" s="3">
        <f t="shared" si="173"/>
        <v>0</v>
      </c>
      <c r="EP195" s="3">
        <f t="shared" si="173"/>
        <v>0</v>
      </c>
      <c r="EQ195" s="3">
        <f t="shared" si="173"/>
        <v>0</v>
      </c>
      <c r="ER195" s="3">
        <f t="shared" si="173"/>
        <v>0</v>
      </c>
      <c r="ES195" s="3">
        <f t="shared" si="173"/>
        <v>0</v>
      </c>
      <c r="ET195" s="3">
        <f t="shared" si="173"/>
        <v>0</v>
      </c>
      <c r="EU195" s="3">
        <f t="shared" si="173"/>
        <v>0</v>
      </c>
      <c r="EV195" s="3">
        <f t="shared" si="173"/>
        <v>0</v>
      </c>
      <c r="EW195" s="3">
        <f t="shared" si="173"/>
        <v>0</v>
      </c>
      <c r="EX195" s="3">
        <f t="shared" si="173"/>
        <v>0</v>
      </c>
      <c r="EY195" s="3">
        <f t="shared" si="173"/>
        <v>0</v>
      </c>
      <c r="EZ195" s="3">
        <f t="shared" si="173"/>
        <v>0</v>
      </c>
      <c r="FA195" s="3">
        <f t="shared" si="173"/>
        <v>0</v>
      </c>
      <c r="FB195" s="3">
        <f t="shared" si="173"/>
        <v>0</v>
      </c>
      <c r="FC195" s="3">
        <f t="shared" si="173"/>
        <v>0</v>
      </c>
      <c r="FD195" s="3">
        <f t="shared" si="173"/>
        <v>0</v>
      </c>
      <c r="FE195" s="3">
        <f t="shared" si="173"/>
        <v>0</v>
      </c>
      <c r="FF195" s="3">
        <f t="shared" si="173"/>
        <v>0</v>
      </c>
      <c r="FG195" s="3">
        <f t="shared" si="173"/>
        <v>0</v>
      </c>
      <c r="FH195" s="3">
        <f t="shared" si="173"/>
        <v>0</v>
      </c>
      <c r="FI195" s="3">
        <f t="shared" si="173"/>
        <v>0</v>
      </c>
      <c r="FJ195" s="3">
        <f t="shared" si="173"/>
        <v>0</v>
      </c>
      <c r="FK195" s="3">
        <f t="shared" si="173"/>
        <v>0</v>
      </c>
      <c r="FL195" s="3">
        <f t="shared" si="173"/>
        <v>0</v>
      </c>
      <c r="FM195" s="3">
        <f t="shared" si="173"/>
        <v>0</v>
      </c>
      <c r="FN195" s="3">
        <f t="shared" si="173"/>
        <v>0</v>
      </c>
      <c r="FO195" s="3">
        <f t="shared" si="173"/>
        <v>0</v>
      </c>
      <c r="FP195" s="3">
        <f t="shared" si="173"/>
        <v>0</v>
      </c>
      <c r="FQ195" s="3">
        <f t="shared" si="173"/>
        <v>0</v>
      </c>
      <c r="FR195" s="3">
        <f t="shared" si="173"/>
        <v>0</v>
      </c>
      <c r="FS195" s="3">
        <f t="shared" ref="FS195:GX195" si="174">FS206</f>
        <v>0</v>
      </c>
      <c r="FT195" s="3">
        <f t="shared" si="174"/>
        <v>0</v>
      </c>
      <c r="FU195" s="3">
        <f t="shared" si="174"/>
        <v>0</v>
      </c>
      <c r="FV195" s="3">
        <f t="shared" si="174"/>
        <v>0</v>
      </c>
      <c r="FW195" s="3">
        <f t="shared" si="174"/>
        <v>0</v>
      </c>
      <c r="FX195" s="3">
        <f t="shared" si="174"/>
        <v>0</v>
      </c>
      <c r="FY195" s="3">
        <f t="shared" si="174"/>
        <v>0</v>
      </c>
      <c r="FZ195" s="3">
        <f t="shared" si="174"/>
        <v>0</v>
      </c>
      <c r="GA195" s="3">
        <f t="shared" si="174"/>
        <v>0</v>
      </c>
      <c r="GB195" s="3">
        <f t="shared" si="174"/>
        <v>0</v>
      </c>
      <c r="GC195" s="3">
        <f t="shared" si="174"/>
        <v>0</v>
      </c>
      <c r="GD195" s="3">
        <f t="shared" si="174"/>
        <v>0</v>
      </c>
      <c r="GE195" s="3">
        <f t="shared" si="174"/>
        <v>0</v>
      </c>
      <c r="GF195" s="3">
        <f t="shared" si="174"/>
        <v>0</v>
      </c>
      <c r="GG195" s="3">
        <f t="shared" si="174"/>
        <v>0</v>
      </c>
      <c r="GH195" s="3">
        <f t="shared" si="174"/>
        <v>0</v>
      </c>
      <c r="GI195" s="3">
        <f t="shared" si="174"/>
        <v>0</v>
      </c>
      <c r="GJ195" s="3">
        <f t="shared" si="174"/>
        <v>0</v>
      </c>
      <c r="GK195" s="3">
        <f t="shared" si="174"/>
        <v>0</v>
      </c>
      <c r="GL195" s="3">
        <f t="shared" si="174"/>
        <v>0</v>
      </c>
      <c r="GM195" s="3">
        <f t="shared" si="174"/>
        <v>0</v>
      </c>
      <c r="GN195" s="3">
        <f t="shared" si="174"/>
        <v>0</v>
      </c>
      <c r="GO195" s="3">
        <f t="shared" si="174"/>
        <v>0</v>
      </c>
      <c r="GP195" s="3">
        <f t="shared" si="174"/>
        <v>0</v>
      </c>
      <c r="GQ195" s="3">
        <f t="shared" si="174"/>
        <v>0</v>
      </c>
      <c r="GR195" s="3">
        <f t="shared" si="174"/>
        <v>0</v>
      </c>
      <c r="GS195" s="3">
        <f t="shared" si="174"/>
        <v>0</v>
      </c>
      <c r="GT195" s="3">
        <f t="shared" si="174"/>
        <v>0</v>
      </c>
      <c r="GU195" s="3">
        <f t="shared" si="174"/>
        <v>0</v>
      </c>
      <c r="GV195" s="3">
        <f t="shared" si="174"/>
        <v>0</v>
      </c>
      <c r="GW195" s="3">
        <f t="shared" si="174"/>
        <v>0</v>
      </c>
      <c r="GX195" s="3">
        <f t="shared" si="174"/>
        <v>0</v>
      </c>
    </row>
    <row r="196" spans="1:245" hidden="1" x14ac:dyDescent="0.2"/>
    <row r="197" spans="1:245" hidden="1" x14ac:dyDescent="0.2">
      <c r="A197">
        <v>17</v>
      </c>
      <c r="B197">
        <v>1</v>
      </c>
      <c r="C197">
        <f>ROW(SmtRes!A102)</f>
        <v>102</v>
      </c>
      <c r="D197">
        <f>ROW(EtalonRes!A102)</f>
        <v>102</v>
      </c>
      <c r="E197" t="s">
        <v>219</v>
      </c>
      <c r="F197" t="s">
        <v>204</v>
      </c>
      <c r="G197" t="s">
        <v>205</v>
      </c>
      <c r="H197" t="s">
        <v>206</v>
      </c>
      <c r="I197">
        <v>0</v>
      </c>
      <c r="J197">
        <v>0</v>
      </c>
      <c r="O197">
        <f t="shared" ref="O197:O204" si="175">ROUND(CP197,2)</f>
        <v>0</v>
      </c>
      <c r="P197">
        <f t="shared" ref="P197:P204" si="176">ROUND((ROUND((AC197*AW197*I197),2)*BC197),2)</f>
        <v>0</v>
      </c>
      <c r="Q197">
        <f t="shared" ref="Q197:Q204" si="177">(ROUND((ROUND(((ET197)*AV197*I197),2)*BB197),2)+ROUND((ROUND(((AE197-(EU197))*AV197*I197),2)*BS197),2))</f>
        <v>0</v>
      </c>
      <c r="R197">
        <f t="shared" ref="R197:R204" si="178">ROUND((ROUND((AE197*AV197*I197),2)*BS197),2)</f>
        <v>0</v>
      </c>
      <c r="S197">
        <f t="shared" ref="S197:S204" si="179">ROUND((ROUND((AF197*AV197*I197),2)*BA197),2)</f>
        <v>0</v>
      </c>
      <c r="T197">
        <f t="shared" ref="T197:T204" si="180">ROUND(CU197*I197,2)</f>
        <v>0</v>
      </c>
      <c r="U197">
        <f t="shared" ref="U197:U204" si="181">CV197*I197</f>
        <v>0</v>
      </c>
      <c r="V197">
        <f t="shared" ref="V197:V204" si="182">CW197*I197</f>
        <v>0</v>
      </c>
      <c r="W197">
        <f t="shared" ref="W197:W204" si="183">ROUND(CX197*I197,2)</f>
        <v>0</v>
      </c>
      <c r="X197">
        <f t="shared" ref="X197:Y204" si="184">ROUND(CY197,2)</f>
        <v>0</v>
      </c>
      <c r="Y197">
        <f t="shared" si="184"/>
        <v>0</v>
      </c>
      <c r="AA197">
        <v>40385408</v>
      </c>
      <c r="AB197">
        <f t="shared" ref="AB197:AB204" si="185">ROUND((AC197+AD197+AF197),6)</f>
        <v>857.51</v>
      </c>
      <c r="AC197">
        <f t="shared" ref="AC197:AC204" si="186">ROUND((ES197),6)</f>
        <v>0</v>
      </c>
      <c r="AD197">
        <f t="shared" ref="AD197:AD204" si="187">ROUND((((ET197)-(EU197))+AE197),6)</f>
        <v>0</v>
      </c>
      <c r="AE197">
        <f t="shared" ref="AE197:AF204" si="188">ROUND((EU197),6)</f>
        <v>0</v>
      </c>
      <c r="AF197">
        <f t="shared" si="188"/>
        <v>857.51</v>
      </c>
      <c r="AG197">
        <f t="shared" ref="AG197:AG204" si="189">ROUND((AP197),6)</f>
        <v>0</v>
      </c>
      <c r="AH197">
        <f t="shared" ref="AH197:AI204" si="190">(EW197)</f>
        <v>76.7</v>
      </c>
      <c r="AI197">
        <f t="shared" si="190"/>
        <v>0</v>
      </c>
      <c r="AJ197">
        <f t="shared" ref="AJ197:AJ204" si="191">(AS197)</f>
        <v>0</v>
      </c>
      <c r="AK197">
        <v>857.51</v>
      </c>
      <c r="AL197">
        <v>0</v>
      </c>
      <c r="AM197">
        <v>0</v>
      </c>
      <c r="AN197">
        <v>0</v>
      </c>
      <c r="AO197">
        <v>857.51</v>
      </c>
      <c r="AP197">
        <v>0</v>
      </c>
      <c r="AQ197">
        <v>76.7</v>
      </c>
      <c r="AR197">
        <v>0</v>
      </c>
      <c r="AS197">
        <v>0</v>
      </c>
      <c r="AT197">
        <v>68</v>
      </c>
      <c r="AU197">
        <v>41</v>
      </c>
      <c r="AV197">
        <v>1</v>
      </c>
      <c r="AW197">
        <v>1</v>
      </c>
      <c r="AZ197">
        <v>1</v>
      </c>
      <c r="BA197">
        <v>24.53</v>
      </c>
      <c r="BB197">
        <v>1</v>
      </c>
      <c r="BC197">
        <v>1</v>
      </c>
      <c r="BD197" t="s">
        <v>3</v>
      </c>
      <c r="BE197" t="s">
        <v>3</v>
      </c>
      <c r="BF197" t="s">
        <v>3</v>
      </c>
      <c r="BG197" t="s">
        <v>3</v>
      </c>
      <c r="BH197">
        <v>0</v>
      </c>
      <c r="BI197">
        <v>1</v>
      </c>
      <c r="BJ197" t="s">
        <v>207</v>
      </c>
      <c r="BM197">
        <v>674</v>
      </c>
      <c r="BN197">
        <v>0</v>
      </c>
      <c r="BO197" t="s">
        <v>204</v>
      </c>
      <c r="BP197">
        <v>1</v>
      </c>
      <c r="BQ197">
        <v>60</v>
      </c>
      <c r="BR197">
        <v>0</v>
      </c>
      <c r="BS197">
        <v>24.53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68</v>
      </c>
      <c r="CA197">
        <v>41</v>
      </c>
      <c r="CE197">
        <v>30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ref="CP197:CP204" si="192">(P197+Q197+S197)</f>
        <v>0</v>
      </c>
      <c r="CQ197">
        <f t="shared" ref="CQ197:CQ204" si="193">ROUND((ROUND((AC197*AW197*1),2)*BC197),2)</f>
        <v>0</v>
      </c>
      <c r="CR197">
        <f t="shared" ref="CR197:CR204" si="194">(ROUND((ROUND(((ET197)*AV197*1),2)*BB197),2)+ROUND((ROUND(((AE197-(EU197))*AV197*1),2)*BS197),2))</f>
        <v>0</v>
      </c>
      <c r="CS197">
        <f t="shared" ref="CS197:CS204" si="195">ROUND((ROUND((AE197*AV197*1),2)*BS197),2)</f>
        <v>0</v>
      </c>
      <c r="CT197">
        <f t="shared" ref="CT197:CT204" si="196">ROUND((ROUND((AF197*AV197*1),2)*BA197),2)</f>
        <v>21034.720000000001</v>
      </c>
      <c r="CU197">
        <f t="shared" ref="CU197:CU204" si="197">AG197</f>
        <v>0</v>
      </c>
      <c r="CV197">
        <f t="shared" ref="CV197:CV204" si="198">(AH197*AV197)</f>
        <v>76.7</v>
      </c>
      <c r="CW197">
        <f t="shared" ref="CW197:CX204" si="199">AI197</f>
        <v>0</v>
      </c>
      <c r="CX197">
        <f t="shared" si="199"/>
        <v>0</v>
      </c>
      <c r="CY197">
        <f t="shared" ref="CY197:CY204" si="200">S197*(BZ197/100)</f>
        <v>0</v>
      </c>
      <c r="CZ197">
        <f t="shared" ref="CZ197:CZ204" si="201">S197*(CA197/100)</f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80</v>
      </c>
      <c r="DO197">
        <v>55</v>
      </c>
      <c r="DP197">
        <v>1</v>
      </c>
      <c r="DQ197">
        <v>1</v>
      </c>
      <c r="DU197">
        <v>1003</v>
      </c>
      <c r="DV197" t="s">
        <v>206</v>
      </c>
      <c r="DW197" t="s">
        <v>206</v>
      </c>
      <c r="DX197">
        <v>100</v>
      </c>
      <c r="EE197">
        <v>39928086</v>
      </c>
      <c r="EF197">
        <v>60</v>
      </c>
      <c r="EG197" t="s">
        <v>19</v>
      </c>
      <c r="EH197">
        <v>0</v>
      </c>
      <c r="EI197" t="s">
        <v>3</v>
      </c>
      <c r="EJ197">
        <v>1</v>
      </c>
      <c r="EK197">
        <v>674</v>
      </c>
      <c r="EL197" t="s">
        <v>32</v>
      </c>
      <c r="EM197" t="s">
        <v>33</v>
      </c>
      <c r="EO197" t="s">
        <v>3</v>
      </c>
      <c r="EQ197">
        <v>131072</v>
      </c>
      <c r="ER197">
        <v>857.51</v>
      </c>
      <c r="ES197">
        <v>0</v>
      </c>
      <c r="ET197">
        <v>0</v>
      </c>
      <c r="EU197">
        <v>0</v>
      </c>
      <c r="EV197">
        <v>857.51</v>
      </c>
      <c r="EW197">
        <v>76.7</v>
      </c>
      <c r="EX197">
        <v>0</v>
      </c>
      <c r="EY197">
        <v>0</v>
      </c>
      <c r="FQ197">
        <v>0</v>
      </c>
      <c r="FR197">
        <f t="shared" ref="FR197:FR204" si="202">ROUND(IF(AND(BH197=3,BI197=3),P197,0),2)</f>
        <v>0</v>
      </c>
      <c r="FS197">
        <v>0</v>
      </c>
      <c r="FX197">
        <v>80</v>
      </c>
      <c r="FY197">
        <v>55</v>
      </c>
      <c r="GA197" t="s">
        <v>3</v>
      </c>
      <c r="GD197">
        <v>0</v>
      </c>
      <c r="GF197">
        <v>-306614759</v>
      </c>
      <c r="GG197">
        <v>2</v>
      </c>
      <c r="GH197">
        <v>1</v>
      </c>
      <c r="GI197">
        <v>2</v>
      </c>
      <c r="GJ197">
        <v>0</v>
      </c>
      <c r="GK197">
        <f>ROUND(R197*(R12)/100,2)</f>
        <v>0</v>
      </c>
      <c r="GL197">
        <f t="shared" ref="GL197:GL204" si="203">ROUND(IF(AND(BH197=3,BI197=3,FS197&lt;&gt;0),P197,0),2)</f>
        <v>0</v>
      </c>
      <c r="GM197">
        <f t="shared" ref="GM197:GM204" si="204">ROUND(O197+X197+Y197+GK197,2)+GX197</f>
        <v>0</v>
      </c>
      <c r="GN197">
        <f t="shared" ref="GN197:GN204" si="205">IF(OR(BI197=0,BI197=1),ROUND(O197+X197+Y197+GK197,2),0)</f>
        <v>0</v>
      </c>
      <c r="GO197">
        <f t="shared" ref="GO197:GO204" si="206">IF(BI197=2,ROUND(O197+X197+Y197+GK197,2),0)</f>
        <v>0</v>
      </c>
      <c r="GP197">
        <f t="shared" ref="GP197:GP204" si="207">IF(BI197=4,ROUND(O197+X197+Y197+GK197,2)+GX197,0)</f>
        <v>0</v>
      </c>
      <c r="GR197">
        <v>0</v>
      </c>
      <c r="GS197">
        <v>3</v>
      </c>
      <c r="GT197">
        <v>0</v>
      </c>
      <c r="GU197" t="s">
        <v>3</v>
      </c>
      <c r="GV197">
        <f t="shared" ref="GV197:GV204" si="208">ROUND((GT197),6)</f>
        <v>0</v>
      </c>
      <c r="GW197">
        <v>1</v>
      </c>
      <c r="GX197">
        <f t="shared" ref="GX197:GX204" si="209">ROUND(HC197*I197,2)</f>
        <v>0</v>
      </c>
      <c r="HA197">
        <v>0</v>
      </c>
      <c r="HB197">
        <v>0</v>
      </c>
      <c r="HC197">
        <f t="shared" ref="HC197:HC204" si="210">GV197*GW197</f>
        <v>0</v>
      </c>
      <c r="IK197">
        <v>0</v>
      </c>
    </row>
    <row r="198" spans="1:245" hidden="1" x14ac:dyDescent="0.2">
      <c r="A198">
        <v>17</v>
      </c>
      <c r="B198">
        <v>1</v>
      </c>
      <c r="C198">
        <f>ROW(SmtRes!A103)</f>
        <v>103</v>
      </c>
      <c r="D198">
        <f>ROW(EtalonRes!A103)</f>
        <v>103</v>
      </c>
      <c r="E198" t="s">
        <v>220</v>
      </c>
      <c r="F198" t="s">
        <v>125</v>
      </c>
      <c r="G198" t="s">
        <v>126</v>
      </c>
      <c r="H198" t="s">
        <v>127</v>
      </c>
      <c r="I198">
        <v>0</v>
      </c>
      <c r="J198">
        <v>0</v>
      </c>
      <c r="O198">
        <f t="shared" si="175"/>
        <v>0</v>
      </c>
      <c r="P198">
        <f t="shared" si="176"/>
        <v>0</v>
      </c>
      <c r="Q198">
        <f t="shared" si="177"/>
        <v>0</v>
      </c>
      <c r="R198">
        <f t="shared" si="178"/>
        <v>0</v>
      </c>
      <c r="S198">
        <f t="shared" si="179"/>
        <v>0</v>
      </c>
      <c r="T198">
        <f t="shared" si="180"/>
        <v>0</v>
      </c>
      <c r="U198">
        <f t="shared" si="181"/>
        <v>0</v>
      </c>
      <c r="V198">
        <f t="shared" si="182"/>
        <v>0</v>
      </c>
      <c r="W198">
        <f t="shared" si="183"/>
        <v>0</v>
      </c>
      <c r="X198">
        <f t="shared" si="184"/>
        <v>0</v>
      </c>
      <c r="Y198">
        <f t="shared" si="184"/>
        <v>0</v>
      </c>
      <c r="AA198">
        <v>40385408</v>
      </c>
      <c r="AB198">
        <f t="shared" si="185"/>
        <v>8.86</v>
      </c>
      <c r="AC198">
        <f t="shared" si="186"/>
        <v>0</v>
      </c>
      <c r="AD198">
        <f t="shared" si="187"/>
        <v>8.86</v>
      </c>
      <c r="AE198">
        <f t="shared" si="188"/>
        <v>1.48</v>
      </c>
      <c r="AF198">
        <f t="shared" si="188"/>
        <v>0</v>
      </c>
      <c r="AG198">
        <f t="shared" si="189"/>
        <v>0</v>
      </c>
      <c r="AH198">
        <f t="shared" si="190"/>
        <v>0</v>
      </c>
      <c r="AI198">
        <f t="shared" si="190"/>
        <v>0</v>
      </c>
      <c r="AJ198">
        <f t="shared" si="191"/>
        <v>0</v>
      </c>
      <c r="AK198">
        <v>8.86</v>
      </c>
      <c r="AL198">
        <v>0</v>
      </c>
      <c r="AM198">
        <v>8.86</v>
      </c>
      <c r="AN198">
        <v>1.48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73</v>
      </c>
      <c r="AU198">
        <v>41</v>
      </c>
      <c r="AV198">
        <v>1</v>
      </c>
      <c r="AW198">
        <v>1</v>
      </c>
      <c r="AZ198">
        <v>1</v>
      </c>
      <c r="BA198">
        <v>24.53</v>
      </c>
      <c r="BB198">
        <v>8.82</v>
      </c>
      <c r="BC198">
        <v>1</v>
      </c>
      <c r="BD198" t="s">
        <v>3</v>
      </c>
      <c r="BE198" t="s">
        <v>3</v>
      </c>
      <c r="BF198" t="s">
        <v>3</v>
      </c>
      <c r="BG198" t="s">
        <v>3</v>
      </c>
      <c r="BH198">
        <v>0</v>
      </c>
      <c r="BI198">
        <v>1</v>
      </c>
      <c r="BJ198" t="s">
        <v>128</v>
      </c>
      <c r="BM198">
        <v>658</v>
      </c>
      <c r="BN198">
        <v>0</v>
      </c>
      <c r="BO198" t="s">
        <v>125</v>
      </c>
      <c r="BP198">
        <v>1</v>
      </c>
      <c r="BQ198">
        <v>60</v>
      </c>
      <c r="BR198">
        <v>0</v>
      </c>
      <c r="BS198">
        <v>24.53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73</v>
      </c>
      <c r="CA198">
        <v>41</v>
      </c>
      <c r="CE198">
        <v>30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192"/>
        <v>0</v>
      </c>
      <c r="CQ198">
        <f t="shared" si="193"/>
        <v>0</v>
      </c>
      <c r="CR198">
        <f t="shared" si="194"/>
        <v>78.150000000000006</v>
      </c>
      <c r="CS198">
        <f t="shared" si="195"/>
        <v>36.299999999999997</v>
      </c>
      <c r="CT198">
        <f t="shared" si="196"/>
        <v>0</v>
      </c>
      <c r="CU198">
        <f t="shared" si="197"/>
        <v>0</v>
      </c>
      <c r="CV198">
        <f t="shared" si="198"/>
        <v>0</v>
      </c>
      <c r="CW198">
        <f t="shared" si="199"/>
        <v>0</v>
      </c>
      <c r="CX198">
        <f t="shared" si="199"/>
        <v>0</v>
      </c>
      <c r="CY198">
        <f t="shared" si="200"/>
        <v>0</v>
      </c>
      <c r="CZ198">
        <f t="shared" si="201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91</v>
      </c>
      <c r="DO198">
        <v>70</v>
      </c>
      <c r="DP198">
        <v>1</v>
      </c>
      <c r="DQ198">
        <v>1</v>
      </c>
      <c r="DU198">
        <v>1013</v>
      </c>
      <c r="DV198" t="s">
        <v>127</v>
      </c>
      <c r="DW198" t="s">
        <v>127</v>
      </c>
      <c r="DX198">
        <v>1</v>
      </c>
      <c r="EE198">
        <v>39928070</v>
      </c>
      <c r="EF198">
        <v>60</v>
      </c>
      <c r="EG198" t="s">
        <v>19</v>
      </c>
      <c r="EH198">
        <v>0</v>
      </c>
      <c r="EI198" t="s">
        <v>3</v>
      </c>
      <c r="EJ198">
        <v>1</v>
      </c>
      <c r="EK198">
        <v>658</v>
      </c>
      <c r="EL198" t="s">
        <v>129</v>
      </c>
      <c r="EM198" t="s">
        <v>130</v>
      </c>
      <c r="EO198" t="s">
        <v>3</v>
      </c>
      <c r="EQ198">
        <v>131072</v>
      </c>
      <c r="ER198">
        <v>8.86</v>
      </c>
      <c r="ES198">
        <v>0</v>
      </c>
      <c r="ET198">
        <v>8.86</v>
      </c>
      <c r="EU198">
        <v>1.48</v>
      </c>
      <c r="EV198">
        <v>0</v>
      </c>
      <c r="EW198">
        <v>0</v>
      </c>
      <c r="EX198">
        <v>0</v>
      </c>
      <c r="EY198">
        <v>0</v>
      </c>
      <c r="FQ198">
        <v>0</v>
      </c>
      <c r="FR198">
        <f t="shared" si="202"/>
        <v>0</v>
      </c>
      <c r="FS198">
        <v>0</v>
      </c>
      <c r="FX198">
        <v>91</v>
      </c>
      <c r="FY198">
        <v>70</v>
      </c>
      <c r="GA198" t="s">
        <v>3</v>
      </c>
      <c r="GD198">
        <v>0</v>
      </c>
      <c r="GF198">
        <v>-1983005167</v>
      </c>
      <c r="GG198">
        <v>2</v>
      </c>
      <c r="GH198">
        <v>1</v>
      </c>
      <c r="GI198">
        <v>2</v>
      </c>
      <c r="GJ198">
        <v>0</v>
      </c>
      <c r="GK198">
        <f>ROUND(R198*(R12)/100,2)</f>
        <v>0</v>
      </c>
      <c r="GL198">
        <f t="shared" si="203"/>
        <v>0</v>
      </c>
      <c r="GM198">
        <f t="shared" si="204"/>
        <v>0</v>
      </c>
      <c r="GN198">
        <f t="shared" si="205"/>
        <v>0</v>
      </c>
      <c r="GO198">
        <f t="shared" si="206"/>
        <v>0</v>
      </c>
      <c r="GP198">
        <f t="shared" si="207"/>
        <v>0</v>
      </c>
      <c r="GR198">
        <v>0</v>
      </c>
      <c r="GS198">
        <v>3</v>
      </c>
      <c r="GT198">
        <v>0</v>
      </c>
      <c r="GU198" t="s">
        <v>3</v>
      </c>
      <c r="GV198">
        <f t="shared" si="208"/>
        <v>0</v>
      </c>
      <c r="GW198">
        <v>1</v>
      </c>
      <c r="GX198">
        <f t="shared" si="209"/>
        <v>0</v>
      </c>
      <c r="HA198">
        <v>0</v>
      </c>
      <c r="HB198">
        <v>0</v>
      </c>
      <c r="HC198">
        <f t="shared" si="210"/>
        <v>0</v>
      </c>
      <c r="IK198">
        <v>0</v>
      </c>
    </row>
    <row r="199" spans="1:245" hidden="1" x14ac:dyDescent="0.2">
      <c r="A199">
        <v>17</v>
      </c>
      <c r="B199">
        <v>1</v>
      </c>
      <c r="C199">
        <f>ROW(SmtRes!A111)</f>
        <v>111</v>
      </c>
      <c r="D199">
        <f>ROW(EtalonRes!A109)</f>
        <v>109</v>
      </c>
      <c r="E199" t="s">
        <v>221</v>
      </c>
      <c r="F199" t="s">
        <v>210</v>
      </c>
      <c r="G199" t="s">
        <v>211</v>
      </c>
      <c r="H199" t="s">
        <v>25</v>
      </c>
      <c r="I199">
        <v>0</v>
      </c>
      <c r="J199">
        <v>0</v>
      </c>
      <c r="O199">
        <f t="shared" si="175"/>
        <v>0</v>
      </c>
      <c r="P199">
        <f t="shared" si="176"/>
        <v>0</v>
      </c>
      <c r="Q199">
        <f t="shared" si="177"/>
        <v>0</v>
      </c>
      <c r="R199">
        <f t="shared" si="178"/>
        <v>0</v>
      </c>
      <c r="S199">
        <f t="shared" si="179"/>
        <v>0</v>
      </c>
      <c r="T199">
        <f t="shared" si="180"/>
        <v>0</v>
      </c>
      <c r="U199">
        <f t="shared" si="181"/>
        <v>0</v>
      </c>
      <c r="V199">
        <f t="shared" si="182"/>
        <v>0</v>
      </c>
      <c r="W199">
        <f t="shared" si="183"/>
        <v>0</v>
      </c>
      <c r="X199">
        <f t="shared" si="184"/>
        <v>0</v>
      </c>
      <c r="Y199">
        <f t="shared" si="184"/>
        <v>0</v>
      </c>
      <c r="AA199">
        <v>40385408</v>
      </c>
      <c r="AB199">
        <f t="shared" si="185"/>
        <v>5185.83</v>
      </c>
      <c r="AC199">
        <f t="shared" si="186"/>
        <v>4302.26</v>
      </c>
      <c r="AD199">
        <f t="shared" si="187"/>
        <v>116.47</v>
      </c>
      <c r="AE199">
        <f t="shared" si="188"/>
        <v>11.07</v>
      </c>
      <c r="AF199">
        <f t="shared" si="188"/>
        <v>767.1</v>
      </c>
      <c r="AG199">
        <f t="shared" si="189"/>
        <v>0</v>
      </c>
      <c r="AH199">
        <f t="shared" si="190"/>
        <v>69.8</v>
      </c>
      <c r="AI199">
        <f t="shared" si="190"/>
        <v>0</v>
      </c>
      <c r="AJ199">
        <f t="shared" si="191"/>
        <v>0</v>
      </c>
      <c r="AK199">
        <v>5185.83</v>
      </c>
      <c r="AL199">
        <v>4302.26</v>
      </c>
      <c r="AM199">
        <v>116.47</v>
      </c>
      <c r="AN199">
        <v>11.07</v>
      </c>
      <c r="AO199">
        <v>767.1</v>
      </c>
      <c r="AP199">
        <v>0</v>
      </c>
      <c r="AQ199">
        <v>69.8</v>
      </c>
      <c r="AR199">
        <v>0</v>
      </c>
      <c r="AS199">
        <v>0</v>
      </c>
      <c r="AT199">
        <v>131</v>
      </c>
      <c r="AU199">
        <v>54</v>
      </c>
      <c r="AV199">
        <v>1</v>
      </c>
      <c r="AW199">
        <v>1</v>
      </c>
      <c r="AZ199">
        <v>1</v>
      </c>
      <c r="BA199">
        <v>24.53</v>
      </c>
      <c r="BB199">
        <v>8.31</v>
      </c>
      <c r="BC199">
        <v>5.97</v>
      </c>
      <c r="BD199" t="s">
        <v>3</v>
      </c>
      <c r="BE199" t="s">
        <v>3</v>
      </c>
      <c r="BF199" t="s">
        <v>3</v>
      </c>
      <c r="BG199" t="s">
        <v>3</v>
      </c>
      <c r="BH199">
        <v>0</v>
      </c>
      <c r="BI199">
        <v>1</v>
      </c>
      <c r="BJ199" t="s">
        <v>212</v>
      </c>
      <c r="BM199">
        <v>149</v>
      </c>
      <c r="BN199">
        <v>0</v>
      </c>
      <c r="BO199" t="s">
        <v>210</v>
      </c>
      <c r="BP199">
        <v>1</v>
      </c>
      <c r="BQ199">
        <v>30</v>
      </c>
      <c r="BR199">
        <v>0</v>
      </c>
      <c r="BS199">
        <v>24.53</v>
      </c>
      <c r="BT199">
        <v>1</v>
      </c>
      <c r="BU199">
        <v>1</v>
      </c>
      <c r="BV199">
        <v>1</v>
      </c>
      <c r="BW199">
        <v>1</v>
      </c>
      <c r="BX199">
        <v>1</v>
      </c>
      <c r="BY199" t="s">
        <v>3</v>
      </c>
      <c r="BZ199">
        <v>131</v>
      </c>
      <c r="CA199">
        <v>54</v>
      </c>
      <c r="CE199">
        <v>30</v>
      </c>
      <c r="CF199">
        <v>0</v>
      </c>
      <c r="CG199">
        <v>0</v>
      </c>
      <c r="CM199">
        <v>0</v>
      </c>
      <c r="CN199" t="s">
        <v>3</v>
      </c>
      <c r="CO199">
        <v>0</v>
      </c>
      <c r="CP199">
        <f t="shared" si="192"/>
        <v>0</v>
      </c>
      <c r="CQ199">
        <f t="shared" si="193"/>
        <v>25684.49</v>
      </c>
      <c r="CR199">
        <f t="shared" si="194"/>
        <v>967.87</v>
      </c>
      <c r="CS199">
        <f t="shared" si="195"/>
        <v>271.55</v>
      </c>
      <c r="CT199">
        <f t="shared" si="196"/>
        <v>18816.96</v>
      </c>
      <c r="CU199">
        <f t="shared" si="197"/>
        <v>0</v>
      </c>
      <c r="CV199">
        <f t="shared" si="198"/>
        <v>69.8</v>
      </c>
      <c r="CW199">
        <f t="shared" si="199"/>
        <v>0</v>
      </c>
      <c r="CX199">
        <f t="shared" si="199"/>
        <v>0</v>
      </c>
      <c r="CY199">
        <f t="shared" si="200"/>
        <v>0</v>
      </c>
      <c r="CZ199">
        <f t="shared" si="201"/>
        <v>0</v>
      </c>
      <c r="DC199" t="s">
        <v>3</v>
      </c>
      <c r="DD199" t="s">
        <v>3</v>
      </c>
      <c r="DE199" t="s">
        <v>3</v>
      </c>
      <c r="DF199" t="s">
        <v>3</v>
      </c>
      <c r="DG199" t="s">
        <v>3</v>
      </c>
      <c r="DH199" t="s">
        <v>3</v>
      </c>
      <c r="DI199" t="s">
        <v>3</v>
      </c>
      <c r="DJ199" t="s">
        <v>3</v>
      </c>
      <c r="DK199" t="s">
        <v>3</v>
      </c>
      <c r="DL199" t="s">
        <v>3</v>
      </c>
      <c r="DM199" t="s">
        <v>3</v>
      </c>
      <c r="DN199">
        <v>161</v>
      </c>
      <c r="DO199">
        <v>107</v>
      </c>
      <c r="DP199">
        <v>1</v>
      </c>
      <c r="DQ199">
        <v>1</v>
      </c>
      <c r="DU199">
        <v>1013</v>
      </c>
      <c r="DV199" t="s">
        <v>25</v>
      </c>
      <c r="DW199" t="s">
        <v>25</v>
      </c>
      <c r="DX199">
        <v>1</v>
      </c>
      <c r="EE199">
        <v>39927561</v>
      </c>
      <c r="EF199">
        <v>30</v>
      </c>
      <c r="EG199" t="s">
        <v>51</v>
      </c>
      <c r="EH199">
        <v>0</v>
      </c>
      <c r="EI199" t="s">
        <v>3</v>
      </c>
      <c r="EJ199">
        <v>1</v>
      </c>
      <c r="EK199">
        <v>149</v>
      </c>
      <c r="EL199" t="s">
        <v>213</v>
      </c>
      <c r="EM199" t="s">
        <v>214</v>
      </c>
      <c r="EO199" t="s">
        <v>3</v>
      </c>
      <c r="EQ199">
        <v>131072</v>
      </c>
      <c r="ER199">
        <v>5185.83</v>
      </c>
      <c r="ES199">
        <v>4302.26</v>
      </c>
      <c r="ET199">
        <v>116.47</v>
      </c>
      <c r="EU199">
        <v>11.07</v>
      </c>
      <c r="EV199">
        <v>767.1</v>
      </c>
      <c r="EW199">
        <v>69.8</v>
      </c>
      <c r="EX199">
        <v>0</v>
      </c>
      <c r="EY199">
        <v>0</v>
      </c>
      <c r="FQ199">
        <v>0</v>
      </c>
      <c r="FR199">
        <f t="shared" si="202"/>
        <v>0</v>
      </c>
      <c r="FS199">
        <v>0</v>
      </c>
      <c r="FX199">
        <v>161</v>
      </c>
      <c r="FY199">
        <v>107</v>
      </c>
      <c r="GA199" t="s">
        <v>3</v>
      </c>
      <c r="GD199">
        <v>0</v>
      </c>
      <c r="GF199">
        <v>1670550423</v>
      </c>
      <c r="GG199">
        <v>2</v>
      </c>
      <c r="GH199">
        <v>1</v>
      </c>
      <c r="GI199">
        <v>2</v>
      </c>
      <c r="GJ199">
        <v>0</v>
      </c>
      <c r="GK199">
        <f>ROUND(R199*(R12)/100,2)</f>
        <v>0</v>
      </c>
      <c r="GL199">
        <f t="shared" si="203"/>
        <v>0</v>
      </c>
      <c r="GM199">
        <f t="shared" si="204"/>
        <v>0</v>
      </c>
      <c r="GN199">
        <f t="shared" si="205"/>
        <v>0</v>
      </c>
      <c r="GO199">
        <f t="shared" si="206"/>
        <v>0</v>
      </c>
      <c r="GP199">
        <f t="shared" si="207"/>
        <v>0</v>
      </c>
      <c r="GR199">
        <v>0</v>
      </c>
      <c r="GS199">
        <v>3</v>
      </c>
      <c r="GT199">
        <v>0</v>
      </c>
      <c r="GU199" t="s">
        <v>3</v>
      </c>
      <c r="GV199">
        <f t="shared" si="208"/>
        <v>0</v>
      </c>
      <c r="GW199">
        <v>1</v>
      </c>
      <c r="GX199">
        <f t="shared" si="209"/>
        <v>0</v>
      </c>
      <c r="HA199">
        <v>0</v>
      </c>
      <c r="HB199">
        <v>0</v>
      </c>
      <c r="HC199">
        <f t="shared" si="210"/>
        <v>0</v>
      </c>
      <c r="IK199">
        <v>0</v>
      </c>
    </row>
    <row r="200" spans="1:245" hidden="1" x14ac:dyDescent="0.2">
      <c r="A200">
        <v>18</v>
      </c>
      <c r="B200">
        <v>1</v>
      </c>
      <c r="C200">
        <v>106</v>
      </c>
      <c r="E200" t="s">
        <v>222</v>
      </c>
      <c r="F200" t="s">
        <v>223</v>
      </c>
      <c r="G200" t="s">
        <v>224</v>
      </c>
      <c r="H200" t="s">
        <v>44</v>
      </c>
      <c r="I200">
        <v>0</v>
      </c>
      <c r="J200">
        <v>-5.8999999999999995</v>
      </c>
      <c r="O200">
        <f t="shared" si="175"/>
        <v>0</v>
      </c>
      <c r="P200">
        <f t="shared" si="176"/>
        <v>0</v>
      </c>
      <c r="Q200">
        <f t="shared" si="177"/>
        <v>0</v>
      </c>
      <c r="R200">
        <f t="shared" si="178"/>
        <v>0</v>
      </c>
      <c r="S200">
        <f t="shared" si="179"/>
        <v>0</v>
      </c>
      <c r="T200">
        <f t="shared" si="180"/>
        <v>0</v>
      </c>
      <c r="U200">
        <f t="shared" si="181"/>
        <v>0</v>
      </c>
      <c r="V200">
        <f t="shared" si="182"/>
        <v>0</v>
      </c>
      <c r="W200">
        <f t="shared" si="183"/>
        <v>0</v>
      </c>
      <c r="X200">
        <f t="shared" si="184"/>
        <v>0</v>
      </c>
      <c r="Y200">
        <f t="shared" si="184"/>
        <v>0</v>
      </c>
      <c r="AA200">
        <v>40385408</v>
      </c>
      <c r="AB200">
        <f t="shared" si="185"/>
        <v>704.89</v>
      </c>
      <c r="AC200">
        <f t="shared" si="186"/>
        <v>704.89</v>
      </c>
      <c r="AD200">
        <f t="shared" si="187"/>
        <v>0</v>
      </c>
      <c r="AE200">
        <f t="shared" si="188"/>
        <v>0</v>
      </c>
      <c r="AF200">
        <f t="shared" si="188"/>
        <v>0</v>
      </c>
      <c r="AG200">
        <f t="shared" si="189"/>
        <v>0</v>
      </c>
      <c r="AH200">
        <f t="shared" si="190"/>
        <v>0</v>
      </c>
      <c r="AI200">
        <f t="shared" si="190"/>
        <v>0</v>
      </c>
      <c r="AJ200">
        <f t="shared" si="191"/>
        <v>0</v>
      </c>
      <c r="AK200">
        <v>704.89</v>
      </c>
      <c r="AL200">
        <v>704.89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1</v>
      </c>
      <c r="AW200">
        <v>1</v>
      </c>
      <c r="AZ200">
        <v>1</v>
      </c>
      <c r="BA200">
        <v>1</v>
      </c>
      <c r="BB200">
        <v>1</v>
      </c>
      <c r="BC200">
        <v>5.97</v>
      </c>
      <c r="BD200" t="s">
        <v>3</v>
      </c>
      <c r="BE200" t="s">
        <v>3</v>
      </c>
      <c r="BF200" t="s">
        <v>3</v>
      </c>
      <c r="BG200" t="s">
        <v>3</v>
      </c>
      <c r="BH200">
        <v>3</v>
      </c>
      <c r="BI200">
        <v>1</v>
      </c>
      <c r="BJ200" t="s">
        <v>225</v>
      </c>
      <c r="BM200">
        <v>149</v>
      </c>
      <c r="BN200">
        <v>0</v>
      </c>
      <c r="BO200" t="s">
        <v>223</v>
      </c>
      <c r="BP200">
        <v>1</v>
      </c>
      <c r="BQ200">
        <v>30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 t="s">
        <v>3</v>
      </c>
      <c r="BZ200">
        <v>0</v>
      </c>
      <c r="CA200">
        <v>0</v>
      </c>
      <c r="CE200">
        <v>30</v>
      </c>
      <c r="CF200">
        <v>0</v>
      </c>
      <c r="CG200">
        <v>0</v>
      </c>
      <c r="CM200">
        <v>0</v>
      </c>
      <c r="CN200" t="s">
        <v>3</v>
      </c>
      <c r="CO200">
        <v>0</v>
      </c>
      <c r="CP200">
        <f t="shared" si="192"/>
        <v>0</v>
      </c>
      <c r="CQ200">
        <f t="shared" si="193"/>
        <v>4208.1899999999996</v>
      </c>
      <c r="CR200">
        <f t="shared" si="194"/>
        <v>0</v>
      </c>
      <c r="CS200">
        <f t="shared" si="195"/>
        <v>0</v>
      </c>
      <c r="CT200">
        <f t="shared" si="196"/>
        <v>0</v>
      </c>
      <c r="CU200">
        <f t="shared" si="197"/>
        <v>0</v>
      </c>
      <c r="CV200">
        <f t="shared" si="198"/>
        <v>0</v>
      </c>
      <c r="CW200">
        <f t="shared" si="199"/>
        <v>0</v>
      </c>
      <c r="CX200">
        <f t="shared" si="199"/>
        <v>0</v>
      </c>
      <c r="CY200">
        <f t="shared" si="200"/>
        <v>0</v>
      </c>
      <c r="CZ200">
        <f t="shared" si="201"/>
        <v>0</v>
      </c>
      <c r="DC200" t="s">
        <v>3</v>
      </c>
      <c r="DD200" t="s">
        <v>3</v>
      </c>
      <c r="DE200" t="s">
        <v>3</v>
      </c>
      <c r="DF200" t="s">
        <v>3</v>
      </c>
      <c r="DG200" t="s">
        <v>3</v>
      </c>
      <c r="DH200" t="s">
        <v>3</v>
      </c>
      <c r="DI200" t="s">
        <v>3</v>
      </c>
      <c r="DJ200" t="s">
        <v>3</v>
      </c>
      <c r="DK200" t="s">
        <v>3</v>
      </c>
      <c r="DL200" t="s">
        <v>3</v>
      </c>
      <c r="DM200" t="s">
        <v>3</v>
      </c>
      <c r="DN200">
        <v>161</v>
      </c>
      <c r="DO200">
        <v>107</v>
      </c>
      <c r="DP200">
        <v>1</v>
      </c>
      <c r="DQ200">
        <v>1</v>
      </c>
      <c r="DU200">
        <v>1007</v>
      </c>
      <c r="DV200" t="s">
        <v>44</v>
      </c>
      <c r="DW200" t="s">
        <v>44</v>
      </c>
      <c r="DX200">
        <v>1</v>
      </c>
      <c r="EE200">
        <v>39927561</v>
      </c>
      <c r="EF200">
        <v>30</v>
      </c>
      <c r="EG200" t="s">
        <v>51</v>
      </c>
      <c r="EH200">
        <v>0</v>
      </c>
      <c r="EI200" t="s">
        <v>3</v>
      </c>
      <c r="EJ200">
        <v>1</v>
      </c>
      <c r="EK200">
        <v>149</v>
      </c>
      <c r="EL200" t="s">
        <v>213</v>
      </c>
      <c r="EM200" t="s">
        <v>214</v>
      </c>
      <c r="EO200" t="s">
        <v>3</v>
      </c>
      <c r="EQ200">
        <v>0</v>
      </c>
      <c r="ER200">
        <v>704.89</v>
      </c>
      <c r="ES200">
        <v>704.89</v>
      </c>
      <c r="ET200">
        <v>0</v>
      </c>
      <c r="EU200">
        <v>0</v>
      </c>
      <c r="EV200">
        <v>0</v>
      </c>
      <c r="EW200">
        <v>0</v>
      </c>
      <c r="EX200">
        <v>0</v>
      </c>
      <c r="FQ200">
        <v>0</v>
      </c>
      <c r="FR200">
        <f t="shared" si="202"/>
        <v>0</v>
      </c>
      <c r="FS200">
        <v>0</v>
      </c>
      <c r="FX200">
        <v>161</v>
      </c>
      <c r="FY200">
        <v>107</v>
      </c>
      <c r="GA200" t="s">
        <v>3</v>
      </c>
      <c r="GD200">
        <v>0</v>
      </c>
      <c r="GF200">
        <v>-758282629</v>
      </c>
      <c r="GG200">
        <v>2</v>
      </c>
      <c r="GH200">
        <v>1</v>
      </c>
      <c r="GI200">
        <v>2</v>
      </c>
      <c r="GJ200">
        <v>0</v>
      </c>
      <c r="GK200">
        <f>ROUND(R200*(R12)/100,2)</f>
        <v>0</v>
      </c>
      <c r="GL200">
        <f t="shared" si="203"/>
        <v>0</v>
      </c>
      <c r="GM200">
        <f t="shared" si="204"/>
        <v>0</v>
      </c>
      <c r="GN200">
        <f t="shared" si="205"/>
        <v>0</v>
      </c>
      <c r="GO200">
        <f t="shared" si="206"/>
        <v>0</v>
      </c>
      <c r="GP200">
        <f t="shared" si="207"/>
        <v>0</v>
      </c>
      <c r="GR200">
        <v>0</v>
      </c>
      <c r="GS200">
        <v>3</v>
      </c>
      <c r="GT200">
        <v>0</v>
      </c>
      <c r="GU200" t="s">
        <v>3</v>
      </c>
      <c r="GV200">
        <f t="shared" si="208"/>
        <v>0</v>
      </c>
      <c r="GW200">
        <v>1</v>
      </c>
      <c r="GX200">
        <f t="shared" si="209"/>
        <v>0</v>
      </c>
      <c r="HA200">
        <v>0</v>
      </c>
      <c r="HB200">
        <v>0</v>
      </c>
      <c r="HC200">
        <f t="shared" si="210"/>
        <v>0</v>
      </c>
      <c r="IK200">
        <v>0</v>
      </c>
    </row>
    <row r="201" spans="1:245" hidden="1" x14ac:dyDescent="0.2">
      <c r="A201">
        <v>18</v>
      </c>
      <c r="B201">
        <v>1</v>
      </c>
      <c r="C201">
        <v>108</v>
      </c>
      <c r="E201" t="s">
        <v>226</v>
      </c>
      <c r="F201" t="s">
        <v>227</v>
      </c>
      <c r="G201" t="s">
        <v>228</v>
      </c>
      <c r="H201" t="s">
        <v>44</v>
      </c>
      <c r="I201">
        <v>0</v>
      </c>
      <c r="J201">
        <v>-0.06</v>
      </c>
      <c r="O201">
        <f t="shared" si="175"/>
        <v>0</v>
      </c>
      <c r="P201">
        <f t="shared" si="176"/>
        <v>0</v>
      </c>
      <c r="Q201">
        <f t="shared" si="177"/>
        <v>0</v>
      </c>
      <c r="R201">
        <f t="shared" si="178"/>
        <v>0</v>
      </c>
      <c r="S201">
        <f t="shared" si="179"/>
        <v>0</v>
      </c>
      <c r="T201">
        <f t="shared" si="180"/>
        <v>0</v>
      </c>
      <c r="U201">
        <f t="shared" si="181"/>
        <v>0</v>
      </c>
      <c r="V201">
        <f t="shared" si="182"/>
        <v>0</v>
      </c>
      <c r="W201">
        <f t="shared" si="183"/>
        <v>0</v>
      </c>
      <c r="X201">
        <f t="shared" si="184"/>
        <v>0</v>
      </c>
      <c r="Y201">
        <f t="shared" si="184"/>
        <v>0</v>
      </c>
      <c r="AA201">
        <v>40385408</v>
      </c>
      <c r="AB201">
        <f t="shared" si="185"/>
        <v>451.14</v>
      </c>
      <c r="AC201">
        <f t="shared" si="186"/>
        <v>451.14</v>
      </c>
      <c r="AD201">
        <f t="shared" si="187"/>
        <v>0</v>
      </c>
      <c r="AE201">
        <f t="shared" si="188"/>
        <v>0</v>
      </c>
      <c r="AF201">
        <f t="shared" si="188"/>
        <v>0</v>
      </c>
      <c r="AG201">
        <f t="shared" si="189"/>
        <v>0</v>
      </c>
      <c r="AH201">
        <f t="shared" si="190"/>
        <v>0</v>
      </c>
      <c r="AI201">
        <f t="shared" si="190"/>
        <v>0</v>
      </c>
      <c r="AJ201">
        <f t="shared" si="191"/>
        <v>0</v>
      </c>
      <c r="AK201">
        <v>451.14</v>
      </c>
      <c r="AL201">
        <v>451.14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1</v>
      </c>
      <c r="AW201">
        <v>1</v>
      </c>
      <c r="AZ201">
        <v>1</v>
      </c>
      <c r="BA201">
        <v>1</v>
      </c>
      <c r="BB201">
        <v>1</v>
      </c>
      <c r="BC201">
        <v>7.33</v>
      </c>
      <c r="BD201" t="s">
        <v>3</v>
      </c>
      <c r="BE201" t="s">
        <v>3</v>
      </c>
      <c r="BF201" t="s">
        <v>3</v>
      </c>
      <c r="BG201" t="s">
        <v>3</v>
      </c>
      <c r="BH201">
        <v>3</v>
      </c>
      <c r="BI201">
        <v>1</v>
      </c>
      <c r="BJ201" t="s">
        <v>229</v>
      </c>
      <c r="BM201">
        <v>149</v>
      </c>
      <c r="BN201">
        <v>0</v>
      </c>
      <c r="BO201" t="s">
        <v>227</v>
      </c>
      <c r="BP201">
        <v>1</v>
      </c>
      <c r="BQ201">
        <v>30</v>
      </c>
      <c r="BR201">
        <v>1</v>
      </c>
      <c r="BS201">
        <v>1</v>
      </c>
      <c r="BT201">
        <v>1</v>
      </c>
      <c r="BU201">
        <v>1</v>
      </c>
      <c r="BV201">
        <v>1</v>
      </c>
      <c r="BW201">
        <v>1</v>
      </c>
      <c r="BX201">
        <v>1</v>
      </c>
      <c r="BY201" t="s">
        <v>3</v>
      </c>
      <c r="BZ201">
        <v>0</v>
      </c>
      <c r="CA201">
        <v>0</v>
      </c>
      <c r="CE201">
        <v>30</v>
      </c>
      <c r="CF201">
        <v>0</v>
      </c>
      <c r="CG201">
        <v>0</v>
      </c>
      <c r="CM201">
        <v>0</v>
      </c>
      <c r="CN201" t="s">
        <v>3</v>
      </c>
      <c r="CO201">
        <v>0</v>
      </c>
      <c r="CP201">
        <f t="shared" si="192"/>
        <v>0</v>
      </c>
      <c r="CQ201">
        <f t="shared" si="193"/>
        <v>3306.86</v>
      </c>
      <c r="CR201">
        <f t="shared" si="194"/>
        <v>0</v>
      </c>
      <c r="CS201">
        <f t="shared" si="195"/>
        <v>0</v>
      </c>
      <c r="CT201">
        <f t="shared" si="196"/>
        <v>0</v>
      </c>
      <c r="CU201">
        <f t="shared" si="197"/>
        <v>0</v>
      </c>
      <c r="CV201">
        <f t="shared" si="198"/>
        <v>0</v>
      </c>
      <c r="CW201">
        <f t="shared" si="199"/>
        <v>0</v>
      </c>
      <c r="CX201">
        <f t="shared" si="199"/>
        <v>0</v>
      </c>
      <c r="CY201">
        <f t="shared" si="200"/>
        <v>0</v>
      </c>
      <c r="CZ201">
        <f t="shared" si="201"/>
        <v>0</v>
      </c>
      <c r="DC201" t="s">
        <v>3</v>
      </c>
      <c r="DD201" t="s">
        <v>3</v>
      </c>
      <c r="DE201" t="s">
        <v>3</v>
      </c>
      <c r="DF201" t="s">
        <v>3</v>
      </c>
      <c r="DG201" t="s">
        <v>3</v>
      </c>
      <c r="DH201" t="s">
        <v>3</v>
      </c>
      <c r="DI201" t="s">
        <v>3</v>
      </c>
      <c r="DJ201" t="s">
        <v>3</v>
      </c>
      <c r="DK201" t="s">
        <v>3</v>
      </c>
      <c r="DL201" t="s">
        <v>3</v>
      </c>
      <c r="DM201" t="s">
        <v>3</v>
      </c>
      <c r="DN201">
        <v>161</v>
      </c>
      <c r="DO201">
        <v>107</v>
      </c>
      <c r="DP201">
        <v>1</v>
      </c>
      <c r="DQ201">
        <v>1</v>
      </c>
      <c r="DU201">
        <v>1007</v>
      </c>
      <c r="DV201" t="s">
        <v>44</v>
      </c>
      <c r="DW201" t="s">
        <v>44</v>
      </c>
      <c r="DX201">
        <v>1</v>
      </c>
      <c r="EE201">
        <v>39927561</v>
      </c>
      <c r="EF201">
        <v>30</v>
      </c>
      <c r="EG201" t="s">
        <v>51</v>
      </c>
      <c r="EH201">
        <v>0</v>
      </c>
      <c r="EI201" t="s">
        <v>3</v>
      </c>
      <c r="EJ201">
        <v>1</v>
      </c>
      <c r="EK201">
        <v>149</v>
      </c>
      <c r="EL201" t="s">
        <v>213</v>
      </c>
      <c r="EM201" t="s">
        <v>214</v>
      </c>
      <c r="EO201" t="s">
        <v>3</v>
      </c>
      <c r="EQ201">
        <v>0</v>
      </c>
      <c r="ER201">
        <v>451.14</v>
      </c>
      <c r="ES201">
        <v>451.14</v>
      </c>
      <c r="ET201">
        <v>0</v>
      </c>
      <c r="EU201">
        <v>0</v>
      </c>
      <c r="EV201">
        <v>0</v>
      </c>
      <c r="EW201">
        <v>0</v>
      </c>
      <c r="EX201">
        <v>0</v>
      </c>
      <c r="FQ201">
        <v>0</v>
      </c>
      <c r="FR201">
        <f t="shared" si="202"/>
        <v>0</v>
      </c>
      <c r="FS201">
        <v>0</v>
      </c>
      <c r="FX201">
        <v>161</v>
      </c>
      <c r="FY201">
        <v>107</v>
      </c>
      <c r="GA201" t="s">
        <v>3</v>
      </c>
      <c r="GD201">
        <v>0</v>
      </c>
      <c r="GF201">
        <v>-718781615</v>
      </c>
      <c r="GG201">
        <v>2</v>
      </c>
      <c r="GH201">
        <v>1</v>
      </c>
      <c r="GI201">
        <v>2</v>
      </c>
      <c r="GJ201">
        <v>0</v>
      </c>
      <c r="GK201">
        <f>ROUND(R201*(R12)/100,2)</f>
        <v>0</v>
      </c>
      <c r="GL201">
        <f t="shared" si="203"/>
        <v>0</v>
      </c>
      <c r="GM201">
        <f t="shared" si="204"/>
        <v>0</v>
      </c>
      <c r="GN201">
        <f t="shared" si="205"/>
        <v>0</v>
      </c>
      <c r="GO201">
        <f t="shared" si="206"/>
        <v>0</v>
      </c>
      <c r="GP201">
        <f t="shared" si="207"/>
        <v>0</v>
      </c>
      <c r="GR201">
        <v>0</v>
      </c>
      <c r="GS201">
        <v>3</v>
      </c>
      <c r="GT201">
        <v>0</v>
      </c>
      <c r="GU201" t="s">
        <v>3</v>
      </c>
      <c r="GV201">
        <f t="shared" si="208"/>
        <v>0</v>
      </c>
      <c r="GW201">
        <v>1</v>
      </c>
      <c r="GX201">
        <f t="shared" si="209"/>
        <v>0</v>
      </c>
      <c r="HA201">
        <v>0</v>
      </c>
      <c r="HB201">
        <v>0</v>
      </c>
      <c r="HC201">
        <f t="shared" si="210"/>
        <v>0</v>
      </c>
      <c r="IK201">
        <v>0</v>
      </c>
    </row>
    <row r="202" spans="1:245" hidden="1" x14ac:dyDescent="0.2">
      <c r="A202">
        <v>18</v>
      </c>
      <c r="B202">
        <v>1</v>
      </c>
      <c r="C202">
        <v>107</v>
      </c>
      <c r="E202" t="s">
        <v>230</v>
      </c>
      <c r="F202" t="s">
        <v>223</v>
      </c>
      <c r="G202" t="s">
        <v>224</v>
      </c>
      <c r="H202" t="s">
        <v>44</v>
      </c>
      <c r="I202">
        <v>0</v>
      </c>
      <c r="J202">
        <v>9.3219999999999992</v>
      </c>
      <c r="O202">
        <f t="shared" si="175"/>
        <v>0</v>
      </c>
      <c r="P202">
        <f t="shared" si="176"/>
        <v>0</v>
      </c>
      <c r="Q202">
        <f t="shared" si="177"/>
        <v>0</v>
      </c>
      <c r="R202">
        <f t="shared" si="178"/>
        <v>0</v>
      </c>
      <c r="S202">
        <f t="shared" si="179"/>
        <v>0</v>
      </c>
      <c r="T202">
        <f t="shared" si="180"/>
        <v>0</v>
      </c>
      <c r="U202">
        <f t="shared" si="181"/>
        <v>0</v>
      </c>
      <c r="V202">
        <f t="shared" si="182"/>
        <v>0</v>
      </c>
      <c r="W202">
        <f t="shared" si="183"/>
        <v>0</v>
      </c>
      <c r="X202">
        <f t="shared" si="184"/>
        <v>0</v>
      </c>
      <c r="Y202">
        <f t="shared" si="184"/>
        <v>0</v>
      </c>
      <c r="AA202">
        <v>40385408</v>
      </c>
      <c r="AB202">
        <f t="shared" si="185"/>
        <v>704.89</v>
      </c>
      <c r="AC202">
        <f t="shared" si="186"/>
        <v>704.89</v>
      </c>
      <c r="AD202">
        <f t="shared" si="187"/>
        <v>0</v>
      </c>
      <c r="AE202">
        <f t="shared" si="188"/>
        <v>0</v>
      </c>
      <c r="AF202">
        <f t="shared" si="188"/>
        <v>0</v>
      </c>
      <c r="AG202">
        <f t="shared" si="189"/>
        <v>0</v>
      </c>
      <c r="AH202">
        <f t="shared" si="190"/>
        <v>0</v>
      </c>
      <c r="AI202">
        <f t="shared" si="190"/>
        <v>0</v>
      </c>
      <c r="AJ202">
        <f t="shared" si="191"/>
        <v>0</v>
      </c>
      <c r="AK202">
        <v>704.89</v>
      </c>
      <c r="AL202">
        <v>704.89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1</v>
      </c>
      <c r="AW202">
        <v>1</v>
      </c>
      <c r="AZ202">
        <v>1</v>
      </c>
      <c r="BA202">
        <v>1</v>
      </c>
      <c r="BB202">
        <v>1</v>
      </c>
      <c r="BC202">
        <v>5.97</v>
      </c>
      <c r="BD202" t="s">
        <v>3</v>
      </c>
      <c r="BE202" t="s">
        <v>3</v>
      </c>
      <c r="BF202" t="s">
        <v>3</v>
      </c>
      <c r="BG202" t="s">
        <v>3</v>
      </c>
      <c r="BH202">
        <v>3</v>
      </c>
      <c r="BI202">
        <v>1</v>
      </c>
      <c r="BJ202" t="s">
        <v>225</v>
      </c>
      <c r="BM202">
        <v>149</v>
      </c>
      <c r="BN202">
        <v>0</v>
      </c>
      <c r="BO202" t="s">
        <v>223</v>
      </c>
      <c r="BP202">
        <v>1</v>
      </c>
      <c r="BQ202">
        <v>30</v>
      </c>
      <c r="BR202">
        <v>0</v>
      </c>
      <c r="BS202">
        <v>1</v>
      </c>
      <c r="BT202">
        <v>1</v>
      </c>
      <c r="BU202">
        <v>1</v>
      </c>
      <c r="BV202">
        <v>1</v>
      </c>
      <c r="BW202">
        <v>1</v>
      </c>
      <c r="BX202">
        <v>1</v>
      </c>
      <c r="BY202" t="s">
        <v>3</v>
      </c>
      <c r="BZ202">
        <v>0</v>
      </c>
      <c r="CA202">
        <v>0</v>
      </c>
      <c r="CE202">
        <v>30</v>
      </c>
      <c r="CF202">
        <v>0</v>
      </c>
      <c r="CG202">
        <v>0</v>
      </c>
      <c r="CM202">
        <v>0</v>
      </c>
      <c r="CN202" t="s">
        <v>3</v>
      </c>
      <c r="CO202">
        <v>0</v>
      </c>
      <c r="CP202">
        <f t="shared" si="192"/>
        <v>0</v>
      </c>
      <c r="CQ202">
        <f t="shared" si="193"/>
        <v>4208.1899999999996</v>
      </c>
      <c r="CR202">
        <f t="shared" si="194"/>
        <v>0</v>
      </c>
      <c r="CS202">
        <f t="shared" si="195"/>
        <v>0</v>
      </c>
      <c r="CT202">
        <f t="shared" si="196"/>
        <v>0</v>
      </c>
      <c r="CU202">
        <f t="shared" si="197"/>
        <v>0</v>
      </c>
      <c r="CV202">
        <f t="shared" si="198"/>
        <v>0</v>
      </c>
      <c r="CW202">
        <f t="shared" si="199"/>
        <v>0</v>
      </c>
      <c r="CX202">
        <f t="shared" si="199"/>
        <v>0</v>
      </c>
      <c r="CY202">
        <f t="shared" si="200"/>
        <v>0</v>
      </c>
      <c r="CZ202">
        <f t="shared" si="201"/>
        <v>0</v>
      </c>
      <c r="DC202" t="s">
        <v>3</v>
      </c>
      <c r="DD202" t="s">
        <v>3</v>
      </c>
      <c r="DE202" t="s">
        <v>3</v>
      </c>
      <c r="DF202" t="s">
        <v>3</v>
      </c>
      <c r="DG202" t="s">
        <v>3</v>
      </c>
      <c r="DH202" t="s">
        <v>3</v>
      </c>
      <c r="DI202" t="s">
        <v>3</v>
      </c>
      <c r="DJ202" t="s">
        <v>3</v>
      </c>
      <c r="DK202" t="s">
        <v>3</v>
      </c>
      <c r="DL202" t="s">
        <v>3</v>
      </c>
      <c r="DM202" t="s">
        <v>3</v>
      </c>
      <c r="DN202">
        <v>161</v>
      </c>
      <c r="DO202">
        <v>107</v>
      </c>
      <c r="DP202">
        <v>1</v>
      </c>
      <c r="DQ202">
        <v>1</v>
      </c>
      <c r="DU202">
        <v>1007</v>
      </c>
      <c r="DV202" t="s">
        <v>44</v>
      </c>
      <c r="DW202" t="s">
        <v>44</v>
      </c>
      <c r="DX202">
        <v>1</v>
      </c>
      <c r="EE202">
        <v>39927561</v>
      </c>
      <c r="EF202">
        <v>30</v>
      </c>
      <c r="EG202" t="s">
        <v>51</v>
      </c>
      <c r="EH202">
        <v>0</v>
      </c>
      <c r="EI202" t="s">
        <v>3</v>
      </c>
      <c r="EJ202">
        <v>1</v>
      </c>
      <c r="EK202">
        <v>149</v>
      </c>
      <c r="EL202" t="s">
        <v>213</v>
      </c>
      <c r="EM202" t="s">
        <v>214</v>
      </c>
      <c r="EO202" t="s">
        <v>3</v>
      </c>
      <c r="EQ202">
        <v>0</v>
      </c>
      <c r="ER202">
        <v>704.89</v>
      </c>
      <c r="ES202">
        <v>704.89</v>
      </c>
      <c r="ET202">
        <v>0</v>
      </c>
      <c r="EU202">
        <v>0</v>
      </c>
      <c r="EV202">
        <v>0</v>
      </c>
      <c r="EW202">
        <v>0</v>
      </c>
      <c r="EX202">
        <v>0</v>
      </c>
      <c r="FQ202">
        <v>0</v>
      </c>
      <c r="FR202">
        <f t="shared" si="202"/>
        <v>0</v>
      </c>
      <c r="FS202">
        <v>0</v>
      </c>
      <c r="FX202">
        <v>161</v>
      </c>
      <c r="FY202">
        <v>107</v>
      </c>
      <c r="GA202" t="s">
        <v>3</v>
      </c>
      <c r="GD202">
        <v>0</v>
      </c>
      <c r="GF202">
        <v>-758282629</v>
      </c>
      <c r="GG202">
        <v>2</v>
      </c>
      <c r="GH202">
        <v>1</v>
      </c>
      <c r="GI202">
        <v>2</v>
      </c>
      <c r="GJ202">
        <v>0</v>
      </c>
      <c r="GK202">
        <f>ROUND(R202*(R12)/100,2)</f>
        <v>0</v>
      </c>
      <c r="GL202">
        <f t="shared" si="203"/>
        <v>0</v>
      </c>
      <c r="GM202">
        <f t="shared" si="204"/>
        <v>0</v>
      </c>
      <c r="GN202">
        <f t="shared" si="205"/>
        <v>0</v>
      </c>
      <c r="GO202">
        <f t="shared" si="206"/>
        <v>0</v>
      </c>
      <c r="GP202">
        <f t="shared" si="207"/>
        <v>0</v>
      </c>
      <c r="GR202">
        <v>0</v>
      </c>
      <c r="GS202">
        <v>3</v>
      </c>
      <c r="GT202">
        <v>0</v>
      </c>
      <c r="GU202" t="s">
        <v>3</v>
      </c>
      <c r="GV202">
        <f t="shared" si="208"/>
        <v>0</v>
      </c>
      <c r="GW202">
        <v>1</v>
      </c>
      <c r="GX202">
        <f t="shared" si="209"/>
        <v>0</v>
      </c>
      <c r="HA202">
        <v>0</v>
      </c>
      <c r="HB202">
        <v>0</v>
      </c>
      <c r="HC202">
        <f t="shared" si="210"/>
        <v>0</v>
      </c>
      <c r="IK202">
        <v>0</v>
      </c>
    </row>
    <row r="203" spans="1:245" hidden="1" x14ac:dyDescent="0.2">
      <c r="A203">
        <v>18</v>
      </c>
      <c r="B203">
        <v>1</v>
      </c>
      <c r="C203">
        <v>109</v>
      </c>
      <c r="E203" t="s">
        <v>231</v>
      </c>
      <c r="F203" t="s">
        <v>227</v>
      </c>
      <c r="G203" t="s">
        <v>228</v>
      </c>
      <c r="H203" t="s">
        <v>44</v>
      </c>
      <c r="I203">
        <v>0</v>
      </c>
      <c r="J203">
        <v>0.10979999999999999</v>
      </c>
      <c r="O203">
        <f t="shared" si="175"/>
        <v>0</v>
      </c>
      <c r="P203">
        <f t="shared" si="176"/>
        <v>0</v>
      </c>
      <c r="Q203">
        <f t="shared" si="177"/>
        <v>0</v>
      </c>
      <c r="R203">
        <f t="shared" si="178"/>
        <v>0</v>
      </c>
      <c r="S203">
        <f t="shared" si="179"/>
        <v>0</v>
      </c>
      <c r="T203">
        <f t="shared" si="180"/>
        <v>0</v>
      </c>
      <c r="U203">
        <f t="shared" si="181"/>
        <v>0</v>
      </c>
      <c r="V203">
        <f t="shared" si="182"/>
        <v>0</v>
      </c>
      <c r="W203">
        <f t="shared" si="183"/>
        <v>0</v>
      </c>
      <c r="X203">
        <f t="shared" si="184"/>
        <v>0</v>
      </c>
      <c r="Y203">
        <f t="shared" si="184"/>
        <v>0</v>
      </c>
      <c r="AA203">
        <v>40385408</v>
      </c>
      <c r="AB203">
        <f t="shared" si="185"/>
        <v>451.14</v>
      </c>
      <c r="AC203">
        <f t="shared" si="186"/>
        <v>451.14</v>
      </c>
      <c r="AD203">
        <f t="shared" si="187"/>
        <v>0</v>
      </c>
      <c r="AE203">
        <f t="shared" si="188"/>
        <v>0</v>
      </c>
      <c r="AF203">
        <f t="shared" si="188"/>
        <v>0</v>
      </c>
      <c r="AG203">
        <f t="shared" si="189"/>
        <v>0</v>
      </c>
      <c r="AH203">
        <f t="shared" si="190"/>
        <v>0</v>
      </c>
      <c r="AI203">
        <f t="shared" si="190"/>
        <v>0</v>
      </c>
      <c r="AJ203">
        <f t="shared" si="191"/>
        <v>0</v>
      </c>
      <c r="AK203">
        <v>451.14</v>
      </c>
      <c r="AL203">
        <v>451.14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</v>
      </c>
      <c r="AW203">
        <v>1</v>
      </c>
      <c r="AZ203">
        <v>1</v>
      </c>
      <c r="BA203">
        <v>1</v>
      </c>
      <c r="BB203">
        <v>1</v>
      </c>
      <c r="BC203">
        <v>7.33</v>
      </c>
      <c r="BD203" t="s">
        <v>3</v>
      </c>
      <c r="BE203" t="s">
        <v>3</v>
      </c>
      <c r="BF203" t="s">
        <v>3</v>
      </c>
      <c r="BG203" t="s">
        <v>3</v>
      </c>
      <c r="BH203">
        <v>3</v>
      </c>
      <c r="BI203">
        <v>1</v>
      </c>
      <c r="BJ203" t="s">
        <v>229</v>
      </c>
      <c r="BM203">
        <v>149</v>
      </c>
      <c r="BN203">
        <v>0</v>
      </c>
      <c r="BO203" t="s">
        <v>227</v>
      </c>
      <c r="BP203">
        <v>1</v>
      </c>
      <c r="BQ203">
        <v>30</v>
      </c>
      <c r="BR203">
        <v>0</v>
      </c>
      <c r="BS203">
        <v>1</v>
      </c>
      <c r="BT203">
        <v>1</v>
      </c>
      <c r="BU203">
        <v>1</v>
      </c>
      <c r="BV203">
        <v>1</v>
      </c>
      <c r="BW203">
        <v>1</v>
      </c>
      <c r="BX203">
        <v>1</v>
      </c>
      <c r="BY203" t="s">
        <v>3</v>
      </c>
      <c r="BZ203">
        <v>0</v>
      </c>
      <c r="CA203">
        <v>0</v>
      </c>
      <c r="CE203">
        <v>30</v>
      </c>
      <c r="CF203">
        <v>0</v>
      </c>
      <c r="CG203">
        <v>0</v>
      </c>
      <c r="CM203">
        <v>0</v>
      </c>
      <c r="CN203" t="s">
        <v>3</v>
      </c>
      <c r="CO203">
        <v>0</v>
      </c>
      <c r="CP203">
        <f t="shared" si="192"/>
        <v>0</v>
      </c>
      <c r="CQ203">
        <f t="shared" si="193"/>
        <v>3306.86</v>
      </c>
      <c r="CR203">
        <f t="shared" si="194"/>
        <v>0</v>
      </c>
      <c r="CS203">
        <f t="shared" si="195"/>
        <v>0</v>
      </c>
      <c r="CT203">
        <f t="shared" si="196"/>
        <v>0</v>
      </c>
      <c r="CU203">
        <f t="shared" si="197"/>
        <v>0</v>
      </c>
      <c r="CV203">
        <f t="shared" si="198"/>
        <v>0</v>
      </c>
      <c r="CW203">
        <f t="shared" si="199"/>
        <v>0</v>
      </c>
      <c r="CX203">
        <f t="shared" si="199"/>
        <v>0</v>
      </c>
      <c r="CY203">
        <f t="shared" si="200"/>
        <v>0</v>
      </c>
      <c r="CZ203">
        <f t="shared" si="201"/>
        <v>0</v>
      </c>
      <c r="DC203" t="s">
        <v>3</v>
      </c>
      <c r="DD203" t="s">
        <v>3</v>
      </c>
      <c r="DE203" t="s">
        <v>3</v>
      </c>
      <c r="DF203" t="s">
        <v>3</v>
      </c>
      <c r="DG203" t="s">
        <v>3</v>
      </c>
      <c r="DH203" t="s">
        <v>3</v>
      </c>
      <c r="DI203" t="s">
        <v>3</v>
      </c>
      <c r="DJ203" t="s">
        <v>3</v>
      </c>
      <c r="DK203" t="s">
        <v>3</v>
      </c>
      <c r="DL203" t="s">
        <v>3</v>
      </c>
      <c r="DM203" t="s">
        <v>3</v>
      </c>
      <c r="DN203">
        <v>161</v>
      </c>
      <c r="DO203">
        <v>107</v>
      </c>
      <c r="DP203">
        <v>1</v>
      </c>
      <c r="DQ203">
        <v>1</v>
      </c>
      <c r="DU203">
        <v>1007</v>
      </c>
      <c r="DV203" t="s">
        <v>44</v>
      </c>
      <c r="DW203" t="s">
        <v>44</v>
      </c>
      <c r="DX203">
        <v>1</v>
      </c>
      <c r="EE203">
        <v>39927561</v>
      </c>
      <c r="EF203">
        <v>30</v>
      </c>
      <c r="EG203" t="s">
        <v>51</v>
      </c>
      <c r="EH203">
        <v>0</v>
      </c>
      <c r="EI203" t="s">
        <v>3</v>
      </c>
      <c r="EJ203">
        <v>1</v>
      </c>
      <c r="EK203">
        <v>149</v>
      </c>
      <c r="EL203" t="s">
        <v>213</v>
      </c>
      <c r="EM203" t="s">
        <v>214</v>
      </c>
      <c r="EO203" t="s">
        <v>3</v>
      </c>
      <c r="EQ203">
        <v>0</v>
      </c>
      <c r="ER203">
        <v>451.14</v>
      </c>
      <c r="ES203">
        <v>451.14</v>
      </c>
      <c r="ET203">
        <v>0</v>
      </c>
      <c r="EU203">
        <v>0</v>
      </c>
      <c r="EV203">
        <v>0</v>
      </c>
      <c r="EW203">
        <v>0</v>
      </c>
      <c r="EX203">
        <v>0</v>
      </c>
      <c r="FQ203">
        <v>0</v>
      </c>
      <c r="FR203">
        <f t="shared" si="202"/>
        <v>0</v>
      </c>
      <c r="FS203">
        <v>0</v>
      </c>
      <c r="FX203">
        <v>161</v>
      </c>
      <c r="FY203">
        <v>107</v>
      </c>
      <c r="GA203" t="s">
        <v>3</v>
      </c>
      <c r="GD203">
        <v>0</v>
      </c>
      <c r="GF203">
        <v>-718781615</v>
      </c>
      <c r="GG203">
        <v>2</v>
      </c>
      <c r="GH203">
        <v>1</v>
      </c>
      <c r="GI203">
        <v>2</v>
      </c>
      <c r="GJ203">
        <v>0</v>
      </c>
      <c r="GK203">
        <f>ROUND(R203*(R12)/100,2)</f>
        <v>0</v>
      </c>
      <c r="GL203">
        <f t="shared" si="203"/>
        <v>0</v>
      </c>
      <c r="GM203">
        <f t="shared" si="204"/>
        <v>0</v>
      </c>
      <c r="GN203">
        <f t="shared" si="205"/>
        <v>0</v>
      </c>
      <c r="GO203">
        <f t="shared" si="206"/>
        <v>0</v>
      </c>
      <c r="GP203">
        <f t="shared" si="207"/>
        <v>0</v>
      </c>
      <c r="GR203">
        <v>0</v>
      </c>
      <c r="GS203">
        <v>3</v>
      </c>
      <c r="GT203">
        <v>0</v>
      </c>
      <c r="GU203" t="s">
        <v>3</v>
      </c>
      <c r="GV203">
        <f t="shared" si="208"/>
        <v>0</v>
      </c>
      <c r="GW203">
        <v>1</v>
      </c>
      <c r="GX203">
        <f t="shared" si="209"/>
        <v>0</v>
      </c>
      <c r="HA203">
        <v>0</v>
      </c>
      <c r="HB203">
        <v>0</v>
      </c>
      <c r="HC203">
        <f t="shared" si="210"/>
        <v>0</v>
      </c>
      <c r="IK203">
        <v>0</v>
      </c>
    </row>
    <row r="204" spans="1:245" hidden="1" x14ac:dyDescent="0.2">
      <c r="A204">
        <v>18</v>
      </c>
      <c r="B204">
        <v>1</v>
      </c>
      <c r="C204">
        <v>111</v>
      </c>
      <c r="E204" t="s">
        <v>232</v>
      </c>
      <c r="F204" t="s">
        <v>233</v>
      </c>
      <c r="G204" t="s">
        <v>234</v>
      </c>
      <c r="H204" t="s">
        <v>235</v>
      </c>
      <c r="I204">
        <v>0</v>
      </c>
      <c r="J204">
        <v>100</v>
      </c>
      <c r="O204">
        <f t="shared" si="175"/>
        <v>0</v>
      </c>
      <c r="P204">
        <f t="shared" si="176"/>
        <v>0</v>
      </c>
      <c r="Q204">
        <f t="shared" si="177"/>
        <v>0</v>
      </c>
      <c r="R204">
        <f t="shared" si="178"/>
        <v>0</v>
      </c>
      <c r="S204">
        <f t="shared" si="179"/>
        <v>0</v>
      </c>
      <c r="T204">
        <f t="shared" si="180"/>
        <v>0</v>
      </c>
      <c r="U204">
        <f t="shared" si="181"/>
        <v>0</v>
      </c>
      <c r="V204">
        <f t="shared" si="182"/>
        <v>0</v>
      </c>
      <c r="W204">
        <f t="shared" si="183"/>
        <v>0</v>
      </c>
      <c r="X204">
        <f t="shared" si="184"/>
        <v>0</v>
      </c>
      <c r="Y204">
        <f t="shared" si="184"/>
        <v>0</v>
      </c>
      <c r="AA204">
        <v>40385408</v>
      </c>
      <c r="AB204">
        <f t="shared" si="185"/>
        <v>75.23</v>
      </c>
      <c r="AC204">
        <f t="shared" si="186"/>
        <v>75.23</v>
      </c>
      <c r="AD204">
        <f t="shared" si="187"/>
        <v>0</v>
      </c>
      <c r="AE204">
        <f t="shared" si="188"/>
        <v>0</v>
      </c>
      <c r="AF204">
        <f t="shared" si="188"/>
        <v>0</v>
      </c>
      <c r="AG204">
        <f t="shared" si="189"/>
        <v>0</v>
      </c>
      <c r="AH204">
        <f t="shared" si="190"/>
        <v>0</v>
      </c>
      <c r="AI204">
        <f t="shared" si="190"/>
        <v>0</v>
      </c>
      <c r="AJ204">
        <f t="shared" si="191"/>
        <v>0</v>
      </c>
      <c r="AK204">
        <v>75.23</v>
      </c>
      <c r="AL204">
        <v>75.23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1</v>
      </c>
      <c r="AW204">
        <v>1</v>
      </c>
      <c r="AZ204">
        <v>1</v>
      </c>
      <c r="BA204">
        <v>1</v>
      </c>
      <c r="BB204">
        <v>1</v>
      </c>
      <c r="BC204">
        <v>5.65</v>
      </c>
      <c r="BD204" t="s">
        <v>3</v>
      </c>
      <c r="BE204" t="s">
        <v>3</v>
      </c>
      <c r="BF204" t="s">
        <v>3</v>
      </c>
      <c r="BG204" t="s">
        <v>3</v>
      </c>
      <c r="BH204">
        <v>3</v>
      </c>
      <c r="BI204">
        <v>1</v>
      </c>
      <c r="BJ204" t="s">
        <v>3</v>
      </c>
      <c r="BM204">
        <v>149</v>
      </c>
      <c r="BN204">
        <v>0</v>
      </c>
      <c r="BO204" t="s">
        <v>3</v>
      </c>
      <c r="BP204">
        <v>0</v>
      </c>
      <c r="BQ204">
        <v>30</v>
      </c>
      <c r="BR204">
        <v>0</v>
      </c>
      <c r="BS204">
        <v>1</v>
      </c>
      <c r="BT204">
        <v>1</v>
      </c>
      <c r="BU204">
        <v>1</v>
      </c>
      <c r="BV204">
        <v>1</v>
      </c>
      <c r="BW204">
        <v>1</v>
      </c>
      <c r="BX204">
        <v>1</v>
      </c>
      <c r="BY204" t="s">
        <v>3</v>
      </c>
      <c r="BZ204">
        <v>0</v>
      </c>
      <c r="CA204">
        <v>0</v>
      </c>
      <c r="CE204">
        <v>30</v>
      </c>
      <c r="CF204">
        <v>0</v>
      </c>
      <c r="CG204">
        <v>0</v>
      </c>
      <c r="CM204">
        <v>0</v>
      </c>
      <c r="CN204" t="s">
        <v>3</v>
      </c>
      <c r="CO204">
        <v>0</v>
      </c>
      <c r="CP204">
        <f t="shared" si="192"/>
        <v>0</v>
      </c>
      <c r="CQ204">
        <f t="shared" si="193"/>
        <v>425.05</v>
      </c>
      <c r="CR204">
        <f t="shared" si="194"/>
        <v>0</v>
      </c>
      <c r="CS204">
        <f t="shared" si="195"/>
        <v>0</v>
      </c>
      <c r="CT204">
        <f t="shared" si="196"/>
        <v>0</v>
      </c>
      <c r="CU204">
        <f t="shared" si="197"/>
        <v>0</v>
      </c>
      <c r="CV204">
        <f t="shared" si="198"/>
        <v>0</v>
      </c>
      <c r="CW204">
        <f t="shared" si="199"/>
        <v>0</v>
      </c>
      <c r="CX204">
        <f t="shared" si="199"/>
        <v>0</v>
      </c>
      <c r="CY204">
        <f t="shared" si="200"/>
        <v>0</v>
      </c>
      <c r="CZ204">
        <f t="shared" si="201"/>
        <v>0</v>
      </c>
      <c r="DC204" t="s">
        <v>3</v>
      </c>
      <c r="DD204" t="s">
        <v>3</v>
      </c>
      <c r="DE204" t="s">
        <v>3</v>
      </c>
      <c r="DF204" t="s">
        <v>3</v>
      </c>
      <c r="DG204" t="s">
        <v>3</v>
      </c>
      <c r="DH204" t="s">
        <v>3</v>
      </c>
      <c r="DI204" t="s">
        <v>3</v>
      </c>
      <c r="DJ204" t="s">
        <v>3</v>
      </c>
      <c r="DK204" t="s">
        <v>3</v>
      </c>
      <c r="DL204" t="s">
        <v>3</v>
      </c>
      <c r="DM204" t="s">
        <v>3</v>
      </c>
      <c r="DN204">
        <v>161</v>
      </c>
      <c r="DO204">
        <v>107</v>
      </c>
      <c r="DP204">
        <v>1</v>
      </c>
      <c r="DQ204">
        <v>1</v>
      </c>
      <c r="DU204">
        <v>1013</v>
      </c>
      <c r="DV204" t="s">
        <v>235</v>
      </c>
      <c r="DW204" t="s">
        <v>235</v>
      </c>
      <c r="DX204">
        <v>1</v>
      </c>
      <c r="EE204">
        <v>39927561</v>
      </c>
      <c r="EF204">
        <v>30</v>
      </c>
      <c r="EG204" t="s">
        <v>51</v>
      </c>
      <c r="EH204">
        <v>0</v>
      </c>
      <c r="EI204" t="s">
        <v>3</v>
      </c>
      <c r="EJ204">
        <v>1</v>
      </c>
      <c r="EK204">
        <v>149</v>
      </c>
      <c r="EL204" t="s">
        <v>213</v>
      </c>
      <c r="EM204" t="s">
        <v>214</v>
      </c>
      <c r="EO204" t="s">
        <v>3</v>
      </c>
      <c r="EQ204">
        <v>0</v>
      </c>
      <c r="ER204">
        <v>75.23</v>
      </c>
      <c r="ES204">
        <v>75.23</v>
      </c>
      <c r="ET204">
        <v>0</v>
      </c>
      <c r="EU204">
        <v>0</v>
      </c>
      <c r="EV204">
        <v>0</v>
      </c>
      <c r="EW204">
        <v>0</v>
      </c>
      <c r="EX204">
        <v>0</v>
      </c>
      <c r="EZ204">
        <v>5</v>
      </c>
      <c r="FC204">
        <v>1</v>
      </c>
      <c r="FD204">
        <v>18</v>
      </c>
      <c r="FF204">
        <v>500</v>
      </c>
      <c r="FQ204">
        <v>0</v>
      </c>
      <c r="FR204">
        <f t="shared" si="202"/>
        <v>0</v>
      </c>
      <c r="FS204">
        <v>0</v>
      </c>
      <c r="FX204">
        <v>161</v>
      </c>
      <c r="FY204">
        <v>107</v>
      </c>
      <c r="GA204" t="s">
        <v>236</v>
      </c>
      <c r="GD204">
        <v>0</v>
      </c>
      <c r="GF204">
        <v>859180201</v>
      </c>
      <c r="GG204">
        <v>2</v>
      </c>
      <c r="GH204">
        <v>3</v>
      </c>
      <c r="GI204">
        <v>3</v>
      </c>
      <c r="GJ204">
        <v>0</v>
      </c>
      <c r="GK204">
        <f>ROUND(R204*(R12)/100,2)</f>
        <v>0</v>
      </c>
      <c r="GL204">
        <f t="shared" si="203"/>
        <v>0</v>
      </c>
      <c r="GM204">
        <f t="shared" si="204"/>
        <v>0</v>
      </c>
      <c r="GN204">
        <f t="shared" si="205"/>
        <v>0</v>
      </c>
      <c r="GO204">
        <f t="shared" si="206"/>
        <v>0</v>
      </c>
      <c r="GP204">
        <f t="shared" si="207"/>
        <v>0</v>
      </c>
      <c r="GR204">
        <v>1</v>
      </c>
      <c r="GS204">
        <v>1</v>
      </c>
      <c r="GT204">
        <v>0</v>
      </c>
      <c r="GU204" t="s">
        <v>3</v>
      </c>
      <c r="GV204">
        <f t="shared" si="208"/>
        <v>0</v>
      </c>
      <c r="GW204">
        <v>1</v>
      </c>
      <c r="GX204">
        <f t="shared" si="209"/>
        <v>0</v>
      </c>
      <c r="HA204">
        <v>0</v>
      </c>
      <c r="HB204">
        <v>0</v>
      </c>
      <c r="HC204">
        <f t="shared" si="210"/>
        <v>0</v>
      </c>
      <c r="IK204">
        <v>0</v>
      </c>
    </row>
    <row r="205" spans="1:245" hidden="1" x14ac:dyDescent="0.2"/>
    <row r="206" spans="1:245" hidden="1" x14ac:dyDescent="0.2">
      <c r="A206" s="2">
        <v>51</v>
      </c>
      <c r="B206" s="2">
        <f>B193</f>
        <v>1</v>
      </c>
      <c r="C206" s="2">
        <f>A193</f>
        <v>4</v>
      </c>
      <c r="D206" s="2">
        <f>ROW(A193)</f>
        <v>193</v>
      </c>
      <c r="E206" s="2"/>
      <c r="F206" s="2" t="str">
        <f>IF(F193&lt;&gt;"",F193,"")</f>
        <v>Новый раздел</v>
      </c>
      <c r="G206" s="2" t="str">
        <f>IF(G193&lt;&gt;"",G193,"")</f>
        <v>п.6   Замена\ устройство Бортового камня магистрального (для проезжей части и тротуаров) - 106м/п</v>
      </c>
      <c r="H206" s="2">
        <v>0</v>
      </c>
      <c r="I206" s="2"/>
      <c r="J206" s="2"/>
      <c r="K206" s="2"/>
      <c r="L206" s="2"/>
      <c r="M206" s="2"/>
      <c r="N206" s="2"/>
      <c r="O206" s="2">
        <f t="shared" ref="O206:T206" si="211">ROUND(AB206,2)</f>
        <v>0</v>
      </c>
      <c r="P206" s="2">
        <f t="shared" si="211"/>
        <v>0</v>
      </c>
      <c r="Q206" s="2">
        <f t="shared" si="211"/>
        <v>0</v>
      </c>
      <c r="R206" s="2">
        <f t="shared" si="211"/>
        <v>0</v>
      </c>
      <c r="S206" s="2">
        <f t="shared" si="211"/>
        <v>0</v>
      </c>
      <c r="T206" s="2">
        <f t="shared" si="211"/>
        <v>0</v>
      </c>
      <c r="U206" s="2">
        <f>AH206</f>
        <v>0</v>
      </c>
      <c r="V206" s="2">
        <f>AI206</f>
        <v>0</v>
      </c>
      <c r="W206" s="2">
        <f>ROUND(AJ206,2)</f>
        <v>0</v>
      </c>
      <c r="X206" s="2">
        <f>ROUND(AK206,2)</f>
        <v>0</v>
      </c>
      <c r="Y206" s="2">
        <f>ROUND(AL206,2)</f>
        <v>0</v>
      </c>
      <c r="Z206" s="2"/>
      <c r="AA206" s="2"/>
      <c r="AB206" s="2">
        <f>ROUND(SUMIF(AA197:AA204,"=40385408",O197:O204),2)</f>
        <v>0</v>
      </c>
      <c r="AC206" s="2">
        <f>ROUND(SUMIF(AA197:AA204,"=40385408",P197:P204),2)</f>
        <v>0</v>
      </c>
      <c r="AD206" s="2">
        <f>ROUND(SUMIF(AA197:AA204,"=40385408",Q197:Q204),2)</f>
        <v>0</v>
      </c>
      <c r="AE206" s="2">
        <f>ROUND(SUMIF(AA197:AA204,"=40385408",R197:R204),2)</f>
        <v>0</v>
      </c>
      <c r="AF206" s="2">
        <f>ROUND(SUMIF(AA197:AA204,"=40385408",S197:S204),2)</f>
        <v>0</v>
      </c>
      <c r="AG206" s="2">
        <f>ROUND(SUMIF(AA197:AA204,"=40385408",T197:T204),2)</f>
        <v>0</v>
      </c>
      <c r="AH206" s="2">
        <f>SUMIF(AA197:AA204,"=40385408",U197:U204)</f>
        <v>0</v>
      </c>
      <c r="AI206" s="2">
        <f>SUMIF(AA197:AA204,"=40385408",V197:V204)</f>
        <v>0</v>
      </c>
      <c r="AJ206" s="2">
        <f>ROUND(SUMIF(AA197:AA204,"=40385408",W197:W204),2)</f>
        <v>0</v>
      </c>
      <c r="AK206" s="2">
        <f>ROUND(SUMIF(AA197:AA204,"=40385408",X197:X204),2)</f>
        <v>0</v>
      </c>
      <c r="AL206" s="2">
        <f>ROUND(SUMIF(AA197:AA204,"=40385408",Y197:Y204),2)</f>
        <v>0</v>
      </c>
      <c r="AM206" s="2"/>
      <c r="AN206" s="2"/>
      <c r="AO206" s="2">
        <f t="shared" ref="AO206:BC206" si="212">ROUND(BX206,2)</f>
        <v>0</v>
      </c>
      <c r="AP206" s="2">
        <f t="shared" si="212"/>
        <v>0</v>
      </c>
      <c r="AQ206" s="2">
        <f t="shared" si="212"/>
        <v>0</v>
      </c>
      <c r="AR206" s="2">
        <f t="shared" si="212"/>
        <v>0</v>
      </c>
      <c r="AS206" s="2">
        <f t="shared" si="212"/>
        <v>0</v>
      </c>
      <c r="AT206" s="2">
        <f t="shared" si="212"/>
        <v>0</v>
      </c>
      <c r="AU206" s="2">
        <f t="shared" si="212"/>
        <v>0</v>
      </c>
      <c r="AV206" s="2">
        <f t="shared" si="212"/>
        <v>0</v>
      </c>
      <c r="AW206" s="2">
        <f t="shared" si="212"/>
        <v>0</v>
      </c>
      <c r="AX206" s="2">
        <f t="shared" si="212"/>
        <v>0</v>
      </c>
      <c r="AY206" s="2">
        <f t="shared" si="212"/>
        <v>0</v>
      </c>
      <c r="AZ206" s="2">
        <f t="shared" si="212"/>
        <v>0</v>
      </c>
      <c r="BA206" s="2">
        <f t="shared" si="212"/>
        <v>0</v>
      </c>
      <c r="BB206" s="2">
        <f t="shared" si="212"/>
        <v>0</v>
      </c>
      <c r="BC206" s="2">
        <f t="shared" si="212"/>
        <v>0</v>
      </c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>
        <f>ROUND(SUMIF(AA197:AA204,"=40385408",FQ197:FQ204),2)</f>
        <v>0</v>
      </c>
      <c r="BY206" s="2">
        <f>ROUND(SUMIF(AA197:AA204,"=40385408",FR197:FR204),2)</f>
        <v>0</v>
      </c>
      <c r="BZ206" s="2">
        <f>ROUND(SUMIF(AA197:AA204,"=40385408",GL197:GL204),2)</f>
        <v>0</v>
      </c>
      <c r="CA206" s="2">
        <f>ROUND(SUMIF(AA197:AA204,"=40385408",GM197:GM204),2)</f>
        <v>0</v>
      </c>
      <c r="CB206" s="2">
        <f>ROUND(SUMIF(AA197:AA204,"=40385408",GN197:GN204),2)</f>
        <v>0</v>
      </c>
      <c r="CC206" s="2">
        <f>ROUND(SUMIF(AA197:AA204,"=40385408",GO197:GO204),2)</f>
        <v>0</v>
      </c>
      <c r="CD206" s="2">
        <f>ROUND(SUMIF(AA197:AA204,"=40385408",GP197:GP204),2)</f>
        <v>0</v>
      </c>
      <c r="CE206" s="2">
        <f>AC206-BX206</f>
        <v>0</v>
      </c>
      <c r="CF206" s="2">
        <f>AC206-BY206</f>
        <v>0</v>
      </c>
      <c r="CG206" s="2">
        <f>BX206-BZ206</f>
        <v>0</v>
      </c>
      <c r="CH206" s="2">
        <f>AC206-BX206-BY206+BZ206</f>
        <v>0</v>
      </c>
      <c r="CI206" s="2">
        <f>BY206-BZ206</f>
        <v>0</v>
      </c>
      <c r="CJ206" s="2">
        <f>ROUND(SUMIF(AA197:AA204,"=40385408",GX197:GX204),2)</f>
        <v>0</v>
      </c>
      <c r="CK206" s="2">
        <f>ROUND(SUMIF(AA197:AA204,"=40385408",GY197:GY204),2)</f>
        <v>0</v>
      </c>
      <c r="CL206" s="2">
        <f>ROUND(SUMIF(AA197:AA204,"=40385408",GZ197:GZ204),2)</f>
        <v>0</v>
      </c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>
        <v>0</v>
      </c>
    </row>
    <row r="207" spans="1:245" hidden="1" x14ac:dyDescent="0.2"/>
    <row r="208" spans="1:245" hidden="1" x14ac:dyDescent="0.2">
      <c r="A208" s="4">
        <v>50</v>
      </c>
      <c r="B208" s="4">
        <v>0</v>
      </c>
      <c r="C208" s="4">
        <v>0</v>
      </c>
      <c r="D208" s="4">
        <v>1</v>
      </c>
      <c r="E208" s="4">
        <v>201</v>
      </c>
      <c r="F208" s="4">
        <f>ROUND(Source!O206,O208)</f>
        <v>0</v>
      </c>
      <c r="G208" s="4" t="s">
        <v>65</v>
      </c>
      <c r="H208" s="4" t="s">
        <v>66</v>
      </c>
      <c r="I208" s="4"/>
      <c r="J208" s="4"/>
      <c r="K208" s="4">
        <v>201</v>
      </c>
      <c r="L208" s="4">
        <v>1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3" hidden="1" x14ac:dyDescent="0.2">
      <c r="A209" s="4">
        <v>50</v>
      </c>
      <c r="B209" s="4">
        <v>0</v>
      </c>
      <c r="C209" s="4">
        <v>0</v>
      </c>
      <c r="D209" s="4">
        <v>1</v>
      </c>
      <c r="E209" s="4">
        <v>202</v>
      </c>
      <c r="F209" s="4">
        <f>ROUND(Source!P206,O209)</f>
        <v>0</v>
      </c>
      <c r="G209" s="4" t="s">
        <v>67</v>
      </c>
      <c r="H209" s="4" t="s">
        <v>68</v>
      </c>
      <c r="I209" s="4"/>
      <c r="J209" s="4"/>
      <c r="K209" s="4">
        <v>202</v>
      </c>
      <c r="L209" s="4">
        <v>2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0" spans="1:23" hidden="1" x14ac:dyDescent="0.2">
      <c r="A210" s="4">
        <v>50</v>
      </c>
      <c r="B210" s="4">
        <v>0</v>
      </c>
      <c r="C210" s="4">
        <v>0</v>
      </c>
      <c r="D210" s="4">
        <v>1</v>
      </c>
      <c r="E210" s="4">
        <v>222</v>
      </c>
      <c r="F210" s="4">
        <f>ROUND(Source!AO206,O210)</f>
        <v>0</v>
      </c>
      <c r="G210" s="4" t="s">
        <v>69</v>
      </c>
      <c r="H210" s="4" t="s">
        <v>70</v>
      </c>
      <c r="I210" s="4"/>
      <c r="J210" s="4"/>
      <c r="K210" s="4">
        <v>222</v>
      </c>
      <c r="L210" s="4">
        <v>3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3" hidden="1" x14ac:dyDescent="0.2">
      <c r="A211" s="4">
        <v>50</v>
      </c>
      <c r="B211" s="4">
        <v>0</v>
      </c>
      <c r="C211" s="4">
        <v>0</v>
      </c>
      <c r="D211" s="4">
        <v>1</v>
      </c>
      <c r="E211" s="4">
        <v>225</v>
      </c>
      <c r="F211" s="4">
        <f>ROUND(Source!AV206,O211)</f>
        <v>0</v>
      </c>
      <c r="G211" s="4" t="s">
        <v>71</v>
      </c>
      <c r="H211" s="4" t="s">
        <v>72</v>
      </c>
      <c r="I211" s="4"/>
      <c r="J211" s="4"/>
      <c r="K211" s="4">
        <v>225</v>
      </c>
      <c r="L211" s="4">
        <v>4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3" hidden="1" x14ac:dyDescent="0.2">
      <c r="A212" s="4">
        <v>50</v>
      </c>
      <c r="B212" s="4">
        <v>0</v>
      </c>
      <c r="C212" s="4">
        <v>0</v>
      </c>
      <c r="D212" s="4">
        <v>1</v>
      </c>
      <c r="E212" s="4">
        <v>226</v>
      </c>
      <c r="F212" s="4">
        <f>ROUND(Source!AW206,O212)</f>
        <v>0</v>
      </c>
      <c r="G212" s="4" t="s">
        <v>73</v>
      </c>
      <c r="H212" s="4" t="s">
        <v>74</v>
      </c>
      <c r="I212" s="4"/>
      <c r="J212" s="4"/>
      <c r="K212" s="4">
        <v>226</v>
      </c>
      <c r="L212" s="4">
        <v>5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3" hidden="1" x14ac:dyDescent="0.2">
      <c r="A213" s="4">
        <v>50</v>
      </c>
      <c r="B213" s="4">
        <v>0</v>
      </c>
      <c r="C213" s="4">
        <v>0</v>
      </c>
      <c r="D213" s="4">
        <v>1</v>
      </c>
      <c r="E213" s="4">
        <v>227</v>
      </c>
      <c r="F213" s="4">
        <f>ROUND(Source!AX206,O213)</f>
        <v>0</v>
      </c>
      <c r="G213" s="4" t="s">
        <v>75</v>
      </c>
      <c r="H213" s="4" t="s">
        <v>76</v>
      </c>
      <c r="I213" s="4"/>
      <c r="J213" s="4"/>
      <c r="K213" s="4">
        <v>227</v>
      </c>
      <c r="L213" s="4">
        <v>6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4" spans="1:23" hidden="1" x14ac:dyDescent="0.2">
      <c r="A214" s="4">
        <v>50</v>
      </c>
      <c r="B214" s="4">
        <v>0</v>
      </c>
      <c r="C214" s="4">
        <v>0</v>
      </c>
      <c r="D214" s="4">
        <v>1</v>
      </c>
      <c r="E214" s="4">
        <v>228</v>
      </c>
      <c r="F214" s="4">
        <f>ROUND(Source!AY206,O214)</f>
        <v>0</v>
      </c>
      <c r="G214" s="4" t="s">
        <v>77</v>
      </c>
      <c r="H214" s="4" t="s">
        <v>78</v>
      </c>
      <c r="I214" s="4"/>
      <c r="J214" s="4"/>
      <c r="K214" s="4">
        <v>228</v>
      </c>
      <c r="L214" s="4">
        <v>7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/>
    </row>
    <row r="215" spans="1:23" hidden="1" x14ac:dyDescent="0.2">
      <c r="A215" s="4">
        <v>50</v>
      </c>
      <c r="B215" s="4">
        <v>0</v>
      </c>
      <c r="C215" s="4">
        <v>0</v>
      </c>
      <c r="D215" s="4">
        <v>1</v>
      </c>
      <c r="E215" s="4">
        <v>216</v>
      </c>
      <c r="F215" s="4">
        <f>ROUND(Source!AP206,O215)</f>
        <v>0</v>
      </c>
      <c r="G215" s="4" t="s">
        <v>79</v>
      </c>
      <c r="H215" s="4" t="s">
        <v>80</v>
      </c>
      <c r="I215" s="4"/>
      <c r="J215" s="4"/>
      <c r="K215" s="4">
        <v>216</v>
      </c>
      <c r="L215" s="4">
        <v>8</v>
      </c>
      <c r="M215" s="4">
        <v>3</v>
      </c>
      <c r="N215" s="4" t="s">
        <v>3</v>
      </c>
      <c r="O215" s="4">
        <v>2</v>
      </c>
      <c r="P215" s="4"/>
      <c r="Q215" s="4"/>
      <c r="R215" s="4"/>
      <c r="S215" s="4"/>
      <c r="T215" s="4"/>
      <c r="U215" s="4"/>
      <c r="V215" s="4"/>
      <c r="W215" s="4"/>
    </row>
    <row r="216" spans="1:23" hidden="1" x14ac:dyDescent="0.2">
      <c r="A216" s="4">
        <v>50</v>
      </c>
      <c r="B216" s="4">
        <v>0</v>
      </c>
      <c r="C216" s="4">
        <v>0</v>
      </c>
      <c r="D216" s="4">
        <v>1</v>
      </c>
      <c r="E216" s="4">
        <v>223</v>
      </c>
      <c r="F216" s="4">
        <f>ROUND(Source!AQ206,O216)</f>
        <v>0</v>
      </c>
      <c r="G216" s="4" t="s">
        <v>81</v>
      </c>
      <c r="H216" s="4" t="s">
        <v>82</v>
      </c>
      <c r="I216" s="4"/>
      <c r="J216" s="4"/>
      <c r="K216" s="4">
        <v>223</v>
      </c>
      <c r="L216" s="4">
        <v>9</v>
      </c>
      <c r="M216" s="4">
        <v>3</v>
      </c>
      <c r="N216" s="4" t="s">
        <v>3</v>
      </c>
      <c r="O216" s="4">
        <v>2</v>
      </c>
      <c r="P216" s="4"/>
      <c r="Q216" s="4"/>
      <c r="R216" s="4"/>
      <c r="S216" s="4"/>
      <c r="T216" s="4"/>
      <c r="U216" s="4"/>
      <c r="V216" s="4"/>
      <c r="W216" s="4"/>
    </row>
    <row r="217" spans="1:23" hidden="1" x14ac:dyDescent="0.2">
      <c r="A217" s="4">
        <v>50</v>
      </c>
      <c r="B217" s="4">
        <v>0</v>
      </c>
      <c r="C217" s="4">
        <v>0</v>
      </c>
      <c r="D217" s="4">
        <v>1</v>
      </c>
      <c r="E217" s="4">
        <v>229</v>
      </c>
      <c r="F217" s="4">
        <f>ROUND(Source!AZ206,O217)</f>
        <v>0</v>
      </c>
      <c r="G217" s="4" t="s">
        <v>83</v>
      </c>
      <c r="H217" s="4" t="s">
        <v>84</v>
      </c>
      <c r="I217" s="4"/>
      <c r="J217" s="4"/>
      <c r="K217" s="4">
        <v>229</v>
      </c>
      <c r="L217" s="4">
        <v>10</v>
      </c>
      <c r="M217" s="4">
        <v>3</v>
      </c>
      <c r="N217" s="4" t="s">
        <v>3</v>
      </c>
      <c r="O217" s="4">
        <v>2</v>
      </c>
      <c r="P217" s="4"/>
      <c r="Q217" s="4"/>
      <c r="R217" s="4"/>
      <c r="S217" s="4"/>
      <c r="T217" s="4"/>
      <c r="U217" s="4"/>
      <c r="V217" s="4"/>
      <c r="W217" s="4"/>
    </row>
    <row r="218" spans="1:23" hidden="1" x14ac:dyDescent="0.2">
      <c r="A218" s="4">
        <v>50</v>
      </c>
      <c r="B218" s="4">
        <v>0</v>
      </c>
      <c r="C218" s="4">
        <v>0</v>
      </c>
      <c r="D218" s="4">
        <v>1</v>
      </c>
      <c r="E218" s="4">
        <v>203</v>
      </c>
      <c r="F218" s="4">
        <f>ROUND(Source!Q206,O218)</f>
        <v>0</v>
      </c>
      <c r="G218" s="4" t="s">
        <v>85</v>
      </c>
      <c r="H218" s="4" t="s">
        <v>86</v>
      </c>
      <c r="I218" s="4"/>
      <c r="J218" s="4"/>
      <c r="K218" s="4">
        <v>203</v>
      </c>
      <c r="L218" s="4">
        <v>11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/>
    </row>
    <row r="219" spans="1:23" hidden="1" x14ac:dyDescent="0.2">
      <c r="A219" s="4">
        <v>50</v>
      </c>
      <c r="B219" s="4">
        <v>0</v>
      </c>
      <c r="C219" s="4">
        <v>0</v>
      </c>
      <c r="D219" s="4">
        <v>1</v>
      </c>
      <c r="E219" s="4">
        <v>231</v>
      </c>
      <c r="F219" s="4">
        <f>ROUND(Source!BB206,O219)</f>
        <v>0</v>
      </c>
      <c r="G219" s="4" t="s">
        <v>87</v>
      </c>
      <c r="H219" s="4" t="s">
        <v>88</v>
      </c>
      <c r="I219" s="4"/>
      <c r="J219" s="4"/>
      <c r="K219" s="4">
        <v>231</v>
      </c>
      <c r="L219" s="4">
        <v>12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/>
    </row>
    <row r="220" spans="1:23" hidden="1" x14ac:dyDescent="0.2">
      <c r="A220" s="4">
        <v>50</v>
      </c>
      <c r="B220" s="4">
        <v>0</v>
      </c>
      <c r="C220" s="4">
        <v>0</v>
      </c>
      <c r="D220" s="4">
        <v>1</v>
      </c>
      <c r="E220" s="4">
        <v>204</v>
      </c>
      <c r="F220" s="4">
        <f>ROUND(Source!R206,O220)</f>
        <v>0</v>
      </c>
      <c r="G220" s="4" t="s">
        <v>89</v>
      </c>
      <c r="H220" s="4" t="s">
        <v>90</v>
      </c>
      <c r="I220" s="4"/>
      <c r="J220" s="4"/>
      <c r="K220" s="4">
        <v>204</v>
      </c>
      <c r="L220" s="4">
        <v>13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3" hidden="1" x14ac:dyDescent="0.2">
      <c r="A221" s="4">
        <v>50</v>
      </c>
      <c r="B221" s="4">
        <v>0</v>
      </c>
      <c r="C221" s="4">
        <v>0</v>
      </c>
      <c r="D221" s="4">
        <v>1</v>
      </c>
      <c r="E221" s="4">
        <v>205</v>
      </c>
      <c r="F221" s="4">
        <f>ROUND(Source!S206,O221)</f>
        <v>0</v>
      </c>
      <c r="G221" s="4" t="s">
        <v>91</v>
      </c>
      <c r="H221" s="4" t="s">
        <v>92</v>
      </c>
      <c r="I221" s="4"/>
      <c r="J221" s="4"/>
      <c r="K221" s="4">
        <v>205</v>
      </c>
      <c r="L221" s="4">
        <v>14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3" hidden="1" x14ac:dyDescent="0.2">
      <c r="A222" s="4">
        <v>50</v>
      </c>
      <c r="B222" s="4">
        <v>0</v>
      </c>
      <c r="C222" s="4">
        <v>0</v>
      </c>
      <c r="D222" s="4">
        <v>1</v>
      </c>
      <c r="E222" s="4">
        <v>232</v>
      </c>
      <c r="F222" s="4">
        <f>ROUND(Source!BC206,O222)</f>
        <v>0</v>
      </c>
      <c r="G222" s="4" t="s">
        <v>93</v>
      </c>
      <c r="H222" s="4" t="s">
        <v>94</v>
      </c>
      <c r="I222" s="4"/>
      <c r="J222" s="4"/>
      <c r="K222" s="4">
        <v>232</v>
      </c>
      <c r="L222" s="4">
        <v>15</v>
      </c>
      <c r="M222" s="4">
        <v>3</v>
      </c>
      <c r="N222" s="4" t="s">
        <v>3</v>
      </c>
      <c r="O222" s="4">
        <v>2</v>
      </c>
      <c r="P222" s="4"/>
      <c r="Q222" s="4"/>
      <c r="R222" s="4"/>
      <c r="S222" s="4"/>
      <c r="T222" s="4"/>
      <c r="U222" s="4"/>
      <c r="V222" s="4"/>
      <c r="W222" s="4"/>
    </row>
    <row r="223" spans="1:23" hidden="1" x14ac:dyDescent="0.2">
      <c r="A223" s="4">
        <v>50</v>
      </c>
      <c r="B223" s="4">
        <v>0</v>
      </c>
      <c r="C223" s="4">
        <v>0</v>
      </c>
      <c r="D223" s="4">
        <v>1</v>
      </c>
      <c r="E223" s="4">
        <v>214</v>
      </c>
      <c r="F223" s="4">
        <f>ROUND(Source!AS206,O223)</f>
        <v>0</v>
      </c>
      <c r="G223" s="4" t="s">
        <v>95</v>
      </c>
      <c r="H223" s="4" t="s">
        <v>96</v>
      </c>
      <c r="I223" s="4"/>
      <c r="J223" s="4"/>
      <c r="K223" s="4">
        <v>214</v>
      </c>
      <c r="L223" s="4">
        <v>16</v>
      </c>
      <c r="M223" s="4">
        <v>3</v>
      </c>
      <c r="N223" s="4" t="s">
        <v>3</v>
      </c>
      <c r="O223" s="4">
        <v>2</v>
      </c>
      <c r="P223" s="4"/>
      <c r="Q223" s="4"/>
      <c r="R223" s="4"/>
      <c r="S223" s="4"/>
      <c r="T223" s="4"/>
      <c r="U223" s="4"/>
      <c r="V223" s="4"/>
      <c r="W223" s="4"/>
    </row>
    <row r="224" spans="1:23" hidden="1" x14ac:dyDescent="0.2">
      <c r="A224" s="4">
        <v>50</v>
      </c>
      <c r="B224" s="4">
        <v>0</v>
      </c>
      <c r="C224" s="4">
        <v>0</v>
      </c>
      <c r="D224" s="4">
        <v>1</v>
      </c>
      <c r="E224" s="4">
        <v>215</v>
      </c>
      <c r="F224" s="4">
        <f>ROUND(Source!AT206,O224)</f>
        <v>0</v>
      </c>
      <c r="G224" s="4" t="s">
        <v>97</v>
      </c>
      <c r="H224" s="4" t="s">
        <v>98</v>
      </c>
      <c r="I224" s="4"/>
      <c r="J224" s="4"/>
      <c r="K224" s="4">
        <v>215</v>
      </c>
      <c r="L224" s="4">
        <v>17</v>
      </c>
      <c r="M224" s="4">
        <v>3</v>
      </c>
      <c r="N224" s="4" t="s">
        <v>3</v>
      </c>
      <c r="O224" s="4">
        <v>2</v>
      </c>
      <c r="P224" s="4"/>
      <c r="Q224" s="4"/>
      <c r="R224" s="4"/>
      <c r="S224" s="4"/>
      <c r="T224" s="4"/>
      <c r="U224" s="4"/>
      <c r="V224" s="4"/>
      <c r="W224" s="4"/>
    </row>
    <row r="225" spans="1:245" hidden="1" x14ac:dyDescent="0.2">
      <c r="A225" s="4">
        <v>50</v>
      </c>
      <c r="B225" s="4">
        <v>0</v>
      </c>
      <c r="C225" s="4">
        <v>0</v>
      </c>
      <c r="D225" s="4">
        <v>1</v>
      </c>
      <c r="E225" s="4">
        <v>217</v>
      </c>
      <c r="F225" s="4">
        <f>ROUND(Source!AU206,O225)</f>
        <v>0</v>
      </c>
      <c r="G225" s="4" t="s">
        <v>99</v>
      </c>
      <c r="H225" s="4" t="s">
        <v>100</v>
      </c>
      <c r="I225" s="4"/>
      <c r="J225" s="4"/>
      <c r="K225" s="4">
        <v>217</v>
      </c>
      <c r="L225" s="4">
        <v>18</v>
      </c>
      <c r="M225" s="4">
        <v>3</v>
      </c>
      <c r="N225" s="4" t="s">
        <v>3</v>
      </c>
      <c r="O225" s="4">
        <v>2</v>
      </c>
      <c r="P225" s="4"/>
      <c r="Q225" s="4"/>
      <c r="R225" s="4"/>
      <c r="S225" s="4"/>
      <c r="T225" s="4"/>
      <c r="U225" s="4"/>
      <c r="V225" s="4"/>
      <c r="W225" s="4"/>
    </row>
    <row r="226" spans="1:245" hidden="1" x14ac:dyDescent="0.2">
      <c r="A226" s="4">
        <v>50</v>
      </c>
      <c r="B226" s="4">
        <v>0</v>
      </c>
      <c r="C226" s="4">
        <v>0</v>
      </c>
      <c r="D226" s="4">
        <v>1</v>
      </c>
      <c r="E226" s="4">
        <v>230</v>
      </c>
      <c r="F226" s="4">
        <f>ROUND(Source!BA206,O226)</f>
        <v>0</v>
      </c>
      <c r="G226" s="4" t="s">
        <v>101</v>
      </c>
      <c r="H226" s="4" t="s">
        <v>102</v>
      </c>
      <c r="I226" s="4"/>
      <c r="J226" s="4"/>
      <c r="K226" s="4">
        <v>230</v>
      </c>
      <c r="L226" s="4">
        <v>19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45" hidden="1" x14ac:dyDescent="0.2">
      <c r="A227" s="4">
        <v>50</v>
      </c>
      <c r="B227" s="4">
        <v>0</v>
      </c>
      <c r="C227" s="4">
        <v>0</v>
      </c>
      <c r="D227" s="4">
        <v>1</v>
      </c>
      <c r="E227" s="4">
        <v>206</v>
      </c>
      <c r="F227" s="4">
        <f>ROUND(Source!T206,O227)</f>
        <v>0</v>
      </c>
      <c r="G227" s="4" t="s">
        <v>103</v>
      </c>
      <c r="H227" s="4" t="s">
        <v>104</v>
      </c>
      <c r="I227" s="4"/>
      <c r="J227" s="4"/>
      <c r="K227" s="4">
        <v>206</v>
      </c>
      <c r="L227" s="4">
        <v>20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45" hidden="1" x14ac:dyDescent="0.2">
      <c r="A228" s="4">
        <v>50</v>
      </c>
      <c r="B228" s="4">
        <v>0</v>
      </c>
      <c r="C228" s="4">
        <v>0</v>
      </c>
      <c r="D228" s="4">
        <v>1</v>
      </c>
      <c r="E228" s="4">
        <v>207</v>
      </c>
      <c r="F228" s="4">
        <f>Source!U206</f>
        <v>0</v>
      </c>
      <c r="G228" s="4" t="s">
        <v>105</v>
      </c>
      <c r="H228" s="4" t="s">
        <v>106</v>
      </c>
      <c r="I228" s="4"/>
      <c r="J228" s="4"/>
      <c r="K228" s="4">
        <v>207</v>
      </c>
      <c r="L228" s="4">
        <v>21</v>
      </c>
      <c r="M228" s="4">
        <v>3</v>
      </c>
      <c r="N228" s="4" t="s">
        <v>3</v>
      </c>
      <c r="O228" s="4">
        <v>-1</v>
      </c>
      <c r="P228" s="4"/>
      <c r="Q228" s="4"/>
      <c r="R228" s="4"/>
      <c r="S228" s="4"/>
      <c r="T228" s="4"/>
      <c r="U228" s="4"/>
      <c r="V228" s="4"/>
      <c r="W228" s="4"/>
    </row>
    <row r="229" spans="1:245" hidden="1" x14ac:dyDescent="0.2">
      <c r="A229" s="4">
        <v>50</v>
      </c>
      <c r="B229" s="4">
        <v>0</v>
      </c>
      <c r="C229" s="4">
        <v>0</v>
      </c>
      <c r="D229" s="4">
        <v>1</v>
      </c>
      <c r="E229" s="4">
        <v>208</v>
      </c>
      <c r="F229" s="4">
        <f>Source!V206</f>
        <v>0</v>
      </c>
      <c r="G229" s="4" t="s">
        <v>107</v>
      </c>
      <c r="H229" s="4" t="s">
        <v>108</v>
      </c>
      <c r="I229" s="4"/>
      <c r="J229" s="4"/>
      <c r="K229" s="4">
        <v>208</v>
      </c>
      <c r="L229" s="4">
        <v>22</v>
      </c>
      <c r="M229" s="4">
        <v>3</v>
      </c>
      <c r="N229" s="4" t="s">
        <v>3</v>
      </c>
      <c r="O229" s="4">
        <v>-1</v>
      </c>
      <c r="P229" s="4"/>
      <c r="Q229" s="4"/>
      <c r="R229" s="4"/>
      <c r="S229" s="4"/>
      <c r="T229" s="4"/>
      <c r="U229" s="4"/>
      <c r="V229" s="4"/>
      <c r="W229" s="4"/>
    </row>
    <row r="230" spans="1:245" hidden="1" x14ac:dyDescent="0.2">
      <c r="A230" s="4">
        <v>50</v>
      </c>
      <c r="B230" s="4">
        <v>0</v>
      </c>
      <c r="C230" s="4">
        <v>0</v>
      </c>
      <c r="D230" s="4">
        <v>1</v>
      </c>
      <c r="E230" s="4">
        <v>209</v>
      </c>
      <c r="F230" s="4">
        <f>ROUND(Source!W206,O230)</f>
        <v>0</v>
      </c>
      <c r="G230" s="4" t="s">
        <v>109</v>
      </c>
      <c r="H230" s="4" t="s">
        <v>110</v>
      </c>
      <c r="I230" s="4"/>
      <c r="J230" s="4"/>
      <c r="K230" s="4">
        <v>209</v>
      </c>
      <c r="L230" s="4">
        <v>23</v>
      </c>
      <c r="M230" s="4">
        <v>3</v>
      </c>
      <c r="N230" s="4" t="s">
        <v>3</v>
      </c>
      <c r="O230" s="4">
        <v>2</v>
      </c>
      <c r="P230" s="4"/>
      <c r="Q230" s="4"/>
      <c r="R230" s="4"/>
      <c r="S230" s="4"/>
      <c r="T230" s="4"/>
      <c r="U230" s="4"/>
      <c r="V230" s="4"/>
      <c r="W230" s="4"/>
    </row>
    <row r="231" spans="1:245" hidden="1" x14ac:dyDescent="0.2">
      <c r="A231" s="4">
        <v>50</v>
      </c>
      <c r="B231" s="4">
        <v>0</v>
      </c>
      <c r="C231" s="4">
        <v>0</v>
      </c>
      <c r="D231" s="4">
        <v>1</v>
      </c>
      <c r="E231" s="4">
        <v>210</v>
      </c>
      <c r="F231" s="4">
        <f>ROUND(Source!X206,O231)</f>
        <v>0</v>
      </c>
      <c r="G231" s="4" t="s">
        <v>111</v>
      </c>
      <c r="H231" s="4" t="s">
        <v>112</v>
      </c>
      <c r="I231" s="4"/>
      <c r="J231" s="4"/>
      <c r="K231" s="4">
        <v>210</v>
      </c>
      <c r="L231" s="4">
        <v>25</v>
      </c>
      <c r="M231" s="4">
        <v>3</v>
      </c>
      <c r="N231" s="4" t="s">
        <v>3</v>
      </c>
      <c r="O231" s="4">
        <v>2</v>
      </c>
      <c r="P231" s="4"/>
      <c r="Q231" s="4"/>
      <c r="R231" s="4"/>
      <c r="S231" s="4"/>
      <c r="T231" s="4"/>
      <c r="U231" s="4"/>
      <c r="V231" s="4"/>
      <c r="W231" s="4"/>
    </row>
    <row r="232" spans="1:245" hidden="1" x14ac:dyDescent="0.2">
      <c r="A232" s="4">
        <v>50</v>
      </c>
      <c r="B232" s="4">
        <v>0</v>
      </c>
      <c r="C232" s="4">
        <v>0</v>
      </c>
      <c r="D232" s="4">
        <v>1</v>
      </c>
      <c r="E232" s="4">
        <v>211</v>
      </c>
      <c r="F232" s="4">
        <f>ROUND(Source!Y206,O232)</f>
        <v>0</v>
      </c>
      <c r="G232" s="4" t="s">
        <v>113</v>
      </c>
      <c r="H232" s="4" t="s">
        <v>114</v>
      </c>
      <c r="I232" s="4"/>
      <c r="J232" s="4"/>
      <c r="K232" s="4">
        <v>211</v>
      </c>
      <c r="L232" s="4">
        <v>26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45" hidden="1" x14ac:dyDescent="0.2">
      <c r="A233" s="4">
        <v>50</v>
      </c>
      <c r="B233" s="4">
        <v>0</v>
      </c>
      <c r="C233" s="4">
        <v>0</v>
      </c>
      <c r="D233" s="4">
        <v>1</v>
      </c>
      <c r="E233" s="4">
        <v>224</v>
      </c>
      <c r="F233" s="4">
        <f>ROUND(Source!AR206,O233)</f>
        <v>0</v>
      </c>
      <c r="G233" s="4" t="s">
        <v>115</v>
      </c>
      <c r="H233" s="4" t="s">
        <v>116</v>
      </c>
      <c r="I233" s="4"/>
      <c r="J233" s="4"/>
      <c r="K233" s="4">
        <v>224</v>
      </c>
      <c r="L233" s="4">
        <v>27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45" hidden="1" x14ac:dyDescent="0.2"/>
    <row r="235" spans="1:245" hidden="1" x14ac:dyDescent="0.2">
      <c r="A235" s="1">
        <v>4</v>
      </c>
      <c r="B235" s="1">
        <v>1</v>
      </c>
      <c r="C235" s="1"/>
      <c r="D235" s="1">
        <f>ROW(A244)</f>
        <v>244</v>
      </c>
      <c r="E235" s="1"/>
      <c r="F235" s="1" t="s">
        <v>13</v>
      </c>
      <c r="G235" s="1" t="s">
        <v>237</v>
      </c>
      <c r="H235" s="1" t="s">
        <v>3</v>
      </c>
      <c r="I235" s="1">
        <v>0</v>
      </c>
      <c r="J235" s="1"/>
      <c r="K235" s="1"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 t="s">
        <v>3</v>
      </c>
      <c r="V235" s="1">
        <v>0</v>
      </c>
      <c r="W235" s="1"/>
      <c r="X235" s="1"/>
      <c r="Y235" s="1"/>
      <c r="Z235" s="1"/>
      <c r="AA235" s="1"/>
      <c r="AB235" s="1" t="s">
        <v>3</v>
      </c>
      <c r="AC235" s="1" t="s">
        <v>3</v>
      </c>
      <c r="AD235" s="1" t="s">
        <v>3</v>
      </c>
      <c r="AE235" s="1" t="s">
        <v>3</v>
      </c>
      <c r="AF235" s="1" t="s">
        <v>3</v>
      </c>
      <c r="AG235" s="1" t="s">
        <v>3</v>
      </c>
      <c r="AH235" s="1"/>
      <c r="AI235" s="1"/>
      <c r="AJ235" s="1"/>
      <c r="AK235" s="1"/>
      <c r="AL235" s="1"/>
      <c r="AM235" s="1"/>
      <c r="AN235" s="1"/>
      <c r="AO235" s="1"/>
      <c r="AP235" s="1" t="s">
        <v>3</v>
      </c>
      <c r="AQ235" s="1" t="s">
        <v>3</v>
      </c>
      <c r="AR235" s="1" t="s">
        <v>3</v>
      </c>
      <c r="AS235" s="1"/>
      <c r="AT235" s="1"/>
      <c r="AU235" s="1"/>
      <c r="AV235" s="1"/>
      <c r="AW235" s="1"/>
      <c r="AX235" s="1"/>
      <c r="AY235" s="1"/>
      <c r="AZ235" s="1" t="s">
        <v>3</v>
      </c>
      <c r="BA235" s="1"/>
      <c r="BB235" s="1" t="s">
        <v>3</v>
      </c>
      <c r="BC235" s="1" t="s">
        <v>3</v>
      </c>
      <c r="BD235" s="1" t="s">
        <v>3</v>
      </c>
      <c r="BE235" s="1" t="s">
        <v>3</v>
      </c>
      <c r="BF235" s="1" t="s">
        <v>3</v>
      </c>
      <c r="BG235" s="1" t="s">
        <v>3</v>
      </c>
      <c r="BH235" s="1" t="s">
        <v>3</v>
      </c>
      <c r="BI235" s="1" t="s">
        <v>3</v>
      </c>
      <c r="BJ235" s="1" t="s">
        <v>3</v>
      </c>
      <c r="BK235" s="1" t="s">
        <v>3</v>
      </c>
      <c r="BL235" s="1" t="s">
        <v>3</v>
      </c>
      <c r="BM235" s="1" t="s">
        <v>3</v>
      </c>
      <c r="BN235" s="1" t="s">
        <v>3</v>
      </c>
      <c r="BO235" s="1" t="s">
        <v>3</v>
      </c>
      <c r="BP235" s="1" t="s">
        <v>3</v>
      </c>
      <c r="BQ235" s="1"/>
      <c r="BR235" s="1"/>
      <c r="BS235" s="1"/>
      <c r="BT235" s="1"/>
      <c r="BU235" s="1"/>
      <c r="BV235" s="1"/>
      <c r="BW235" s="1"/>
      <c r="BX235" s="1">
        <v>0</v>
      </c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>
        <v>0</v>
      </c>
    </row>
    <row r="236" spans="1:245" hidden="1" x14ac:dyDescent="0.2"/>
    <row r="237" spans="1:245" hidden="1" x14ac:dyDescent="0.2">
      <c r="A237" s="2">
        <v>52</v>
      </c>
      <c r="B237" s="2">
        <f t="shared" ref="B237:G237" si="213">B244</f>
        <v>1</v>
      </c>
      <c r="C237" s="2">
        <f t="shared" si="213"/>
        <v>4</v>
      </c>
      <c r="D237" s="2">
        <f t="shared" si="213"/>
        <v>235</v>
      </c>
      <c r="E237" s="2">
        <f t="shared" si="213"/>
        <v>0</v>
      </c>
      <c r="F237" s="2" t="str">
        <f t="shared" si="213"/>
        <v>Новый раздел</v>
      </c>
      <c r="G237" s="2" t="str">
        <f t="shared" si="213"/>
        <v>п.8.1   Устройство водоотводных лотков с разборкой - 15м/п</v>
      </c>
      <c r="H237" s="2"/>
      <c r="I237" s="2"/>
      <c r="J237" s="2"/>
      <c r="K237" s="2"/>
      <c r="L237" s="2"/>
      <c r="M237" s="2"/>
      <c r="N237" s="2"/>
      <c r="O237" s="2">
        <f t="shared" ref="O237:AT237" si="214">O244</f>
        <v>0</v>
      </c>
      <c r="P237" s="2">
        <f t="shared" si="214"/>
        <v>0</v>
      </c>
      <c r="Q237" s="2">
        <f t="shared" si="214"/>
        <v>0</v>
      </c>
      <c r="R237" s="2">
        <f t="shared" si="214"/>
        <v>0</v>
      </c>
      <c r="S237" s="2">
        <f t="shared" si="214"/>
        <v>0</v>
      </c>
      <c r="T237" s="2">
        <f t="shared" si="214"/>
        <v>0</v>
      </c>
      <c r="U237" s="2">
        <f t="shared" si="214"/>
        <v>0</v>
      </c>
      <c r="V237" s="2">
        <f t="shared" si="214"/>
        <v>0</v>
      </c>
      <c r="W237" s="2">
        <f t="shared" si="214"/>
        <v>0</v>
      </c>
      <c r="X237" s="2">
        <f t="shared" si="214"/>
        <v>0</v>
      </c>
      <c r="Y237" s="2">
        <f t="shared" si="214"/>
        <v>0</v>
      </c>
      <c r="Z237" s="2">
        <f t="shared" si="214"/>
        <v>0</v>
      </c>
      <c r="AA237" s="2">
        <f t="shared" si="214"/>
        <v>0</v>
      </c>
      <c r="AB237" s="2">
        <f t="shared" si="214"/>
        <v>0</v>
      </c>
      <c r="AC237" s="2">
        <f t="shared" si="214"/>
        <v>0</v>
      </c>
      <c r="AD237" s="2">
        <f t="shared" si="214"/>
        <v>0</v>
      </c>
      <c r="AE237" s="2">
        <f t="shared" si="214"/>
        <v>0</v>
      </c>
      <c r="AF237" s="2">
        <f t="shared" si="214"/>
        <v>0</v>
      </c>
      <c r="AG237" s="2">
        <f t="shared" si="214"/>
        <v>0</v>
      </c>
      <c r="AH237" s="2">
        <f t="shared" si="214"/>
        <v>0</v>
      </c>
      <c r="AI237" s="2">
        <f t="shared" si="214"/>
        <v>0</v>
      </c>
      <c r="AJ237" s="2">
        <f t="shared" si="214"/>
        <v>0</v>
      </c>
      <c r="AK237" s="2">
        <f t="shared" si="214"/>
        <v>0</v>
      </c>
      <c r="AL237" s="2">
        <f t="shared" si="214"/>
        <v>0</v>
      </c>
      <c r="AM237" s="2">
        <f t="shared" si="214"/>
        <v>0</v>
      </c>
      <c r="AN237" s="2">
        <f t="shared" si="214"/>
        <v>0</v>
      </c>
      <c r="AO237" s="2">
        <f t="shared" si="214"/>
        <v>0</v>
      </c>
      <c r="AP237" s="2">
        <f t="shared" si="214"/>
        <v>0</v>
      </c>
      <c r="AQ237" s="2">
        <f t="shared" si="214"/>
        <v>0</v>
      </c>
      <c r="AR237" s="2">
        <f t="shared" si="214"/>
        <v>0</v>
      </c>
      <c r="AS237" s="2">
        <f t="shared" si="214"/>
        <v>0</v>
      </c>
      <c r="AT237" s="2">
        <f t="shared" si="214"/>
        <v>0</v>
      </c>
      <c r="AU237" s="2">
        <f t="shared" ref="AU237:BZ237" si="215">AU244</f>
        <v>0</v>
      </c>
      <c r="AV237" s="2">
        <f t="shared" si="215"/>
        <v>0</v>
      </c>
      <c r="AW237" s="2">
        <f t="shared" si="215"/>
        <v>0</v>
      </c>
      <c r="AX237" s="2">
        <f t="shared" si="215"/>
        <v>0</v>
      </c>
      <c r="AY237" s="2">
        <f t="shared" si="215"/>
        <v>0</v>
      </c>
      <c r="AZ237" s="2">
        <f t="shared" si="215"/>
        <v>0</v>
      </c>
      <c r="BA237" s="2">
        <f t="shared" si="215"/>
        <v>0</v>
      </c>
      <c r="BB237" s="2">
        <f t="shared" si="215"/>
        <v>0</v>
      </c>
      <c r="BC237" s="2">
        <f t="shared" si="215"/>
        <v>0</v>
      </c>
      <c r="BD237" s="2">
        <f t="shared" si="215"/>
        <v>0</v>
      </c>
      <c r="BE237" s="2">
        <f t="shared" si="215"/>
        <v>0</v>
      </c>
      <c r="BF237" s="2">
        <f t="shared" si="215"/>
        <v>0</v>
      </c>
      <c r="BG237" s="2">
        <f t="shared" si="215"/>
        <v>0</v>
      </c>
      <c r="BH237" s="2">
        <f t="shared" si="215"/>
        <v>0</v>
      </c>
      <c r="BI237" s="2">
        <f t="shared" si="215"/>
        <v>0</v>
      </c>
      <c r="BJ237" s="2">
        <f t="shared" si="215"/>
        <v>0</v>
      </c>
      <c r="BK237" s="2">
        <f t="shared" si="215"/>
        <v>0</v>
      </c>
      <c r="BL237" s="2">
        <f t="shared" si="215"/>
        <v>0</v>
      </c>
      <c r="BM237" s="2">
        <f t="shared" si="215"/>
        <v>0</v>
      </c>
      <c r="BN237" s="2">
        <f t="shared" si="215"/>
        <v>0</v>
      </c>
      <c r="BO237" s="2">
        <f t="shared" si="215"/>
        <v>0</v>
      </c>
      <c r="BP237" s="2">
        <f t="shared" si="215"/>
        <v>0</v>
      </c>
      <c r="BQ237" s="2">
        <f t="shared" si="215"/>
        <v>0</v>
      </c>
      <c r="BR237" s="2">
        <f t="shared" si="215"/>
        <v>0</v>
      </c>
      <c r="BS237" s="2">
        <f t="shared" si="215"/>
        <v>0</v>
      </c>
      <c r="BT237" s="2">
        <f t="shared" si="215"/>
        <v>0</v>
      </c>
      <c r="BU237" s="2">
        <f t="shared" si="215"/>
        <v>0</v>
      </c>
      <c r="BV237" s="2">
        <f t="shared" si="215"/>
        <v>0</v>
      </c>
      <c r="BW237" s="2">
        <f t="shared" si="215"/>
        <v>0</v>
      </c>
      <c r="BX237" s="2">
        <f t="shared" si="215"/>
        <v>0</v>
      </c>
      <c r="BY237" s="2">
        <f t="shared" si="215"/>
        <v>0</v>
      </c>
      <c r="BZ237" s="2">
        <f t="shared" si="215"/>
        <v>0</v>
      </c>
      <c r="CA237" s="2">
        <f t="shared" ref="CA237:DF237" si="216">CA244</f>
        <v>0</v>
      </c>
      <c r="CB237" s="2">
        <f t="shared" si="216"/>
        <v>0</v>
      </c>
      <c r="CC237" s="2">
        <f t="shared" si="216"/>
        <v>0</v>
      </c>
      <c r="CD237" s="2">
        <f t="shared" si="216"/>
        <v>0</v>
      </c>
      <c r="CE237" s="2">
        <f t="shared" si="216"/>
        <v>0</v>
      </c>
      <c r="CF237" s="2">
        <f t="shared" si="216"/>
        <v>0</v>
      </c>
      <c r="CG237" s="2">
        <f t="shared" si="216"/>
        <v>0</v>
      </c>
      <c r="CH237" s="2">
        <f t="shared" si="216"/>
        <v>0</v>
      </c>
      <c r="CI237" s="2">
        <f t="shared" si="216"/>
        <v>0</v>
      </c>
      <c r="CJ237" s="2">
        <f t="shared" si="216"/>
        <v>0</v>
      </c>
      <c r="CK237" s="2">
        <f t="shared" si="216"/>
        <v>0</v>
      </c>
      <c r="CL237" s="2">
        <f t="shared" si="216"/>
        <v>0</v>
      </c>
      <c r="CM237" s="2">
        <f t="shared" si="216"/>
        <v>0</v>
      </c>
      <c r="CN237" s="2">
        <f t="shared" si="216"/>
        <v>0</v>
      </c>
      <c r="CO237" s="2">
        <f t="shared" si="216"/>
        <v>0</v>
      </c>
      <c r="CP237" s="2">
        <f t="shared" si="216"/>
        <v>0</v>
      </c>
      <c r="CQ237" s="2">
        <f t="shared" si="216"/>
        <v>0</v>
      </c>
      <c r="CR237" s="2">
        <f t="shared" si="216"/>
        <v>0</v>
      </c>
      <c r="CS237" s="2">
        <f t="shared" si="216"/>
        <v>0</v>
      </c>
      <c r="CT237" s="2">
        <f t="shared" si="216"/>
        <v>0</v>
      </c>
      <c r="CU237" s="2">
        <f t="shared" si="216"/>
        <v>0</v>
      </c>
      <c r="CV237" s="2">
        <f t="shared" si="216"/>
        <v>0</v>
      </c>
      <c r="CW237" s="2">
        <f t="shared" si="216"/>
        <v>0</v>
      </c>
      <c r="CX237" s="2">
        <f t="shared" si="216"/>
        <v>0</v>
      </c>
      <c r="CY237" s="2">
        <f t="shared" si="216"/>
        <v>0</v>
      </c>
      <c r="CZ237" s="2">
        <f t="shared" si="216"/>
        <v>0</v>
      </c>
      <c r="DA237" s="2">
        <f t="shared" si="216"/>
        <v>0</v>
      </c>
      <c r="DB237" s="2">
        <f t="shared" si="216"/>
        <v>0</v>
      </c>
      <c r="DC237" s="2">
        <f t="shared" si="216"/>
        <v>0</v>
      </c>
      <c r="DD237" s="2">
        <f t="shared" si="216"/>
        <v>0</v>
      </c>
      <c r="DE237" s="2">
        <f t="shared" si="216"/>
        <v>0</v>
      </c>
      <c r="DF237" s="2">
        <f t="shared" si="216"/>
        <v>0</v>
      </c>
      <c r="DG237" s="3">
        <f t="shared" ref="DG237:EL237" si="217">DG244</f>
        <v>0</v>
      </c>
      <c r="DH237" s="3">
        <f t="shared" si="217"/>
        <v>0</v>
      </c>
      <c r="DI237" s="3">
        <f t="shared" si="217"/>
        <v>0</v>
      </c>
      <c r="DJ237" s="3">
        <f t="shared" si="217"/>
        <v>0</v>
      </c>
      <c r="DK237" s="3">
        <f t="shared" si="217"/>
        <v>0</v>
      </c>
      <c r="DL237" s="3">
        <f t="shared" si="217"/>
        <v>0</v>
      </c>
      <c r="DM237" s="3">
        <f t="shared" si="217"/>
        <v>0</v>
      </c>
      <c r="DN237" s="3">
        <f t="shared" si="217"/>
        <v>0</v>
      </c>
      <c r="DO237" s="3">
        <f t="shared" si="217"/>
        <v>0</v>
      </c>
      <c r="DP237" s="3">
        <f t="shared" si="217"/>
        <v>0</v>
      </c>
      <c r="DQ237" s="3">
        <f t="shared" si="217"/>
        <v>0</v>
      </c>
      <c r="DR237" s="3">
        <f t="shared" si="217"/>
        <v>0</v>
      </c>
      <c r="DS237" s="3">
        <f t="shared" si="217"/>
        <v>0</v>
      </c>
      <c r="DT237" s="3">
        <f t="shared" si="217"/>
        <v>0</v>
      </c>
      <c r="DU237" s="3">
        <f t="shared" si="217"/>
        <v>0</v>
      </c>
      <c r="DV237" s="3">
        <f t="shared" si="217"/>
        <v>0</v>
      </c>
      <c r="DW237" s="3">
        <f t="shared" si="217"/>
        <v>0</v>
      </c>
      <c r="DX237" s="3">
        <f t="shared" si="217"/>
        <v>0</v>
      </c>
      <c r="DY237" s="3">
        <f t="shared" si="217"/>
        <v>0</v>
      </c>
      <c r="DZ237" s="3">
        <f t="shared" si="217"/>
        <v>0</v>
      </c>
      <c r="EA237" s="3">
        <f t="shared" si="217"/>
        <v>0</v>
      </c>
      <c r="EB237" s="3">
        <f t="shared" si="217"/>
        <v>0</v>
      </c>
      <c r="EC237" s="3">
        <f t="shared" si="217"/>
        <v>0</v>
      </c>
      <c r="ED237" s="3">
        <f t="shared" si="217"/>
        <v>0</v>
      </c>
      <c r="EE237" s="3">
        <f t="shared" si="217"/>
        <v>0</v>
      </c>
      <c r="EF237" s="3">
        <f t="shared" si="217"/>
        <v>0</v>
      </c>
      <c r="EG237" s="3">
        <f t="shared" si="217"/>
        <v>0</v>
      </c>
      <c r="EH237" s="3">
        <f t="shared" si="217"/>
        <v>0</v>
      </c>
      <c r="EI237" s="3">
        <f t="shared" si="217"/>
        <v>0</v>
      </c>
      <c r="EJ237" s="3">
        <f t="shared" si="217"/>
        <v>0</v>
      </c>
      <c r="EK237" s="3">
        <f t="shared" si="217"/>
        <v>0</v>
      </c>
      <c r="EL237" s="3">
        <f t="shared" si="217"/>
        <v>0</v>
      </c>
      <c r="EM237" s="3">
        <f t="shared" ref="EM237:FR237" si="218">EM244</f>
        <v>0</v>
      </c>
      <c r="EN237" s="3">
        <f t="shared" si="218"/>
        <v>0</v>
      </c>
      <c r="EO237" s="3">
        <f t="shared" si="218"/>
        <v>0</v>
      </c>
      <c r="EP237" s="3">
        <f t="shared" si="218"/>
        <v>0</v>
      </c>
      <c r="EQ237" s="3">
        <f t="shared" si="218"/>
        <v>0</v>
      </c>
      <c r="ER237" s="3">
        <f t="shared" si="218"/>
        <v>0</v>
      </c>
      <c r="ES237" s="3">
        <f t="shared" si="218"/>
        <v>0</v>
      </c>
      <c r="ET237" s="3">
        <f t="shared" si="218"/>
        <v>0</v>
      </c>
      <c r="EU237" s="3">
        <f t="shared" si="218"/>
        <v>0</v>
      </c>
      <c r="EV237" s="3">
        <f t="shared" si="218"/>
        <v>0</v>
      </c>
      <c r="EW237" s="3">
        <f t="shared" si="218"/>
        <v>0</v>
      </c>
      <c r="EX237" s="3">
        <f t="shared" si="218"/>
        <v>0</v>
      </c>
      <c r="EY237" s="3">
        <f t="shared" si="218"/>
        <v>0</v>
      </c>
      <c r="EZ237" s="3">
        <f t="shared" si="218"/>
        <v>0</v>
      </c>
      <c r="FA237" s="3">
        <f t="shared" si="218"/>
        <v>0</v>
      </c>
      <c r="FB237" s="3">
        <f t="shared" si="218"/>
        <v>0</v>
      </c>
      <c r="FC237" s="3">
        <f t="shared" si="218"/>
        <v>0</v>
      </c>
      <c r="FD237" s="3">
        <f t="shared" si="218"/>
        <v>0</v>
      </c>
      <c r="FE237" s="3">
        <f t="shared" si="218"/>
        <v>0</v>
      </c>
      <c r="FF237" s="3">
        <f t="shared" si="218"/>
        <v>0</v>
      </c>
      <c r="FG237" s="3">
        <f t="shared" si="218"/>
        <v>0</v>
      </c>
      <c r="FH237" s="3">
        <f t="shared" si="218"/>
        <v>0</v>
      </c>
      <c r="FI237" s="3">
        <f t="shared" si="218"/>
        <v>0</v>
      </c>
      <c r="FJ237" s="3">
        <f t="shared" si="218"/>
        <v>0</v>
      </c>
      <c r="FK237" s="3">
        <f t="shared" si="218"/>
        <v>0</v>
      </c>
      <c r="FL237" s="3">
        <f t="shared" si="218"/>
        <v>0</v>
      </c>
      <c r="FM237" s="3">
        <f t="shared" si="218"/>
        <v>0</v>
      </c>
      <c r="FN237" s="3">
        <f t="shared" si="218"/>
        <v>0</v>
      </c>
      <c r="FO237" s="3">
        <f t="shared" si="218"/>
        <v>0</v>
      </c>
      <c r="FP237" s="3">
        <f t="shared" si="218"/>
        <v>0</v>
      </c>
      <c r="FQ237" s="3">
        <f t="shared" si="218"/>
        <v>0</v>
      </c>
      <c r="FR237" s="3">
        <f t="shared" si="218"/>
        <v>0</v>
      </c>
      <c r="FS237" s="3">
        <f t="shared" ref="FS237:GX237" si="219">FS244</f>
        <v>0</v>
      </c>
      <c r="FT237" s="3">
        <f t="shared" si="219"/>
        <v>0</v>
      </c>
      <c r="FU237" s="3">
        <f t="shared" si="219"/>
        <v>0</v>
      </c>
      <c r="FV237" s="3">
        <f t="shared" si="219"/>
        <v>0</v>
      </c>
      <c r="FW237" s="3">
        <f t="shared" si="219"/>
        <v>0</v>
      </c>
      <c r="FX237" s="3">
        <f t="shared" si="219"/>
        <v>0</v>
      </c>
      <c r="FY237" s="3">
        <f t="shared" si="219"/>
        <v>0</v>
      </c>
      <c r="FZ237" s="3">
        <f t="shared" si="219"/>
        <v>0</v>
      </c>
      <c r="GA237" s="3">
        <f t="shared" si="219"/>
        <v>0</v>
      </c>
      <c r="GB237" s="3">
        <f t="shared" si="219"/>
        <v>0</v>
      </c>
      <c r="GC237" s="3">
        <f t="shared" si="219"/>
        <v>0</v>
      </c>
      <c r="GD237" s="3">
        <f t="shared" si="219"/>
        <v>0</v>
      </c>
      <c r="GE237" s="3">
        <f t="shared" si="219"/>
        <v>0</v>
      </c>
      <c r="GF237" s="3">
        <f t="shared" si="219"/>
        <v>0</v>
      </c>
      <c r="GG237" s="3">
        <f t="shared" si="219"/>
        <v>0</v>
      </c>
      <c r="GH237" s="3">
        <f t="shared" si="219"/>
        <v>0</v>
      </c>
      <c r="GI237" s="3">
        <f t="shared" si="219"/>
        <v>0</v>
      </c>
      <c r="GJ237" s="3">
        <f t="shared" si="219"/>
        <v>0</v>
      </c>
      <c r="GK237" s="3">
        <f t="shared" si="219"/>
        <v>0</v>
      </c>
      <c r="GL237" s="3">
        <f t="shared" si="219"/>
        <v>0</v>
      </c>
      <c r="GM237" s="3">
        <f t="shared" si="219"/>
        <v>0</v>
      </c>
      <c r="GN237" s="3">
        <f t="shared" si="219"/>
        <v>0</v>
      </c>
      <c r="GO237" s="3">
        <f t="shared" si="219"/>
        <v>0</v>
      </c>
      <c r="GP237" s="3">
        <f t="shared" si="219"/>
        <v>0</v>
      </c>
      <c r="GQ237" s="3">
        <f t="shared" si="219"/>
        <v>0</v>
      </c>
      <c r="GR237" s="3">
        <f t="shared" si="219"/>
        <v>0</v>
      </c>
      <c r="GS237" s="3">
        <f t="shared" si="219"/>
        <v>0</v>
      </c>
      <c r="GT237" s="3">
        <f t="shared" si="219"/>
        <v>0</v>
      </c>
      <c r="GU237" s="3">
        <f t="shared" si="219"/>
        <v>0</v>
      </c>
      <c r="GV237" s="3">
        <f t="shared" si="219"/>
        <v>0</v>
      </c>
      <c r="GW237" s="3">
        <f t="shared" si="219"/>
        <v>0</v>
      </c>
      <c r="GX237" s="3">
        <f t="shared" si="219"/>
        <v>0</v>
      </c>
    </row>
    <row r="238" spans="1:245" hidden="1" x14ac:dyDescent="0.2"/>
    <row r="239" spans="1:245" hidden="1" x14ac:dyDescent="0.2">
      <c r="A239">
        <v>17</v>
      </c>
      <c r="B239">
        <v>1</v>
      </c>
      <c r="C239">
        <f>ROW(SmtRes!A119)</f>
        <v>119</v>
      </c>
      <c r="D239">
        <f>ROW(EtalonRes!A116)</f>
        <v>116</v>
      </c>
      <c r="E239" t="s">
        <v>238</v>
      </c>
      <c r="F239" t="s">
        <v>239</v>
      </c>
      <c r="G239" t="s">
        <v>240</v>
      </c>
      <c r="H239" t="s">
        <v>241</v>
      </c>
      <c r="I239">
        <v>0</v>
      </c>
      <c r="J239">
        <v>0</v>
      </c>
      <c r="O239">
        <f>ROUND(CP239,2)</f>
        <v>0</v>
      </c>
      <c r="P239">
        <f>ROUND((ROUND((AC239*AW239*I239),2)*BC239),2)</f>
        <v>0</v>
      </c>
      <c r="Q239">
        <f>(ROUND((ROUND(((ET239)*AV239*I239),2)*BB239),2)+ROUND((ROUND(((AE239-(EU239))*AV239*I239),2)*BS239),2))</f>
        <v>0</v>
      </c>
      <c r="R239">
        <f>ROUND((ROUND((AE239*AV239*I239),2)*BS239),2)</f>
        <v>0</v>
      </c>
      <c r="S239">
        <f>ROUND((ROUND((AF239*AV239*I239),2)*BA239),2)</f>
        <v>0</v>
      </c>
      <c r="T239">
        <f>ROUND(CU239*I239,2)</f>
        <v>0</v>
      </c>
      <c r="U239">
        <f>CV239*I239</f>
        <v>0</v>
      </c>
      <c r="V239">
        <f>CW239*I239</f>
        <v>0</v>
      </c>
      <c r="W239">
        <f>ROUND(CX239*I239,2)</f>
        <v>0</v>
      </c>
      <c r="X239">
        <f t="shared" ref="X239:Y242" si="220">ROUND(CY239,2)</f>
        <v>0</v>
      </c>
      <c r="Y239">
        <f t="shared" si="220"/>
        <v>0</v>
      </c>
      <c r="AA239">
        <v>40385408</v>
      </c>
      <c r="AB239">
        <f>ROUND((AC239+AD239+AF239),6)</f>
        <v>841.5</v>
      </c>
      <c r="AC239">
        <f>ROUND((ES239),6)</f>
        <v>317.38</v>
      </c>
      <c r="AD239">
        <f>ROUND((((ET239)-(EU239))+AE239),6)</f>
        <v>123.15</v>
      </c>
      <c r="AE239">
        <f t="shared" ref="AE239:AF242" si="221">ROUND((EU239),6)</f>
        <v>20.170000000000002</v>
      </c>
      <c r="AF239">
        <f t="shared" si="221"/>
        <v>400.97</v>
      </c>
      <c r="AG239">
        <f>ROUND((AP239),6)</f>
        <v>0</v>
      </c>
      <c r="AH239">
        <f t="shared" ref="AH239:AI242" si="222">(EW239)</f>
        <v>32.83</v>
      </c>
      <c r="AI239">
        <f t="shared" si="222"/>
        <v>0</v>
      </c>
      <c r="AJ239">
        <f>(AS239)</f>
        <v>0</v>
      </c>
      <c r="AK239">
        <v>841.5</v>
      </c>
      <c r="AL239">
        <v>317.38</v>
      </c>
      <c r="AM239">
        <v>123.15</v>
      </c>
      <c r="AN239">
        <v>20.170000000000002</v>
      </c>
      <c r="AO239">
        <v>400.97</v>
      </c>
      <c r="AP239">
        <v>0</v>
      </c>
      <c r="AQ239">
        <v>32.83</v>
      </c>
      <c r="AR239">
        <v>0</v>
      </c>
      <c r="AS239">
        <v>0</v>
      </c>
      <c r="AT239">
        <v>131</v>
      </c>
      <c r="AU239">
        <v>54</v>
      </c>
      <c r="AV239">
        <v>1</v>
      </c>
      <c r="AW239">
        <v>1</v>
      </c>
      <c r="AZ239">
        <v>1</v>
      </c>
      <c r="BA239">
        <v>24.53</v>
      </c>
      <c r="BB239">
        <v>9.0399999999999991</v>
      </c>
      <c r="BC239">
        <v>1.8</v>
      </c>
      <c r="BD239" t="s">
        <v>3</v>
      </c>
      <c r="BE239" t="s">
        <v>3</v>
      </c>
      <c r="BF239" t="s">
        <v>3</v>
      </c>
      <c r="BG239" t="s">
        <v>3</v>
      </c>
      <c r="BH239">
        <v>0</v>
      </c>
      <c r="BI239">
        <v>1</v>
      </c>
      <c r="BJ239" t="s">
        <v>242</v>
      </c>
      <c r="BM239">
        <v>1717</v>
      </c>
      <c r="BN239">
        <v>0</v>
      </c>
      <c r="BO239" t="s">
        <v>239</v>
      </c>
      <c r="BP239">
        <v>1</v>
      </c>
      <c r="BQ239">
        <v>30</v>
      </c>
      <c r="BR239">
        <v>0</v>
      </c>
      <c r="BS239">
        <v>24.53</v>
      </c>
      <c r="BT239">
        <v>1</v>
      </c>
      <c r="BU239">
        <v>1</v>
      </c>
      <c r="BV239">
        <v>1</v>
      </c>
      <c r="BW239">
        <v>1</v>
      </c>
      <c r="BX239">
        <v>1</v>
      </c>
      <c r="BY239" t="s">
        <v>3</v>
      </c>
      <c r="BZ239">
        <v>131</v>
      </c>
      <c r="CA239">
        <v>54</v>
      </c>
      <c r="CE239">
        <v>30</v>
      </c>
      <c r="CF239">
        <v>0</v>
      </c>
      <c r="CG239">
        <v>0</v>
      </c>
      <c r="CM239">
        <v>0</v>
      </c>
      <c r="CN239" t="s">
        <v>3</v>
      </c>
      <c r="CO239">
        <v>0</v>
      </c>
      <c r="CP239">
        <f>(P239+Q239+S239)</f>
        <v>0</v>
      </c>
      <c r="CQ239">
        <f>ROUND((ROUND((AC239*AW239*1),2)*BC239),2)</f>
        <v>571.28</v>
      </c>
      <c r="CR239">
        <f>(ROUND((ROUND(((ET239)*AV239*1),2)*BB239),2)+ROUND((ROUND(((AE239-(EU239))*AV239*1),2)*BS239),2))</f>
        <v>1113.28</v>
      </c>
      <c r="CS239">
        <f>ROUND((ROUND((AE239*AV239*1),2)*BS239),2)</f>
        <v>494.77</v>
      </c>
      <c r="CT239">
        <f>ROUND((ROUND((AF239*AV239*1),2)*BA239),2)</f>
        <v>9835.7900000000009</v>
      </c>
      <c r="CU239">
        <f>AG239</f>
        <v>0</v>
      </c>
      <c r="CV239">
        <f>(AH239*AV239)</f>
        <v>32.83</v>
      </c>
      <c r="CW239">
        <f t="shared" ref="CW239:CX242" si="223">AI239</f>
        <v>0</v>
      </c>
      <c r="CX239">
        <f t="shared" si="223"/>
        <v>0</v>
      </c>
      <c r="CY239">
        <f>S239*(BZ239/100)</f>
        <v>0</v>
      </c>
      <c r="CZ239">
        <f>S239*(CA239/100)</f>
        <v>0</v>
      </c>
      <c r="DC239" t="s">
        <v>3</v>
      </c>
      <c r="DD239" t="s">
        <v>3</v>
      </c>
      <c r="DE239" t="s">
        <v>3</v>
      </c>
      <c r="DF239" t="s">
        <v>3</v>
      </c>
      <c r="DG239" t="s">
        <v>3</v>
      </c>
      <c r="DH239" t="s">
        <v>3</v>
      </c>
      <c r="DI239" t="s">
        <v>3</v>
      </c>
      <c r="DJ239" t="s">
        <v>3</v>
      </c>
      <c r="DK239" t="s">
        <v>3</v>
      </c>
      <c r="DL239" t="s">
        <v>3</v>
      </c>
      <c r="DM239" t="s">
        <v>3</v>
      </c>
      <c r="DN239">
        <v>161</v>
      </c>
      <c r="DO239">
        <v>107</v>
      </c>
      <c r="DP239">
        <v>1</v>
      </c>
      <c r="DQ239">
        <v>1</v>
      </c>
      <c r="DU239">
        <v>1013</v>
      </c>
      <c r="DV239" t="s">
        <v>241</v>
      </c>
      <c r="DW239" t="s">
        <v>241</v>
      </c>
      <c r="DX239">
        <v>1</v>
      </c>
      <c r="EE239">
        <v>39929129</v>
      </c>
      <c r="EF239">
        <v>30</v>
      </c>
      <c r="EG239" t="s">
        <v>51</v>
      </c>
      <c r="EH239">
        <v>0</v>
      </c>
      <c r="EI239" t="s">
        <v>3</v>
      </c>
      <c r="EJ239">
        <v>1</v>
      </c>
      <c r="EK239">
        <v>1717</v>
      </c>
      <c r="EL239" t="s">
        <v>243</v>
      </c>
      <c r="EM239" t="s">
        <v>244</v>
      </c>
      <c r="EO239" t="s">
        <v>3</v>
      </c>
      <c r="EQ239">
        <v>131072</v>
      </c>
      <c r="ER239">
        <v>841.5</v>
      </c>
      <c r="ES239">
        <v>317.38</v>
      </c>
      <c r="ET239">
        <v>123.15</v>
      </c>
      <c r="EU239">
        <v>20.170000000000002</v>
      </c>
      <c r="EV239">
        <v>400.97</v>
      </c>
      <c r="EW239">
        <v>32.83</v>
      </c>
      <c r="EX239">
        <v>0</v>
      </c>
      <c r="EY239">
        <v>0</v>
      </c>
      <c r="FQ239">
        <v>0</v>
      </c>
      <c r="FR239">
        <f>ROUND(IF(AND(BH239=3,BI239=3),P239,0),2)</f>
        <v>0</v>
      </c>
      <c r="FS239">
        <v>0</v>
      </c>
      <c r="FX239">
        <v>161</v>
      </c>
      <c r="FY239">
        <v>107</v>
      </c>
      <c r="GA239" t="s">
        <v>3</v>
      </c>
      <c r="GD239">
        <v>0</v>
      </c>
      <c r="GF239">
        <v>-1245636343</v>
      </c>
      <c r="GG239">
        <v>2</v>
      </c>
      <c r="GH239">
        <v>1</v>
      </c>
      <c r="GI239">
        <v>2</v>
      </c>
      <c r="GJ239">
        <v>0</v>
      </c>
      <c r="GK239">
        <f>ROUND(R239*(R12)/100,2)</f>
        <v>0</v>
      </c>
      <c r="GL239">
        <f>ROUND(IF(AND(BH239=3,BI239=3,FS239&lt;&gt;0),P239,0),2)</f>
        <v>0</v>
      </c>
      <c r="GM239">
        <f>ROUND(O239+X239+Y239+GK239,2)+GX239</f>
        <v>0</v>
      </c>
      <c r="GN239">
        <f>IF(OR(BI239=0,BI239=1),ROUND(O239+X239+Y239+GK239,2),0)</f>
        <v>0</v>
      </c>
      <c r="GO239">
        <f>IF(BI239=2,ROUND(O239+X239+Y239+GK239,2),0)</f>
        <v>0</v>
      </c>
      <c r="GP239">
        <f>IF(BI239=4,ROUND(O239+X239+Y239+GK239,2)+GX239,0)</f>
        <v>0</v>
      </c>
      <c r="GR239">
        <v>0</v>
      </c>
      <c r="GS239">
        <v>3</v>
      </c>
      <c r="GT239">
        <v>0</v>
      </c>
      <c r="GU239" t="s">
        <v>3</v>
      </c>
      <c r="GV239">
        <f>ROUND((GT239),6)</f>
        <v>0</v>
      </c>
      <c r="GW239">
        <v>1</v>
      </c>
      <c r="GX239">
        <f>ROUND(HC239*I239,2)</f>
        <v>0</v>
      </c>
      <c r="HA239">
        <v>0</v>
      </c>
      <c r="HB239">
        <v>0</v>
      </c>
      <c r="HC239">
        <f>GV239*GW239</f>
        <v>0</v>
      </c>
      <c r="IK239">
        <v>0</v>
      </c>
    </row>
    <row r="240" spans="1:245" hidden="1" x14ac:dyDescent="0.2">
      <c r="A240">
        <v>18</v>
      </c>
      <c r="B240">
        <v>1</v>
      </c>
      <c r="C240">
        <v>117</v>
      </c>
      <c r="E240" t="s">
        <v>245</v>
      </c>
      <c r="F240" t="s">
        <v>223</v>
      </c>
      <c r="G240" t="s">
        <v>224</v>
      </c>
      <c r="H240" t="s">
        <v>44</v>
      </c>
      <c r="I240">
        <f>I239*J240</f>
        <v>0</v>
      </c>
      <c r="J240">
        <v>4.8</v>
      </c>
      <c r="O240">
        <f>ROUND(CP240,2)</f>
        <v>0</v>
      </c>
      <c r="P240">
        <f>ROUND((ROUND((AC240*AW240*I240),2)*BC240),2)</f>
        <v>0</v>
      </c>
      <c r="Q240">
        <f>(ROUND((ROUND(((ET240)*AV240*I240),2)*BB240),2)+ROUND((ROUND(((AE240-(EU240))*AV240*I240),2)*BS240),2))</f>
        <v>0</v>
      </c>
      <c r="R240">
        <f>ROUND((ROUND((AE240*AV240*I240),2)*BS240),2)</f>
        <v>0</v>
      </c>
      <c r="S240">
        <f>ROUND((ROUND((AF240*AV240*I240),2)*BA240),2)</f>
        <v>0</v>
      </c>
      <c r="T240">
        <f>ROUND(CU240*I240,2)</f>
        <v>0</v>
      </c>
      <c r="U240">
        <f>CV240*I240</f>
        <v>0</v>
      </c>
      <c r="V240">
        <f>CW240*I240</f>
        <v>0</v>
      </c>
      <c r="W240">
        <f>ROUND(CX240*I240,2)</f>
        <v>0</v>
      </c>
      <c r="X240">
        <f t="shared" si="220"/>
        <v>0</v>
      </c>
      <c r="Y240">
        <f t="shared" si="220"/>
        <v>0</v>
      </c>
      <c r="AA240">
        <v>40385408</v>
      </c>
      <c r="AB240">
        <f>ROUND((AC240+AD240+AF240),6)</f>
        <v>704.89</v>
      </c>
      <c r="AC240">
        <f>ROUND((ES240),6)</f>
        <v>704.89</v>
      </c>
      <c r="AD240">
        <f>ROUND((((ET240)-(EU240))+AE240),6)</f>
        <v>0</v>
      </c>
      <c r="AE240">
        <f t="shared" si="221"/>
        <v>0</v>
      </c>
      <c r="AF240">
        <f t="shared" si="221"/>
        <v>0</v>
      </c>
      <c r="AG240">
        <f>ROUND((AP240),6)</f>
        <v>0</v>
      </c>
      <c r="AH240">
        <f t="shared" si="222"/>
        <v>0</v>
      </c>
      <c r="AI240">
        <f t="shared" si="222"/>
        <v>0</v>
      </c>
      <c r="AJ240">
        <f>(AS240)</f>
        <v>0</v>
      </c>
      <c r="AK240">
        <v>704.89</v>
      </c>
      <c r="AL240">
        <v>704.89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1</v>
      </c>
      <c r="AZ240">
        <v>1</v>
      </c>
      <c r="BA240">
        <v>1</v>
      </c>
      <c r="BB240">
        <v>1</v>
      </c>
      <c r="BC240">
        <v>5.97</v>
      </c>
      <c r="BD240" t="s">
        <v>3</v>
      </c>
      <c r="BE240" t="s">
        <v>3</v>
      </c>
      <c r="BF240" t="s">
        <v>3</v>
      </c>
      <c r="BG240" t="s">
        <v>3</v>
      </c>
      <c r="BH240">
        <v>3</v>
      </c>
      <c r="BI240">
        <v>1</v>
      </c>
      <c r="BJ240" t="s">
        <v>225</v>
      </c>
      <c r="BM240">
        <v>1717</v>
      </c>
      <c r="BN240">
        <v>0</v>
      </c>
      <c r="BO240" t="s">
        <v>223</v>
      </c>
      <c r="BP240">
        <v>1</v>
      </c>
      <c r="BQ240">
        <v>30</v>
      </c>
      <c r="BR240">
        <v>0</v>
      </c>
      <c r="BS240">
        <v>1</v>
      </c>
      <c r="BT240">
        <v>1</v>
      </c>
      <c r="BU240">
        <v>1</v>
      </c>
      <c r="BV240">
        <v>1</v>
      </c>
      <c r="BW240">
        <v>1</v>
      </c>
      <c r="BX240">
        <v>1</v>
      </c>
      <c r="BY240" t="s">
        <v>3</v>
      </c>
      <c r="BZ240">
        <v>0</v>
      </c>
      <c r="CA240">
        <v>0</v>
      </c>
      <c r="CE240">
        <v>30</v>
      </c>
      <c r="CF240">
        <v>0</v>
      </c>
      <c r="CG240">
        <v>0</v>
      </c>
      <c r="CM240">
        <v>0</v>
      </c>
      <c r="CN240" t="s">
        <v>3</v>
      </c>
      <c r="CO240">
        <v>0</v>
      </c>
      <c r="CP240">
        <f>(P240+Q240+S240)</f>
        <v>0</v>
      </c>
      <c r="CQ240">
        <f>ROUND((ROUND((AC240*AW240*1),2)*BC240),2)</f>
        <v>4208.1899999999996</v>
      </c>
      <c r="CR240">
        <f>(ROUND((ROUND(((ET240)*AV240*1),2)*BB240),2)+ROUND((ROUND(((AE240-(EU240))*AV240*1),2)*BS240),2))</f>
        <v>0</v>
      </c>
      <c r="CS240">
        <f>ROUND((ROUND((AE240*AV240*1),2)*BS240),2)</f>
        <v>0</v>
      </c>
      <c r="CT240">
        <f>ROUND((ROUND((AF240*AV240*1),2)*BA240),2)</f>
        <v>0</v>
      </c>
      <c r="CU240">
        <f>AG240</f>
        <v>0</v>
      </c>
      <c r="CV240">
        <f>(AH240*AV240)</f>
        <v>0</v>
      </c>
      <c r="CW240">
        <f t="shared" si="223"/>
        <v>0</v>
      </c>
      <c r="CX240">
        <f t="shared" si="223"/>
        <v>0</v>
      </c>
      <c r="CY240">
        <f>S240*(BZ240/100)</f>
        <v>0</v>
      </c>
      <c r="CZ240">
        <f>S240*(CA240/100)</f>
        <v>0</v>
      </c>
      <c r="DC240" t="s">
        <v>3</v>
      </c>
      <c r="DD240" t="s">
        <v>3</v>
      </c>
      <c r="DE240" t="s">
        <v>3</v>
      </c>
      <c r="DF240" t="s">
        <v>3</v>
      </c>
      <c r="DG240" t="s">
        <v>3</v>
      </c>
      <c r="DH240" t="s">
        <v>3</v>
      </c>
      <c r="DI240" t="s">
        <v>3</v>
      </c>
      <c r="DJ240" t="s">
        <v>3</v>
      </c>
      <c r="DK240" t="s">
        <v>3</v>
      </c>
      <c r="DL240" t="s">
        <v>3</v>
      </c>
      <c r="DM240" t="s">
        <v>3</v>
      </c>
      <c r="DN240">
        <v>161</v>
      </c>
      <c r="DO240">
        <v>107</v>
      </c>
      <c r="DP240">
        <v>1</v>
      </c>
      <c r="DQ240">
        <v>1</v>
      </c>
      <c r="DU240">
        <v>1007</v>
      </c>
      <c r="DV240" t="s">
        <v>44</v>
      </c>
      <c r="DW240" t="s">
        <v>44</v>
      </c>
      <c r="DX240">
        <v>1</v>
      </c>
      <c r="EE240">
        <v>39929129</v>
      </c>
      <c r="EF240">
        <v>30</v>
      </c>
      <c r="EG240" t="s">
        <v>51</v>
      </c>
      <c r="EH240">
        <v>0</v>
      </c>
      <c r="EI240" t="s">
        <v>3</v>
      </c>
      <c r="EJ240">
        <v>1</v>
      </c>
      <c r="EK240">
        <v>1717</v>
      </c>
      <c r="EL240" t="s">
        <v>243</v>
      </c>
      <c r="EM240" t="s">
        <v>244</v>
      </c>
      <c r="EO240" t="s">
        <v>3</v>
      </c>
      <c r="EQ240">
        <v>0</v>
      </c>
      <c r="ER240">
        <v>704.89</v>
      </c>
      <c r="ES240">
        <v>704.89</v>
      </c>
      <c r="ET240">
        <v>0</v>
      </c>
      <c r="EU240">
        <v>0</v>
      </c>
      <c r="EV240">
        <v>0</v>
      </c>
      <c r="EW240">
        <v>0</v>
      </c>
      <c r="EX240">
        <v>0</v>
      </c>
      <c r="FQ240">
        <v>0</v>
      </c>
      <c r="FR240">
        <f>ROUND(IF(AND(BH240=3,BI240=3),P240,0),2)</f>
        <v>0</v>
      </c>
      <c r="FS240">
        <v>0</v>
      </c>
      <c r="FX240">
        <v>161</v>
      </c>
      <c r="FY240">
        <v>107</v>
      </c>
      <c r="GA240" t="s">
        <v>3</v>
      </c>
      <c r="GD240">
        <v>0</v>
      </c>
      <c r="GF240">
        <v>-758282629</v>
      </c>
      <c r="GG240">
        <v>2</v>
      </c>
      <c r="GH240">
        <v>1</v>
      </c>
      <c r="GI240">
        <v>2</v>
      </c>
      <c r="GJ240">
        <v>0</v>
      </c>
      <c r="GK240">
        <f>ROUND(R240*(R12)/100,2)</f>
        <v>0</v>
      </c>
      <c r="GL240">
        <f>ROUND(IF(AND(BH240=3,BI240=3,FS240&lt;&gt;0),P240,0),2)</f>
        <v>0</v>
      </c>
      <c r="GM240">
        <f>ROUND(O240+X240+Y240+GK240,2)+GX240</f>
        <v>0</v>
      </c>
      <c r="GN240">
        <f>IF(OR(BI240=0,BI240=1),ROUND(O240+X240+Y240+GK240,2),0)</f>
        <v>0</v>
      </c>
      <c r="GO240">
        <f>IF(BI240=2,ROUND(O240+X240+Y240+GK240,2),0)</f>
        <v>0</v>
      </c>
      <c r="GP240">
        <f>IF(BI240=4,ROUND(O240+X240+Y240+GK240,2)+GX240,0)</f>
        <v>0</v>
      </c>
      <c r="GR240">
        <v>0</v>
      </c>
      <c r="GS240">
        <v>3</v>
      </c>
      <c r="GT240">
        <v>0</v>
      </c>
      <c r="GU240" t="s">
        <v>3</v>
      </c>
      <c r="GV240">
        <f>ROUND((GT240),6)</f>
        <v>0</v>
      </c>
      <c r="GW240">
        <v>1</v>
      </c>
      <c r="GX240">
        <f>ROUND(HC240*I240,2)</f>
        <v>0</v>
      </c>
      <c r="HA240">
        <v>0</v>
      </c>
      <c r="HB240">
        <v>0</v>
      </c>
      <c r="HC240">
        <f>GV240*GW240</f>
        <v>0</v>
      </c>
      <c r="IK240">
        <v>0</v>
      </c>
    </row>
    <row r="241" spans="1:245" hidden="1" x14ac:dyDescent="0.2">
      <c r="A241">
        <v>18</v>
      </c>
      <c r="B241">
        <v>1</v>
      </c>
      <c r="C241">
        <v>118</v>
      </c>
      <c r="E241" t="s">
        <v>246</v>
      </c>
      <c r="F241" t="s">
        <v>233</v>
      </c>
      <c r="G241" t="s">
        <v>247</v>
      </c>
      <c r="H241" t="s">
        <v>235</v>
      </c>
      <c r="I241">
        <f>I239*J241</f>
        <v>0</v>
      </c>
      <c r="J241">
        <v>100</v>
      </c>
      <c r="O241">
        <f>ROUND(CP241,2)</f>
        <v>0</v>
      </c>
      <c r="P241">
        <f>ROUND((ROUND((AC241*AW241*I241),2)*BC241),2)</f>
        <v>0</v>
      </c>
      <c r="Q241">
        <f>(ROUND((ROUND(((ET241)*AV241*I241),2)*BB241),2)+ROUND((ROUND(((AE241-(EU241))*AV241*I241),2)*BS241),2))</f>
        <v>0</v>
      </c>
      <c r="R241">
        <f>ROUND((ROUND((AE241*AV241*I241),2)*BS241),2)</f>
        <v>0</v>
      </c>
      <c r="S241">
        <f>ROUND((ROUND((AF241*AV241*I241),2)*BA241),2)</f>
        <v>0</v>
      </c>
      <c r="T241">
        <f>ROUND(CU241*I241,2)</f>
        <v>0</v>
      </c>
      <c r="U241">
        <f>CV241*I241</f>
        <v>0</v>
      </c>
      <c r="V241">
        <f>CW241*I241</f>
        <v>0</v>
      </c>
      <c r="W241">
        <f>ROUND(CX241*I241,2)</f>
        <v>0</v>
      </c>
      <c r="X241">
        <f t="shared" si="220"/>
        <v>0</v>
      </c>
      <c r="Y241">
        <f t="shared" si="220"/>
        <v>0</v>
      </c>
      <c r="AA241">
        <v>40385408</v>
      </c>
      <c r="AB241">
        <f>ROUND((AC241+AD241+AF241),6)</f>
        <v>52.65</v>
      </c>
      <c r="AC241">
        <f>ROUND((ES241),6)</f>
        <v>52.65</v>
      </c>
      <c r="AD241">
        <f>ROUND((((ET241)-(EU241))+AE241),6)</f>
        <v>0</v>
      </c>
      <c r="AE241">
        <f t="shared" si="221"/>
        <v>0</v>
      </c>
      <c r="AF241">
        <f t="shared" si="221"/>
        <v>0</v>
      </c>
      <c r="AG241">
        <f>ROUND((AP241),6)</f>
        <v>0</v>
      </c>
      <c r="AH241">
        <f t="shared" si="222"/>
        <v>0</v>
      </c>
      <c r="AI241">
        <f t="shared" si="222"/>
        <v>0</v>
      </c>
      <c r="AJ241">
        <f>(AS241)</f>
        <v>0</v>
      </c>
      <c r="AK241">
        <v>52.65</v>
      </c>
      <c r="AL241">
        <v>52.65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1</v>
      </c>
      <c r="AW241">
        <v>1</v>
      </c>
      <c r="AZ241">
        <v>1</v>
      </c>
      <c r="BA241">
        <v>1</v>
      </c>
      <c r="BB241">
        <v>1</v>
      </c>
      <c r="BC241">
        <v>5.65</v>
      </c>
      <c r="BD241" t="s">
        <v>3</v>
      </c>
      <c r="BE241" t="s">
        <v>3</v>
      </c>
      <c r="BF241" t="s">
        <v>3</v>
      </c>
      <c r="BG241" t="s">
        <v>3</v>
      </c>
      <c r="BH241">
        <v>3</v>
      </c>
      <c r="BI241">
        <v>1</v>
      </c>
      <c r="BJ241" t="s">
        <v>3</v>
      </c>
      <c r="BM241">
        <v>1717</v>
      </c>
      <c r="BN241">
        <v>0</v>
      </c>
      <c r="BO241" t="s">
        <v>3</v>
      </c>
      <c r="BP241">
        <v>0</v>
      </c>
      <c r="BQ241">
        <v>30</v>
      </c>
      <c r="BR241">
        <v>0</v>
      </c>
      <c r="BS241">
        <v>1</v>
      </c>
      <c r="BT241">
        <v>1</v>
      </c>
      <c r="BU241">
        <v>1</v>
      </c>
      <c r="BV241">
        <v>1</v>
      </c>
      <c r="BW241">
        <v>1</v>
      </c>
      <c r="BX241">
        <v>1</v>
      </c>
      <c r="BY241" t="s">
        <v>3</v>
      </c>
      <c r="BZ241">
        <v>0</v>
      </c>
      <c r="CA241">
        <v>0</v>
      </c>
      <c r="CE241">
        <v>30</v>
      </c>
      <c r="CF241">
        <v>0</v>
      </c>
      <c r="CG241">
        <v>0</v>
      </c>
      <c r="CM241">
        <v>0</v>
      </c>
      <c r="CN241" t="s">
        <v>3</v>
      </c>
      <c r="CO241">
        <v>0</v>
      </c>
      <c r="CP241">
        <f>(P241+Q241+S241)</f>
        <v>0</v>
      </c>
      <c r="CQ241">
        <f>ROUND((ROUND((AC241*AW241*1),2)*BC241),2)</f>
        <v>297.47000000000003</v>
      </c>
      <c r="CR241">
        <f>(ROUND((ROUND(((ET241)*AV241*1),2)*BB241),2)+ROUND((ROUND(((AE241-(EU241))*AV241*1),2)*BS241),2))</f>
        <v>0</v>
      </c>
      <c r="CS241">
        <f>ROUND((ROUND((AE241*AV241*1),2)*BS241),2)</f>
        <v>0</v>
      </c>
      <c r="CT241">
        <f>ROUND((ROUND((AF241*AV241*1),2)*BA241),2)</f>
        <v>0</v>
      </c>
      <c r="CU241">
        <f>AG241</f>
        <v>0</v>
      </c>
      <c r="CV241">
        <f>(AH241*AV241)</f>
        <v>0</v>
      </c>
      <c r="CW241">
        <f t="shared" si="223"/>
        <v>0</v>
      </c>
      <c r="CX241">
        <f t="shared" si="223"/>
        <v>0</v>
      </c>
      <c r="CY241">
        <f>S241*(BZ241/100)</f>
        <v>0</v>
      </c>
      <c r="CZ241">
        <f>S241*(CA241/100)</f>
        <v>0</v>
      </c>
      <c r="DC241" t="s">
        <v>3</v>
      </c>
      <c r="DD241" t="s">
        <v>3</v>
      </c>
      <c r="DE241" t="s">
        <v>3</v>
      </c>
      <c r="DF241" t="s">
        <v>3</v>
      </c>
      <c r="DG241" t="s">
        <v>3</v>
      </c>
      <c r="DH241" t="s">
        <v>3</v>
      </c>
      <c r="DI241" t="s">
        <v>3</v>
      </c>
      <c r="DJ241" t="s">
        <v>3</v>
      </c>
      <c r="DK241" t="s">
        <v>3</v>
      </c>
      <c r="DL241" t="s">
        <v>3</v>
      </c>
      <c r="DM241" t="s">
        <v>3</v>
      </c>
      <c r="DN241">
        <v>161</v>
      </c>
      <c r="DO241">
        <v>107</v>
      </c>
      <c r="DP241">
        <v>1</v>
      </c>
      <c r="DQ241">
        <v>1</v>
      </c>
      <c r="DU241">
        <v>1013</v>
      </c>
      <c r="DV241" t="s">
        <v>235</v>
      </c>
      <c r="DW241" t="s">
        <v>235</v>
      </c>
      <c r="DX241">
        <v>1</v>
      </c>
      <c r="EE241">
        <v>39929129</v>
      </c>
      <c r="EF241">
        <v>30</v>
      </c>
      <c r="EG241" t="s">
        <v>51</v>
      </c>
      <c r="EH241">
        <v>0</v>
      </c>
      <c r="EI241" t="s">
        <v>3</v>
      </c>
      <c r="EJ241">
        <v>1</v>
      </c>
      <c r="EK241">
        <v>1717</v>
      </c>
      <c r="EL241" t="s">
        <v>243</v>
      </c>
      <c r="EM241" t="s">
        <v>244</v>
      </c>
      <c r="EO241" t="s">
        <v>3</v>
      </c>
      <c r="EQ241">
        <v>0</v>
      </c>
      <c r="ER241">
        <v>52.65</v>
      </c>
      <c r="ES241">
        <v>52.65</v>
      </c>
      <c r="ET241">
        <v>0</v>
      </c>
      <c r="EU241">
        <v>0</v>
      </c>
      <c r="EV241">
        <v>0</v>
      </c>
      <c r="EW241">
        <v>0</v>
      </c>
      <c r="EX241">
        <v>0</v>
      </c>
      <c r="EZ241">
        <v>5</v>
      </c>
      <c r="FC241">
        <v>1</v>
      </c>
      <c r="FD241">
        <v>18</v>
      </c>
      <c r="FF241">
        <v>350</v>
      </c>
      <c r="FQ241">
        <v>0</v>
      </c>
      <c r="FR241">
        <f>ROUND(IF(AND(BH241=3,BI241=3),P241,0),2)</f>
        <v>0</v>
      </c>
      <c r="FS241">
        <v>0</v>
      </c>
      <c r="FX241">
        <v>161</v>
      </c>
      <c r="FY241">
        <v>107</v>
      </c>
      <c r="GA241" t="s">
        <v>248</v>
      </c>
      <c r="GD241">
        <v>0</v>
      </c>
      <c r="GF241">
        <v>-30687339</v>
      </c>
      <c r="GG241">
        <v>2</v>
      </c>
      <c r="GH241">
        <v>3</v>
      </c>
      <c r="GI241">
        <v>3</v>
      </c>
      <c r="GJ241">
        <v>0</v>
      </c>
      <c r="GK241">
        <f>ROUND(R241*(R12)/100,2)</f>
        <v>0</v>
      </c>
      <c r="GL241">
        <f>ROUND(IF(AND(BH241=3,BI241=3,FS241&lt;&gt;0),P241,0),2)</f>
        <v>0</v>
      </c>
      <c r="GM241">
        <f>ROUND(O241+X241+Y241+GK241,2)+GX241</f>
        <v>0</v>
      </c>
      <c r="GN241">
        <f>IF(OR(BI241=0,BI241=1),ROUND(O241+X241+Y241+GK241,2),0)</f>
        <v>0</v>
      </c>
      <c r="GO241">
        <f>IF(BI241=2,ROUND(O241+X241+Y241+GK241,2),0)</f>
        <v>0</v>
      </c>
      <c r="GP241">
        <f>IF(BI241=4,ROUND(O241+X241+Y241+GK241,2)+GX241,0)</f>
        <v>0</v>
      </c>
      <c r="GR241">
        <v>1</v>
      </c>
      <c r="GS241">
        <v>1</v>
      </c>
      <c r="GT241">
        <v>0</v>
      </c>
      <c r="GU241" t="s">
        <v>3</v>
      </c>
      <c r="GV241">
        <f>ROUND((GT241),6)</f>
        <v>0</v>
      </c>
      <c r="GW241">
        <v>1</v>
      </c>
      <c r="GX241">
        <f>ROUND(HC241*I241,2)</f>
        <v>0</v>
      </c>
      <c r="HA241">
        <v>0</v>
      </c>
      <c r="HB241">
        <v>0</v>
      </c>
      <c r="HC241">
        <f>GV241*GW241</f>
        <v>0</v>
      </c>
      <c r="IK241">
        <v>0</v>
      </c>
    </row>
    <row r="242" spans="1:245" hidden="1" x14ac:dyDescent="0.2">
      <c r="A242">
        <v>18</v>
      </c>
      <c r="B242">
        <v>1</v>
      </c>
      <c r="C242">
        <v>119</v>
      </c>
      <c r="E242" t="s">
        <v>249</v>
      </c>
      <c r="F242" t="s">
        <v>233</v>
      </c>
      <c r="G242" t="s">
        <v>250</v>
      </c>
      <c r="H242" t="s">
        <v>235</v>
      </c>
      <c r="I242">
        <f>I239*J242</f>
        <v>0</v>
      </c>
      <c r="J242">
        <v>100</v>
      </c>
      <c r="O242">
        <f>ROUND(CP242,2)</f>
        <v>0</v>
      </c>
      <c r="P242">
        <f>ROUND((ROUND((AC242*AW242*I242),2)*BC242),2)</f>
        <v>0</v>
      </c>
      <c r="Q242">
        <f>(ROUND((ROUND(((ET242)*AV242*I242),2)*BB242),2)+ROUND((ROUND(((AE242-(EU242))*AV242*I242),2)*BS242),2))</f>
        <v>0</v>
      </c>
      <c r="R242">
        <f>ROUND((ROUND((AE242*AV242*I242),2)*BS242),2)</f>
        <v>0</v>
      </c>
      <c r="S242">
        <f>ROUND((ROUND((AF242*AV242*I242),2)*BA242),2)</f>
        <v>0</v>
      </c>
      <c r="T242">
        <f>ROUND(CU242*I242,2)</f>
        <v>0</v>
      </c>
      <c r="U242">
        <f>CV242*I242</f>
        <v>0</v>
      </c>
      <c r="V242">
        <f>CW242*I242</f>
        <v>0</v>
      </c>
      <c r="W242">
        <f>ROUND(CX242*I242,2)</f>
        <v>0</v>
      </c>
      <c r="X242">
        <f t="shared" si="220"/>
        <v>0</v>
      </c>
      <c r="Y242">
        <f t="shared" si="220"/>
        <v>0</v>
      </c>
      <c r="AA242">
        <v>40385408</v>
      </c>
      <c r="AB242">
        <f>ROUND((AC242+AD242+AF242),6)</f>
        <v>141.16999999999999</v>
      </c>
      <c r="AC242">
        <f>ROUND((ES242),6)</f>
        <v>141.16999999999999</v>
      </c>
      <c r="AD242">
        <f>ROUND((((ET242)-(EU242))+AE242),6)</f>
        <v>0</v>
      </c>
      <c r="AE242">
        <f t="shared" si="221"/>
        <v>0</v>
      </c>
      <c r="AF242">
        <f t="shared" si="221"/>
        <v>0</v>
      </c>
      <c r="AG242">
        <f>ROUND((AP242),6)</f>
        <v>0</v>
      </c>
      <c r="AH242">
        <f t="shared" si="222"/>
        <v>0</v>
      </c>
      <c r="AI242">
        <f t="shared" si="222"/>
        <v>0</v>
      </c>
      <c r="AJ242">
        <f>(AS242)</f>
        <v>0</v>
      </c>
      <c r="AK242">
        <v>141.17000000000002</v>
      </c>
      <c r="AL242">
        <v>141.17000000000002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</v>
      </c>
      <c r="AW242">
        <v>1</v>
      </c>
      <c r="AZ242">
        <v>1</v>
      </c>
      <c r="BA242">
        <v>1</v>
      </c>
      <c r="BB242">
        <v>1</v>
      </c>
      <c r="BC242">
        <v>5.65</v>
      </c>
      <c r="BD242" t="s">
        <v>3</v>
      </c>
      <c r="BE242" t="s">
        <v>3</v>
      </c>
      <c r="BF242" t="s">
        <v>3</v>
      </c>
      <c r="BG242" t="s">
        <v>3</v>
      </c>
      <c r="BH242">
        <v>3</v>
      </c>
      <c r="BI242">
        <v>1</v>
      </c>
      <c r="BJ242" t="s">
        <v>3</v>
      </c>
      <c r="BM242">
        <v>1717</v>
      </c>
      <c r="BN242">
        <v>0</v>
      </c>
      <c r="BO242" t="s">
        <v>3</v>
      </c>
      <c r="BP242">
        <v>0</v>
      </c>
      <c r="BQ242">
        <v>30</v>
      </c>
      <c r="BR242">
        <v>0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1</v>
      </c>
      <c r="BY242" t="s">
        <v>3</v>
      </c>
      <c r="BZ242">
        <v>0</v>
      </c>
      <c r="CA242">
        <v>0</v>
      </c>
      <c r="CE242">
        <v>30</v>
      </c>
      <c r="CF242">
        <v>0</v>
      </c>
      <c r="CG242">
        <v>0</v>
      </c>
      <c r="CM242">
        <v>0</v>
      </c>
      <c r="CN242" t="s">
        <v>3</v>
      </c>
      <c r="CO242">
        <v>0</v>
      </c>
      <c r="CP242">
        <f>(P242+Q242+S242)</f>
        <v>0</v>
      </c>
      <c r="CQ242">
        <f>ROUND((ROUND((AC242*AW242*1),2)*BC242),2)</f>
        <v>797.61</v>
      </c>
      <c r="CR242">
        <f>(ROUND((ROUND(((ET242)*AV242*1),2)*BB242),2)+ROUND((ROUND(((AE242-(EU242))*AV242*1),2)*BS242),2))</f>
        <v>0</v>
      </c>
      <c r="CS242">
        <f>ROUND((ROUND((AE242*AV242*1),2)*BS242),2)</f>
        <v>0</v>
      </c>
      <c r="CT242">
        <f>ROUND((ROUND((AF242*AV242*1),2)*BA242),2)</f>
        <v>0</v>
      </c>
      <c r="CU242">
        <f>AG242</f>
        <v>0</v>
      </c>
      <c r="CV242">
        <f>(AH242*AV242)</f>
        <v>0</v>
      </c>
      <c r="CW242">
        <f t="shared" si="223"/>
        <v>0</v>
      </c>
      <c r="CX242">
        <f t="shared" si="223"/>
        <v>0</v>
      </c>
      <c r="CY242">
        <f>S242*(BZ242/100)</f>
        <v>0</v>
      </c>
      <c r="CZ242">
        <f>S242*(CA242/100)</f>
        <v>0</v>
      </c>
      <c r="DC242" t="s">
        <v>3</v>
      </c>
      <c r="DD242" t="s">
        <v>3</v>
      </c>
      <c r="DE242" t="s">
        <v>3</v>
      </c>
      <c r="DF242" t="s">
        <v>3</v>
      </c>
      <c r="DG242" t="s">
        <v>3</v>
      </c>
      <c r="DH242" t="s">
        <v>3</v>
      </c>
      <c r="DI242" t="s">
        <v>3</v>
      </c>
      <c r="DJ242" t="s">
        <v>3</v>
      </c>
      <c r="DK242" t="s">
        <v>3</v>
      </c>
      <c r="DL242" t="s">
        <v>3</v>
      </c>
      <c r="DM242" t="s">
        <v>3</v>
      </c>
      <c r="DN242">
        <v>161</v>
      </c>
      <c r="DO242">
        <v>107</v>
      </c>
      <c r="DP242">
        <v>1</v>
      </c>
      <c r="DQ242">
        <v>1</v>
      </c>
      <c r="DU242">
        <v>1013</v>
      </c>
      <c r="DV242" t="s">
        <v>235</v>
      </c>
      <c r="DW242" t="s">
        <v>235</v>
      </c>
      <c r="DX242">
        <v>1</v>
      </c>
      <c r="EE242">
        <v>39929129</v>
      </c>
      <c r="EF242">
        <v>30</v>
      </c>
      <c r="EG242" t="s">
        <v>51</v>
      </c>
      <c r="EH242">
        <v>0</v>
      </c>
      <c r="EI242" t="s">
        <v>3</v>
      </c>
      <c r="EJ242">
        <v>1</v>
      </c>
      <c r="EK242">
        <v>1717</v>
      </c>
      <c r="EL242" t="s">
        <v>243</v>
      </c>
      <c r="EM242" t="s">
        <v>244</v>
      </c>
      <c r="EO242" t="s">
        <v>3</v>
      </c>
      <c r="EQ242">
        <v>0</v>
      </c>
      <c r="ER242">
        <v>141.17000000000002</v>
      </c>
      <c r="ES242">
        <v>141.17000000000002</v>
      </c>
      <c r="ET242">
        <v>0</v>
      </c>
      <c r="EU242">
        <v>0</v>
      </c>
      <c r="EV242">
        <v>0</v>
      </c>
      <c r="EW242">
        <v>0</v>
      </c>
      <c r="EX242">
        <v>0</v>
      </c>
      <c r="EZ242">
        <v>5</v>
      </c>
      <c r="FC242">
        <v>1</v>
      </c>
      <c r="FD242">
        <v>18</v>
      </c>
      <c r="FF242">
        <v>950</v>
      </c>
      <c r="FQ242">
        <v>0</v>
      </c>
      <c r="FR242">
        <f>ROUND(IF(AND(BH242=3,BI242=3),P242,0),2)</f>
        <v>0</v>
      </c>
      <c r="FS242">
        <v>0</v>
      </c>
      <c r="FX242">
        <v>161</v>
      </c>
      <c r="FY242">
        <v>107</v>
      </c>
      <c r="GA242" t="s">
        <v>251</v>
      </c>
      <c r="GD242">
        <v>0</v>
      </c>
      <c r="GF242">
        <v>-964706823</v>
      </c>
      <c r="GG242">
        <v>2</v>
      </c>
      <c r="GH242">
        <v>3</v>
      </c>
      <c r="GI242">
        <v>3</v>
      </c>
      <c r="GJ242">
        <v>0</v>
      </c>
      <c r="GK242">
        <f>ROUND(R242*(R12)/100,2)</f>
        <v>0</v>
      </c>
      <c r="GL242">
        <f>ROUND(IF(AND(BH242=3,BI242=3,FS242&lt;&gt;0),P242,0),2)</f>
        <v>0</v>
      </c>
      <c r="GM242">
        <f>ROUND(O242+X242+Y242+GK242,2)+GX242</f>
        <v>0</v>
      </c>
      <c r="GN242">
        <f>IF(OR(BI242=0,BI242=1),ROUND(O242+X242+Y242+GK242,2),0)</f>
        <v>0</v>
      </c>
      <c r="GO242">
        <f>IF(BI242=2,ROUND(O242+X242+Y242+GK242,2),0)</f>
        <v>0</v>
      </c>
      <c r="GP242">
        <f>IF(BI242=4,ROUND(O242+X242+Y242+GK242,2)+GX242,0)</f>
        <v>0</v>
      </c>
      <c r="GR242">
        <v>1</v>
      </c>
      <c r="GS242">
        <v>1</v>
      </c>
      <c r="GT242">
        <v>0</v>
      </c>
      <c r="GU242" t="s">
        <v>3</v>
      </c>
      <c r="GV242">
        <f>ROUND((GT242),6)</f>
        <v>0</v>
      </c>
      <c r="GW242">
        <v>1</v>
      </c>
      <c r="GX242">
        <f>ROUND(HC242*I242,2)</f>
        <v>0</v>
      </c>
      <c r="HA242">
        <v>0</v>
      </c>
      <c r="HB242">
        <v>0</v>
      </c>
      <c r="HC242">
        <f>GV242*GW242</f>
        <v>0</v>
      </c>
      <c r="IK242">
        <v>0</v>
      </c>
    </row>
    <row r="243" spans="1:245" hidden="1" x14ac:dyDescent="0.2"/>
    <row r="244" spans="1:245" hidden="1" x14ac:dyDescent="0.2">
      <c r="A244" s="2">
        <v>51</v>
      </c>
      <c r="B244" s="2">
        <f>B235</f>
        <v>1</v>
      </c>
      <c r="C244" s="2">
        <f>A235</f>
        <v>4</v>
      </c>
      <c r="D244" s="2">
        <f>ROW(A235)</f>
        <v>235</v>
      </c>
      <c r="E244" s="2"/>
      <c r="F244" s="2" t="str">
        <f>IF(F235&lt;&gt;"",F235,"")</f>
        <v>Новый раздел</v>
      </c>
      <c r="G244" s="2" t="str">
        <f>IF(G235&lt;&gt;"",G235,"")</f>
        <v>п.8.1   Устройство водоотводных лотков с разборкой - 15м/п</v>
      </c>
      <c r="H244" s="2">
        <v>0</v>
      </c>
      <c r="I244" s="2"/>
      <c r="J244" s="2"/>
      <c r="K244" s="2"/>
      <c r="L244" s="2"/>
      <c r="M244" s="2"/>
      <c r="N244" s="2"/>
      <c r="O244" s="2">
        <f t="shared" ref="O244:T244" si="224">ROUND(AB244,2)</f>
        <v>0</v>
      </c>
      <c r="P244" s="2">
        <f t="shared" si="224"/>
        <v>0</v>
      </c>
      <c r="Q244" s="2">
        <f t="shared" si="224"/>
        <v>0</v>
      </c>
      <c r="R244" s="2">
        <f t="shared" si="224"/>
        <v>0</v>
      </c>
      <c r="S244" s="2">
        <f t="shared" si="224"/>
        <v>0</v>
      </c>
      <c r="T244" s="2">
        <f t="shared" si="224"/>
        <v>0</v>
      </c>
      <c r="U244" s="2">
        <f>AH244</f>
        <v>0</v>
      </c>
      <c r="V244" s="2">
        <f>AI244</f>
        <v>0</v>
      </c>
      <c r="W244" s="2">
        <f>ROUND(AJ244,2)</f>
        <v>0</v>
      </c>
      <c r="X244" s="2">
        <f>ROUND(AK244,2)</f>
        <v>0</v>
      </c>
      <c r="Y244" s="2">
        <f>ROUND(AL244,2)</f>
        <v>0</v>
      </c>
      <c r="Z244" s="2"/>
      <c r="AA244" s="2"/>
      <c r="AB244" s="2">
        <f>ROUND(SUMIF(AA239:AA242,"=40385408",O239:O242),2)</f>
        <v>0</v>
      </c>
      <c r="AC244" s="2">
        <f>ROUND(SUMIF(AA239:AA242,"=40385408",P239:P242),2)</f>
        <v>0</v>
      </c>
      <c r="AD244" s="2">
        <f>ROUND(SUMIF(AA239:AA242,"=40385408",Q239:Q242),2)</f>
        <v>0</v>
      </c>
      <c r="AE244" s="2">
        <f>ROUND(SUMIF(AA239:AA242,"=40385408",R239:R242),2)</f>
        <v>0</v>
      </c>
      <c r="AF244" s="2">
        <f>ROUND(SUMIF(AA239:AA242,"=40385408",S239:S242),2)</f>
        <v>0</v>
      </c>
      <c r="AG244" s="2">
        <f>ROUND(SUMIF(AA239:AA242,"=40385408",T239:T242),2)</f>
        <v>0</v>
      </c>
      <c r="AH244" s="2">
        <f>SUMIF(AA239:AA242,"=40385408",U239:U242)</f>
        <v>0</v>
      </c>
      <c r="AI244" s="2">
        <f>SUMIF(AA239:AA242,"=40385408",V239:V242)</f>
        <v>0</v>
      </c>
      <c r="AJ244" s="2">
        <f>ROUND(SUMIF(AA239:AA242,"=40385408",W239:W242),2)</f>
        <v>0</v>
      </c>
      <c r="AK244" s="2">
        <f>ROUND(SUMIF(AA239:AA242,"=40385408",X239:X242),2)</f>
        <v>0</v>
      </c>
      <c r="AL244" s="2">
        <f>ROUND(SUMIF(AA239:AA242,"=40385408",Y239:Y242),2)</f>
        <v>0</v>
      </c>
      <c r="AM244" s="2"/>
      <c r="AN244" s="2"/>
      <c r="AO244" s="2">
        <f t="shared" ref="AO244:BC244" si="225">ROUND(BX244,2)</f>
        <v>0</v>
      </c>
      <c r="AP244" s="2">
        <f t="shared" si="225"/>
        <v>0</v>
      </c>
      <c r="AQ244" s="2">
        <f t="shared" si="225"/>
        <v>0</v>
      </c>
      <c r="AR244" s="2">
        <f t="shared" si="225"/>
        <v>0</v>
      </c>
      <c r="AS244" s="2">
        <f t="shared" si="225"/>
        <v>0</v>
      </c>
      <c r="AT244" s="2">
        <f t="shared" si="225"/>
        <v>0</v>
      </c>
      <c r="AU244" s="2">
        <f t="shared" si="225"/>
        <v>0</v>
      </c>
      <c r="AV244" s="2">
        <f t="shared" si="225"/>
        <v>0</v>
      </c>
      <c r="AW244" s="2">
        <f t="shared" si="225"/>
        <v>0</v>
      </c>
      <c r="AX244" s="2">
        <f t="shared" si="225"/>
        <v>0</v>
      </c>
      <c r="AY244" s="2">
        <f t="shared" si="225"/>
        <v>0</v>
      </c>
      <c r="AZ244" s="2">
        <f t="shared" si="225"/>
        <v>0</v>
      </c>
      <c r="BA244" s="2">
        <f t="shared" si="225"/>
        <v>0</v>
      </c>
      <c r="BB244" s="2">
        <f t="shared" si="225"/>
        <v>0</v>
      </c>
      <c r="BC244" s="2">
        <f t="shared" si="225"/>
        <v>0</v>
      </c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>
        <f>ROUND(SUMIF(AA239:AA242,"=40385408",FQ239:FQ242),2)</f>
        <v>0</v>
      </c>
      <c r="BY244" s="2">
        <f>ROUND(SUMIF(AA239:AA242,"=40385408",FR239:FR242),2)</f>
        <v>0</v>
      </c>
      <c r="BZ244" s="2">
        <f>ROUND(SUMIF(AA239:AA242,"=40385408",GL239:GL242),2)</f>
        <v>0</v>
      </c>
      <c r="CA244" s="2">
        <f>ROUND(SUMIF(AA239:AA242,"=40385408",GM239:GM242),2)</f>
        <v>0</v>
      </c>
      <c r="CB244" s="2">
        <f>ROUND(SUMIF(AA239:AA242,"=40385408",GN239:GN242),2)</f>
        <v>0</v>
      </c>
      <c r="CC244" s="2">
        <f>ROUND(SUMIF(AA239:AA242,"=40385408",GO239:GO242),2)</f>
        <v>0</v>
      </c>
      <c r="CD244" s="2">
        <f>ROUND(SUMIF(AA239:AA242,"=40385408",GP239:GP242),2)</f>
        <v>0</v>
      </c>
      <c r="CE244" s="2">
        <f>AC244-BX244</f>
        <v>0</v>
      </c>
      <c r="CF244" s="2">
        <f>AC244-BY244</f>
        <v>0</v>
      </c>
      <c r="CG244" s="2">
        <f>BX244-BZ244</f>
        <v>0</v>
      </c>
      <c r="CH244" s="2">
        <f>AC244-BX244-BY244+BZ244</f>
        <v>0</v>
      </c>
      <c r="CI244" s="2">
        <f>BY244-BZ244</f>
        <v>0</v>
      </c>
      <c r="CJ244" s="2">
        <f>ROUND(SUMIF(AA239:AA242,"=40385408",GX239:GX242),2)</f>
        <v>0</v>
      </c>
      <c r="CK244" s="2">
        <f>ROUND(SUMIF(AA239:AA242,"=40385408",GY239:GY242),2)</f>
        <v>0</v>
      </c>
      <c r="CL244" s="2">
        <f>ROUND(SUMIF(AA239:AA242,"=40385408",GZ239:GZ242),2)</f>
        <v>0</v>
      </c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>
        <v>0</v>
      </c>
    </row>
    <row r="245" spans="1:245" hidden="1" x14ac:dyDescent="0.2"/>
    <row r="246" spans="1:245" hidden="1" x14ac:dyDescent="0.2">
      <c r="A246" s="4">
        <v>50</v>
      </c>
      <c r="B246" s="4">
        <v>0</v>
      </c>
      <c r="C246" s="4">
        <v>0</v>
      </c>
      <c r="D246" s="4">
        <v>1</v>
      </c>
      <c r="E246" s="4">
        <v>201</v>
      </c>
      <c r="F246" s="4">
        <f>ROUND(Source!O244,O246)</f>
        <v>0</v>
      </c>
      <c r="G246" s="4" t="s">
        <v>65</v>
      </c>
      <c r="H246" s="4" t="s">
        <v>66</v>
      </c>
      <c r="I246" s="4"/>
      <c r="J246" s="4"/>
      <c r="K246" s="4">
        <v>201</v>
      </c>
      <c r="L246" s="4">
        <v>1</v>
      </c>
      <c r="M246" s="4">
        <v>3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/>
    </row>
    <row r="247" spans="1:245" hidden="1" x14ac:dyDescent="0.2">
      <c r="A247" s="4">
        <v>50</v>
      </c>
      <c r="B247" s="4">
        <v>0</v>
      </c>
      <c r="C247" s="4">
        <v>0</v>
      </c>
      <c r="D247" s="4">
        <v>1</v>
      </c>
      <c r="E247" s="4">
        <v>202</v>
      </c>
      <c r="F247" s="4">
        <f>ROUND(Source!P244,O247)</f>
        <v>0</v>
      </c>
      <c r="G247" s="4" t="s">
        <v>67</v>
      </c>
      <c r="H247" s="4" t="s">
        <v>68</v>
      </c>
      <c r="I247" s="4"/>
      <c r="J247" s="4"/>
      <c r="K247" s="4">
        <v>202</v>
      </c>
      <c r="L247" s="4">
        <v>2</v>
      </c>
      <c r="M247" s="4">
        <v>3</v>
      </c>
      <c r="N247" s="4" t="s">
        <v>3</v>
      </c>
      <c r="O247" s="4">
        <v>2</v>
      </c>
      <c r="P247" s="4"/>
      <c r="Q247" s="4"/>
      <c r="R247" s="4"/>
      <c r="S247" s="4"/>
      <c r="T247" s="4"/>
      <c r="U247" s="4"/>
      <c r="V247" s="4"/>
      <c r="W247" s="4"/>
    </row>
    <row r="248" spans="1:245" hidden="1" x14ac:dyDescent="0.2">
      <c r="A248" s="4">
        <v>50</v>
      </c>
      <c r="B248" s="4">
        <v>0</v>
      </c>
      <c r="C248" s="4">
        <v>0</v>
      </c>
      <c r="D248" s="4">
        <v>1</v>
      </c>
      <c r="E248" s="4">
        <v>222</v>
      </c>
      <c r="F248" s="4">
        <f>ROUND(Source!AO244,O248)</f>
        <v>0</v>
      </c>
      <c r="G248" s="4" t="s">
        <v>69</v>
      </c>
      <c r="H248" s="4" t="s">
        <v>70</v>
      </c>
      <c r="I248" s="4"/>
      <c r="J248" s="4"/>
      <c r="K248" s="4">
        <v>222</v>
      </c>
      <c r="L248" s="4">
        <v>3</v>
      </c>
      <c r="M248" s="4">
        <v>3</v>
      </c>
      <c r="N248" s="4" t="s">
        <v>3</v>
      </c>
      <c r="O248" s="4">
        <v>2</v>
      </c>
      <c r="P248" s="4"/>
      <c r="Q248" s="4"/>
      <c r="R248" s="4"/>
      <c r="S248" s="4"/>
      <c r="T248" s="4"/>
      <c r="U248" s="4"/>
      <c r="V248" s="4"/>
      <c r="W248" s="4"/>
    </row>
    <row r="249" spans="1:245" hidden="1" x14ac:dyDescent="0.2">
      <c r="A249" s="4">
        <v>50</v>
      </c>
      <c r="B249" s="4">
        <v>0</v>
      </c>
      <c r="C249" s="4">
        <v>0</v>
      </c>
      <c r="D249" s="4">
        <v>1</v>
      </c>
      <c r="E249" s="4">
        <v>225</v>
      </c>
      <c r="F249" s="4">
        <f>ROUND(Source!AV244,O249)</f>
        <v>0</v>
      </c>
      <c r="G249" s="4" t="s">
        <v>71</v>
      </c>
      <c r="H249" s="4" t="s">
        <v>72</v>
      </c>
      <c r="I249" s="4"/>
      <c r="J249" s="4"/>
      <c r="K249" s="4">
        <v>225</v>
      </c>
      <c r="L249" s="4">
        <v>4</v>
      </c>
      <c r="M249" s="4">
        <v>3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/>
    </row>
    <row r="250" spans="1:245" hidden="1" x14ac:dyDescent="0.2">
      <c r="A250" s="4">
        <v>50</v>
      </c>
      <c r="B250" s="4">
        <v>0</v>
      </c>
      <c r="C250" s="4">
        <v>0</v>
      </c>
      <c r="D250" s="4">
        <v>1</v>
      </c>
      <c r="E250" s="4">
        <v>226</v>
      </c>
      <c r="F250" s="4">
        <f>ROUND(Source!AW244,O250)</f>
        <v>0</v>
      </c>
      <c r="G250" s="4" t="s">
        <v>73</v>
      </c>
      <c r="H250" s="4" t="s">
        <v>74</v>
      </c>
      <c r="I250" s="4"/>
      <c r="J250" s="4"/>
      <c r="K250" s="4">
        <v>226</v>
      </c>
      <c r="L250" s="4">
        <v>5</v>
      </c>
      <c r="M250" s="4">
        <v>3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/>
    </row>
    <row r="251" spans="1:245" hidden="1" x14ac:dyDescent="0.2">
      <c r="A251" s="4">
        <v>50</v>
      </c>
      <c r="B251" s="4">
        <v>0</v>
      </c>
      <c r="C251" s="4">
        <v>0</v>
      </c>
      <c r="D251" s="4">
        <v>1</v>
      </c>
      <c r="E251" s="4">
        <v>227</v>
      </c>
      <c r="F251" s="4">
        <f>ROUND(Source!AX244,O251)</f>
        <v>0</v>
      </c>
      <c r="G251" s="4" t="s">
        <v>75</v>
      </c>
      <c r="H251" s="4" t="s">
        <v>76</v>
      </c>
      <c r="I251" s="4"/>
      <c r="J251" s="4"/>
      <c r="K251" s="4">
        <v>227</v>
      </c>
      <c r="L251" s="4">
        <v>6</v>
      </c>
      <c r="M251" s="4">
        <v>3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/>
    </row>
    <row r="252" spans="1:245" hidden="1" x14ac:dyDescent="0.2">
      <c r="A252" s="4">
        <v>50</v>
      </c>
      <c r="B252" s="4">
        <v>0</v>
      </c>
      <c r="C252" s="4">
        <v>0</v>
      </c>
      <c r="D252" s="4">
        <v>1</v>
      </c>
      <c r="E252" s="4">
        <v>228</v>
      </c>
      <c r="F252" s="4">
        <f>ROUND(Source!AY244,O252)</f>
        <v>0</v>
      </c>
      <c r="G252" s="4" t="s">
        <v>77</v>
      </c>
      <c r="H252" s="4" t="s">
        <v>78</v>
      </c>
      <c r="I252" s="4"/>
      <c r="J252" s="4"/>
      <c r="K252" s="4">
        <v>228</v>
      </c>
      <c r="L252" s="4">
        <v>7</v>
      </c>
      <c r="M252" s="4">
        <v>3</v>
      </c>
      <c r="N252" s="4" t="s">
        <v>3</v>
      </c>
      <c r="O252" s="4">
        <v>2</v>
      </c>
      <c r="P252" s="4"/>
      <c r="Q252" s="4"/>
      <c r="R252" s="4"/>
      <c r="S252" s="4"/>
      <c r="T252" s="4"/>
      <c r="U252" s="4"/>
      <c r="V252" s="4"/>
      <c r="W252" s="4"/>
    </row>
    <row r="253" spans="1:245" hidden="1" x14ac:dyDescent="0.2">
      <c r="A253" s="4">
        <v>50</v>
      </c>
      <c r="B253" s="4">
        <v>0</v>
      </c>
      <c r="C253" s="4">
        <v>0</v>
      </c>
      <c r="D253" s="4">
        <v>1</v>
      </c>
      <c r="E253" s="4">
        <v>216</v>
      </c>
      <c r="F253" s="4">
        <f>ROUND(Source!AP244,O253)</f>
        <v>0</v>
      </c>
      <c r="G253" s="4" t="s">
        <v>79</v>
      </c>
      <c r="H253" s="4" t="s">
        <v>80</v>
      </c>
      <c r="I253" s="4"/>
      <c r="J253" s="4"/>
      <c r="K253" s="4">
        <v>216</v>
      </c>
      <c r="L253" s="4">
        <v>8</v>
      </c>
      <c r="M253" s="4">
        <v>3</v>
      </c>
      <c r="N253" s="4" t="s">
        <v>3</v>
      </c>
      <c r="O253" s="4">
        <v>2</v>
      </c>
      <c r="P253" s="4"/>
      <c r="Q253" s="4"/>
      <c r="R253" s="4"/>
      <c r="S253" s="4"/>
      <c r="T253" s="4"/>
      <c r="U253" s="4"/>
      <c r="V253" s="4"/>
      <c r="W253" s="4"/>
    </row>
    <row r="254" spans="1:245" hidden="1" x14ac:dyDescent="0.2">
      <c r="A254" s="4">
        <v>50</v>
      </c>
      <c r="B254" s="4">
        <v>0</v>
      </c>
      <c r="C254" s="4">
        <v>0</v>
      </c>
      <c r="D254" s="4">
        <v>1</v>
      </c>
      <c r="E254" s="4">
        <v>223</v>
      </c>
      <c r="F254" s="4">
        <f>ROUND(Source!AQ244,O254)</f>
        <v>0</v>
      </c>
      <c r="G254" s="4" t="s">
        <v>81</v>
      </c>
      <c r="H254" s="4" t="s">
        <v>82</v>
      </c>
      <c r="I254" s="4"/>
      <c r="J254" s="4"/>
      <c r="K254" s="4">
        <v>223</v>
      </c>
      <c r="L254" s="4">
        <v>9</v>
      </c>
      <c r="M254" s="4">
        <v>3</v>
      </c>
      <c r="N254" s="4" t="s">
        <v>3</v>
      </c>
      <c r="O254" s="4">
        <v>2</v>
      </c>
      <c r="P254" s="4"/>
      <c r="Q254" s="4"/>
      <c r="R254" s="4"/>
      <c r="S254" s="4"/>
      <c r="T254" s="4"/>
      <c r="U254" s="4"/>
      <c r="V254" s="4"/>
      <c r="W254" s="4"/>
    </row>
    <row r="255" spans="1:245" hidden="1" x14ac:dyDescent="0.2">
      <c r="A255" s="4">
        <v>50</v>
      </c>
      <c r="B255" s="4">
        <v>0</v>
      </c>
      <c r="C255" s="4">
        <v>0</v>
      </c>
      <c r="D255" s="4">
        <v>1</v>
      </c>
      <c r="E255" s="4">
        <v>229</v>
      </c>
      <c r="F255" s="4">
        <f>ROUND(Source!AZ244,O255)</f>
        <v>0</v>
      </c>
      <c r="G255" s="4" t="s">
        <v>83</v>
      </c>
      <c r="H255" s="4" t="s">
        <v>84</v>
      </c>
      <c r="I255" s="4"/>
      <c r="J255" s="4"/>
      <c r="K255" s="4">
        <v>229</v>
      </c>
      <c r="L255" s="4">
        <v>10</v>
      </c>
      <c r="M255" s="4">
        <v>3</v>
      </c>
      <c r="N255" s="4" t="s">
        <v>3</v>
      </c>
      <c r="O255" s="4">
        <v>2</v>
      </c>
      <c r="P255" s="4"/>
      <c r="Q255" s="4"/>
      <c r="R255" s="4"/>
      <c r="S255" s="4"/>
      <c r="T255" s="4"/>
      <c r="U255" s="4"/>
      <c r="V255" s="4"/>
      <c r="W255" s="4"/>
    </row>
    <row r="256" spans="1:245" hidden="1" x14ac:dyDescent="0.2">
      <c r="A256" s="4">
        <v>50</v>
      </c>
      <c r="B256" s="4">
        <v>0</v>
      </c>
      <c r="C256" s="4">
        <v>0</v>
      </c>
      <c r="D256" s="4">
        <v>1</v>
      </c>
      <c r="E256" s="4">
        <v>203</v>
      </c>
      <c r="F256" s="4">
        <f>ROUND(Source!Q244,O256)</f>
        <v>0</v>
      </c>
      <c r="G256" s="4" t="s">
        <v>85</v>
      </c>
      <c r="H256" s="4" t="s">
        <v>86</v>
      </c>
      <c r="I256" s="4"/>
      <c r="J256" s="4"/>
      <c r="K256" s="4">
        <v>203</v>
      </c>
      <c r="L256" s="4">
        <v>11</v>
      </c>
      <c r="M256" s="4">
        <v>3</v>
      </c>
      <c r="N256" s="4" t="s">
        <v>3</v>
      </c>
      <c r="O256" s="4">
        <v>2</v>
      </c>
      <c r="P256" s="4"/>
      <c r="Q256" s="4"/>
      <c r="R256" s="4"/>
      <c r="S256" s="4"/>
      <c r="T256" s="4"/>
      <c r="U256" s="4"/>
      <c r="V256" s="4"/>
      <c r="W256" s="4"/>
    </row>
    <row r="257" spans="1:23" hidden="1" x14ac:dyDescent="0.2">
      <c r="A257" s="4">
        <v>50</v>
      </c>
      <c r="B257" s="4">
        <v>0</v>
      </c>
      <c r="C257" s="4">
        <v>0</v>
      </c>
      <c r="D257" s="4">
        <v>1</v>
      </c>
      <c r="E257" s="4">
        <v>231</v>
      </c>
      <c r="F257" s="4">
        <f>ROUND(Source!BB244,O257)</f>
        <v>0</v>
      </c>
      <c r="G257" s="4" t="s">
        <v>87</v>
      </c>
      <c r="H257" s="4" t="s">
        <v>88</v>
      </c>
      <c r="I257" s="4"/>
      <c r="J257" s="4"/>
      <c r="K257" s="4">
        <v>231</v>
      </c>
      <c r="L257" s="4">
        <v>12</v>
      </c>
      <c r="M257" s="4">
        <v>3</v>
      </c>
      <c r="N257" s="4" t="s">
        <v>3</v>
      </c>
      <c r="O257" s="4">
        <v>2</v>
      </c>
      <c r="P257" s="4"/>
      <c r="Q257" s="4"/>
      <c r="R257" s="4"/>
      <c r="S257" s="4"/>
      <c r="T257" s="4"/>
      <c r="U257" s="4"/>
      <c r="V257" s="4"/>
      <c r="W257" s="4"/>
    </row>
    <row r="258" spans="1:23" hidden="1" x14ac:dyDescent="0.2">
      <c r="A258" s="4">
        <v>50</v>
      </c>
      <c r="B258" s="4">
        <v>0</v>
      </c>
      <c r="C258" s="4">
        <v>0</v>
      </c>
      <c r="D258" s="4">
        <v>1</v>
      </c>
      <c r="E258" s="4">
        <v>204</v>
      </c>
      <c r="F258" s="4">
        <f>ROUND(Source!R244,O258)</f>
        <v>0</v>
      </c>
      <c r="G258" s="4" t="s">
        <v>89</v>
      </c>
      <c r="H258" s="4" t="s">
        <v>90</v>
      </c>
      <c r="I258" s="4"/>
      <c r="J258" s="4"/>
      <c r="K258" s="4">
        <v>204</v>
      </c>
      <c r="L258" s="4">
        <v>13</v>
      </c>
      <c r="M258" s="4">
        <v>3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/>
    </row>
    <row r="259" spans="1:23" hidden="1" x14ac:dyDescent="0.2">
      <c r="A259" s="4">
        <v>50</v>
      </c>
      <c r="B259" s="4">
        <v>0</v>
      </c>
      <c r="C259" s="4">
        <v>0</v>
      </c>
      <c r="D259" s="4">
        <v>1</v>
      </c>
      <c r="E259" s="4">
        <v>205</v>
      </c>
      <c r="F259" s="4">
        <f>ROUND(Source!S244,O259)</f>
        <v>0</v>
      </c>
      <c r="G259" s="4" t="s">
        <v>91</v>
      </c>
      <c r="H259" s="4" t="s">
        <v>92</v>
      </c>
      <c r="I259" s="4"/>
      <c r="J259" s="4"/>
      <c r="K259" s="4">
        <v>205</v>
      </c>
      <c r="L259" s="4">
        <v>14</v>
      </c>
      <c r="M259" s="4">
        <v>3</v>
      </c>
      <c r="N259" s="4" t="s">
        <v>3</v>
      </c>
      <c r="O259" s="4">
        <v>2</v>
      </c>
      <c r="P259" s="4"/>
      <c r="Q259" s="4"/>
      <c r="R259" s="4"/>
      <c r="S259" s="4"/>
      <c r="T259" s="4"/>
      <c r="U259" s="4"/>
      <c r="V259" s="4"/>
      <c r="W259" s="4"/>
    </row>
    <row r="260" spans="1:23" hidden="1" x14ac:dyDescent="0.2">
      <c r="A260" s="4">
        <v>50</v>
      </c>
      <c r="B260" s="4">
        <v>0</v>
      </c>
      <c r="C260" s="4">
        <v>0</v>
      </c>
      <c r="D260" s="4">
        <v>1</v>
      </c>
      <c r="E260" s="4">
        <v>232</v>
      </c>
      <c r="F260" s="4">
        <f>ROUND(Source!BC244,O260)</f>
        <v>0</v>
      </c>
      <c r="G260" s="4" t="s">
        <v>93</v>
      </c>
      <c r="H260" s="4" t="s">
        <v>94</v>
      </c>
      <c r="I260" s="4"/>
      <c r="J260" s="4"/>
      <c r="K260" s="4">
        <v>232</v>
      </c>
      <c r="L260" s="4">
        <v>15</v>
      </c>
      <c r="M260" s="4">
        <v>3</v>
      </c>
      <c r="N260" s="4" t="s">
        <v>3</v>
      </c>
      <c r="O260" s="4">
        <v>2</v>
      </c>
      <c r="P260" s="4"/>
      <c r="Q260" s="4"/>
      <c r="R260" s="4"/>
      <c r="S260" s="4"/>
      <c r="T260" s="4"/>
      <c r="U260" s="4"/>
      <c r="V260" s="4"/>
      <c r="W260" s="4"/>
    </row>
    <row r="261" spans="1:23" hidden="1" x14ac:dyDescent="0.2">
      <c r="A261" s="4">
        <v>50</v>
      </c>
      <c r="B261" s="4">
        <v>0</v>
      </c>
      <c r="C261" s="4">
        <v>0</v>
      </c>
      <c r="D261" s="4">
        <v>1</v>
      </c>
      <c r="E261" s="4">
        <v>214</v>
      </c>
      <c r="F261" s="4">
        <f>ROUND(Source!AS244,O261)</f>
        <v>0</v>
      </c>
      <c r="G261" s="4" t="s">
        <v>95</v>
      </c>
      <c r="H261" s="4" t="s">
        <v>96</v>
      </c>
      <c r="I261" s="4"/>
      <c r="J261" s="4"/>
      <c r="K261" s="4">
        <v>214</v>
      </c>
      <c r="L261" s="4">
        <v>16</v>
      </c>
      <c r="M261" s="4">
        <v>3</v>
      </c>
      <c r="N261" s="4" t="s">
        <v>3</v>
      </c>
      <c r="O261" s="4">
        <v>2</v>
      </c>
      <c r="P261" s="4"/>
      <c r="Q261" s="4"/>
      <c r="R261" s="4"/>
      <c r="S261" s="4"/>
      <c r="T261" s="4"/>
      <c r="U261" s="4"/>
      <c r="V261" s="4"/>
      <c r="W261" s="4"/>
    </row>
    <row r="262" spans="1:23" hidden="1" x14ac:dyDescent="0.2">
      <c r="A262" s="4">
        <v>50</v>
      </c>
      <c r="B262" s="4">
        <v>0</v>
      </c>
      <c r="C262" s="4">
        <v>0</v>
      </c>
      <c r="D262" s="4">
        <v>1</v>
      </c>
      <c r="E262" s="4">
        <v>215</v>
      </c>
      <c r="F262" s="4">
        <f>ROUND(Source!AT244,O262)</f>
        <v>0</v>
      </c>
      <c r="G262" s="4" t="s">
        <v>97</v>
      </c>
      <c r="H262" s="4" t="s">
        <v>98</v>
      </c>
      <c r="I262" s="4"/>
      <c r="J262" s="4"/>
      <c r="K262" s="4">
        <v>215</v>
      </c>
      <c r="L262" s="4">
        <v>17</v>
      </c>
      <c r="M262" s="4">
        <v>3</v>
      </c>
      <c r="N262" s="4" t="s">
        <v>3</v>
      </c>
      <c r="O262" s="4">
        <v>2</v>
      </c>
      <c r="P262" s="4"/>
      <c r="Q262" s="4"/>
      <c r="R262" s="4"/>
      <c r="S262" s="4"/>
      <c r="T262" s="4"/>
      <c r="U262" s="4"/>
      <c r="V262" s="4"/>
      <c r="W262" s="4"/>
    </row>
    <row r="263" spans="1:23" hidden="1" x14ac:dyDescent="0.2">
      <c r="A263" s="4">
        <v>50</v>
      </c>
      <c r="B263" s="4">
        <v>0</v>
      </c>
      <c r="C263" s="4">
        <v>0</v>
      </c>
      <c r="D263" s="4">
        <v>1</v>
      </c>
      <c r="E263" s="4">
        <v>217</v>
      </c>
      <c r="F263" s="4">
        <f>ROUND(Source!AU244,O263)</f>
        <v>0</v>
      </c>
      <c r="G263" s="4" t="s">
        <v>99</v>
      </c>
      <c r="H263" s="4" t="s">
        <v>100</v>
      </c>
      <c r="I263" s="4"/>
      <c r="J263" s="4"/>
      <c r="K263" s="4">
        <v>217</v>
      </c>
      <c r="L263" s="4">
        <v>18</v>
      </c>
      <c r="M263" s="4">
        <v>3</v>
      </c>
      <c r="N263" s="4" t="s">
        <v>3</v>
      </c>
      <c r="O263" s="4">
        <v>2</v>
      </c>
      <c r="P263" s="4"/>
      <c r="Q263" s="4"/>
      <c r="R263" s="4"/>
      <c r="S263" s="4"/>
      <c r="T263" s="4"/>
      <c r="U263" s="4"/>
      <c r="V263" s="4"/>
      <c r="W263" s="4"/>
    </row>
    <row r="264" spans="1:23" hidden="1" x14ac:dyDescent="0.2">
      <c r="A264" s="4">
        <v>50</v>
      </c>
      <c r="B264" s="4">
        <v>0</v>
      </c>
      <c r="C264" s="4">
        <v>0</v>
      </c>
      <c r="D264" s="4">
        <v>1</v>
      </c>
      <c r="E264" s="4">
        <v>230</v>
      </c>
      <c r="F264" s="4">
        <f>ROUND(Source!BA244,O264)</f>
        <v>0</v>
      </c>
      <c r="G264" s="4" t="s">
        <v>101</v>
      </c>
      <c r="H264" s="4" t="s">
        <v>102</v>
      </c>
      <c r="I264" s="4"/>
      <c r="J264" s="4"/>
      <c r="K264" s="4">
        <v>230</v>
      </c>
      <c r="L264" s="4">
        <v>19</v>
      </c>
      <c r="M264" s="4">
        <v>3</v>
      </c>
      <c r="N264" s="4" t="s">
        <v>3</v>
      </c>
      <c r="O264" s="4">
        <v>2</v>
      </c>
      <c r="P264" s="4"/>
      <c r="Q264" s="4"/>
      <c r="R264" s="4"/>
      <c r="S264" s="4"/>
      <c r="T264" s="4"/>
      <c r="U264" s="4"/>
      <c r="V264" s="4"/>
      <c r="W264" s="4"/>
    </row>
    <row r="265" spans="1:23" hidden="1" x14ac:dyDescent="0.2">
      <c r="A265" s="4">
        <v>50</v>
      </c>
      <c r="B265" s="4">
        <v>0</v>
      </c>
      <c r="C265" s="4">
        <v>0</v>
      </c>
      <c r="D265" s="4">
        <v>1</v>
      </c>
      <c r="E265" s="4">
        <v>206</v>
      </c>
      <c r="F265" s="4">
        <f>ROUND(Source!T244,O265)</f>
        <v>0</v>
      </c>
      <c r="G265" s="4" t="s">
        <v>103</v>
      </c>
      <c r="H265" s="4" t="s">
        <v>104</v>
      </c>
      <c r="I265" s="4"/>
      <c r="J265" s="4"/>
      <c r="K265" s="4">
        <v>206</v>
      </c>
      <c r="L265" s="4">
        <v>20</v>
      </c>
      <c r="M265" s="4">
        <v>3</v>
      </c>
      <c r="N265" s="4" t="s">
        <v>3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</row>
    <row r="266" spans="1:23" hidden="1" x14ac:dyDescent="0.2">
      <c r="A266" s="4">
        <v>50</v>
      </c>
      <c r="B266" s="4">
        <v>0</v>
      </c>
      <c r="C266" s="4">
        <v>0</v>
      </c>
      <c r="D266" s="4">
        <v>1</v>
      </c>
      <c r="E266" s="4">
        <v>207</v>
      </c>
      <c r="F266" s="4">
        <f>Source!U244</f>
        <v>0</v>
      </c>
      <c r="G266" s="4" t="s">
        <v>105</v>
      </c>
      <c r="H266" s="4" t="s">
        <v>106</v>
      </c>
      <c r="I266" s="4"/>
      <c r="J266" s="4"/>
      <c r="K266" s="4">
        <v>207</v>
      </c>
      <c r="L266" s="4">
        <v>21</v>
      </c>
      <c r="M266" s="4">
        <v>3</v>
      </c>
      <c r="N266" s="4" t="s">
        <v>3</v>
      </c>
      <c r="O266" s="4">
        <v>-1</v>
      </c>
      <c r="P266" s="4"/>
      <c r="Q266" s="4"/>
      <c r="R266" s="4"/>
      <c r="S266" s="4"/>
      <c r="T266" s="4"/>
      <c r="U266" s="4"/>
      <c r="V266" s="4"/>
      <c r="W266" s="4"/>
    </row>
    <row r="267" spans="1:23" hidden="1" x14ac:dyDescent="0.2">
      <c r="A267" s="4">
        <v>50</v>
      </c>
      <c r="B267" s="4">
        <v>0</v>
      </c>
      <c r="C267" s="4">
        <v>0</v>
      </c>
      <c r="D267" s="4">
        <v>1</v>
      </c>
      <c r="E267" s="4">
        <v>208</v>
      </c>
      <c r="F267" s="4">
        <f>Source!V244</f>
        <v>0</v>
      </c>
      <c r="G267" s="4" t="s">
        <v>107</v>
      </c>
      <c r="H267" s="4" t="s">
        <v>108</v>
      </c>
      <c r="I267" s="4"/>
      <c r="J267" s="4"/>
      <c r="K267" s="4">
        <v>208</v>
      </c>
      <c r="L267" s="4">
        <v>22</v>
      </c>
      <c r="M267" s="4">
        <v>3</v>
      </c>
      <c r="N267" s="4" t="s">
        <v>3</v>
      </c>
      <c r="O267" s="4">
        <v>-1</v>
      </c>
      <c r="P267" s="4"/>
      <c r="Q267" s="4"/>
      <c r="R267" s="4"/>
      <c r="S267" s="4"/>
      <c r="T267" s="4"/>
      <c r="U267" s="4"/>
      <c r="V267" s="4"/>
      <c r="W267" s="4"/>
    </row>
    <row r="268" spans="1:23" hidden="1" x14ac:dyDescent="0.2">
      <c r="A268" s="4">
        <v>50</v>
      </c>
      <c r="B268" s="4">
        <v>0</v>
      </c>
      <c r="C268" s="4">
        <v>0</v>
      </c>
      <c r="D268" s="4">
        <v>1</v>
      </c>
      <c r="E268" s="4">
        <v>209</v>
      </c>
      <c r="F268" s="4">
        <f>ROUND(Source!W244,O268)</f>
        <v>0</v>
      </c>
      <c r="G268" s="4" t="s">
        <v>109</v>
      </c>
      <c r="H268" s="4" t="s">
        <v>110</v>
      </c>
      <c r="I268" s="4"/>
      <c r="J268" s="4"/>
      <c r="K268" s="4">
        <v>209</v>
      </c>
      <c r="L268" s="4">
        <v>23</v>
      </c>
      <c r="M268" s="4">
        <v>3</v>
      </c>
      <c r="N268" s="4" t="s">
        <v>3</v>
      </c>
      <c r="O268" s="4">
        <v>2</v>
      </c>
      <c r="P268" s="4"/>
      <c r="Q268" s="4"/>
      <c r="R268" s="4"/>
      <c r="S268" s="4"/>
      <c r="T268" s="4"/>
      <c r="U268" s="4"/>
      <c r="V268" s="4"/>
      <c r="W268" s="4"/>
    </row>
    <row r="269" spans="1:23" hidden="1" x14ac:dyDescent="0.2">
      <c r="A269" s="4">
        <v>50</v>
      </c>
      <c r="B269" s="4">
        <v>0</v>
      </c>
      <c r="C269" s="4">
        <v>0</v>
      </c>
      <c r="D269" s="4">
        <v>1</v>
      </c>
      <c r="E269" s="4">
        <v>210</v>
      </c>
      <c r="F269" s="4">
        <f>ROUND(Source!X244,O269)</f>
        <v>0</v>
      </c>
      <c r="G269" s="4" t="s">
        <v>111</v>
      </c>
      <c r="H269" s="4" t="s">
        <v>112</v>
      </c>
      <c r="I269" s="4"/>
      <c r="J269" s="4"/>
      <c r="K269" s="4">
        <v>210</v>
      </c>
      <c r="L269" s="4">
        <v>25</v>
      </c>
      <c r="M269" s="4">
        <v>3</v>
      </c>
      <c r="N269" s="4" t="s">
        <v>3</v>
      </c>
      <c r="O269" s="4">
        <v>2</v>
      </c>
      <c r="P269" s="4"/>
      <c r="Q269" s="4"/>
      <c r="R269" s="4"/>
      <c r="S269" s="4"/>
      <c r="T269" s="4"/>
      <c r="U269" s="4"/>
      <c r="V269" s="4"/>
      <c r="W269" s="4"/>
    </row>
    <row r="270" spans="1:23" hidden="1" x14ac:dyDescent="0.2">
      <c r="A270" s="4">
        <v>50</v>
      </c>
      <c r="B270" s="4">
        <v>0</v>
      </c>
      <c r="C270" s="4">
        <v>0</v>
      </c>
      <c r="D270" s="4">
        <v>1</v>
      </c>
      <c r="E270" s="4">
        <v>211</v>
      </c>
      <c r="F270" s="4">
        <f>ROUND(Source!Y244,O270)</f>
        <v>0</v>
      </c>
      <c r="G270" s="4" t="s">
        <v>113</v>
      </c>
      <c r="H270" s="4" t="s">
        <v>114</v>
      </c>
      <c r="I270" s="4"/>
      <c r="J270" s="4"/>
      <c r="K270" s="4">
        <v>211</v>
      </c>
      <c r="L270" s="4">
        <v>26</v>
      </c>
      <c r="M270" s="4">
        <v>3</v>
      </c>
      <c r="N270" s="4" t="s">
        <v>3</v>
      </c>
      <c r="O270" s="4">
        <v>2</v>
      </c>
      <c r="P270" s="4"/>
      <c r="Q270" s="4"/>
      <c r="R270" s="4"/>
      <c r="S270" s="4"/>
      <c r="T270" s="4"/>
      <c r="U270" s="4"/>
      <c r="V270" s="4"/>
      <c r="W270" s="4"/>
    </row>
    <row r="271" spans="1:23" hidden="1" x14ac:dyDescent="0.2">
      <c r="A271" s="4">
        <v>50</v>
      </c>
      <c r="B271" s="4">
        <v>0</v>
      </c>
      <c r="C271" s="4">
        <v>0</v>
      </c>
      <c r="D271" s="4">
        <v>1</v>
      </c>
      <c r="E271" s="4">
        <v>224</v>
      </c>
      <c r="F271" s="4">
        <f>ROUND(Source!AR244,O271)</f>
        <v>0</v>
      </c>
      <c r="G271" s="4" t="s">
        <v>115</v>
      </c>
      <c r="H271" s="4" t="s">
        <v>116</v>
      </c>
      <c r="I271" s="4"/>
      <c r="J271" s="4"/>
      <c r="K271" s="4">
        <v>224</v>
      </c>
      <c r="L271" s="4">
        <v>27</v>
      </c>
      <c r="M271" s="4">
        <v>3</v>
      </c>
      <c r="N271" s="4" t="s">
        <v>3</v>
      </c>
      <c r="O271" s="4">
        <v>2</v>
      </c>
      <c r="P271" s="4"/>
      <c r="Q271" s="4"/>
      <c r="R271" s="4"/>
      <c r="S271" s="4"/>
      <c r="T271" s="4"/>
      <c r="U271" s="4"/>
      <c r="V271" s="4"/>
      <c r="W271" s="4"/>
    </row>
    <row r="272" spans="1:23" hidden="1" x14ac:dyDescent="0.2"/>
    <row r="273" spans="1:245" hidden="1" x14ac:dyDescent="0.2">
      <c r="A273" s="1">
        <v>4</v>
      </c>
      <c r="B273" s="1">
        <v>1</v>
      </c>
      <c r="C273" s="1"/>
      <c r="D273" s="1">
        <f>ROW(A285)</f>
        <v>285</v>
      </c>
      <c r="E273" s="1"/>
      <c r="F273" s="1" t="s">
        <v>13</v>
      </c>
      <c r="G273" s="1" t="s">
        <v>252</v>
      </c>
      <c r="H273" s="1" t="s">
        <v>3</v>
      </c>
      <c r="I273" s="1">
        <v>0</v>
      </c>
      <c r="J273" s="1"/>
      <c r="K273" s="1">
        <v>-1</v>
      </c>
      <c r="L273" s="1"/>
      <c r="M273" s="1"/>
      <c r="N273" s="1"/>
      <c r="O273" s="1"/>
      <c r="P273" s="1"/>
      <c r="Q273" s="1"/>
      <c r="R273" s="1"/>
      <c r="S273" s="1"/>
      <c r="T273" s="1"/>
      <c r="U273" s="1" t="s">
        <v>3</v>
      </c>
      <c r="V273" s="1">
        <v>0</v>
      </c>
      <c r="W273" s="1"/>
      <c r="X273" s="1"/>
      <c r="Y273" s="1"/>
      <c r="Z273" s="1"/>
      <c r="AA273" s="1"/>
      <c r="AB273" s="1" t="s">
        <v>3</v>
      </c>
      <c r="AC273" s="1" t="s">
        <v>3</v>
      </c>
      <c r="AD273" s="1" t="s">
        <v>3</v>
      </c>
      <c r="AE273" s="1" t="s">
        <v>3</v>
      </c>
      <c r="AF273" s="1" t="s">
        <v>3</v>
      </c>
      <c r="AG273" s="1" t="s">
        <v>3</v>
      </c>
      <c r="AH273" s="1"/>
      <c r="AI273" s="1"/>
      <c r="AJ273" s="1"/>
      <c r="AK273" s="1"/>
      <c r="AL273" s="1"/>
      <c r="AM273" s="1"/>
      <c r="AN273" s="1"/>
      <c r="AO273" s="1"/>
      <c r="AP273" s="1" t="s">
        <v>3</v>
      </c>
      <c r="AQ273" s="1" t="s">
        <v>3</v>
      </c>
      <c r="AR273" s="1" t="s">
        <v>3</v>
      </c>
      <c r="AS273" s="1"/>
      <c r="AT273" s="1"/>
      <c r="AU273" s="1"/>
      <c r="AV273" s="1"/>
      <c r="AW273" s="1"/>
      <c r="AX273" s="1"/>
      <c r="AY273" s="1"/>
      <c r="AZ273" s="1" t="s">
        <v>3</v>
      </c>
      <c r="BA273" s="1"/>
      <c r="BB273" s="1" t="s">
        <v>3</v>
      </c>
      <c r="BC273" s="1" t="s">
        <v>3</v>
      </c>
      <c r="BD273" s="1" t="s">
        <v>3</v>
      </c>
      <c r="BE273" s="1" t="s">
        <v>3</v>
      </c>
      <c r="BF273" s="1" t="s">
        <v>3</v>
      </c>
      <c r="BG273" s="1" t="s">
        <v>3</v>
      </c>
      <c r="BH273" s="1" t="s">
        <v>3</v>
      </c>
      <c r="BI273" s="1" t="s">
        <v>3</v>
      </c>
      <c r="BJ273" s="1" t="s">
        <v>3</v>
      </c>
      <c r="BK273" s="1" t="s">
        <v>3</v>
      </c>
      <c r="BL273" s="1" t="s">
        <v>3</v>
      </c>
      <c r="BM273" s="1" t="s">
        <v>3</v>
      </c>
      <c r="BN273" s="1" t="s">
        <v>3</v>
      </c>
      <c r="BO273" s="1" t="s">
        <v>3</v>
      </c>
      <c r="BP273" s="1" t="s">
        <v>3</v>
      </c>
      <c r="BQ273" s="1"/>
      <c r="BR273" s="1"/>
      <c r="BS273" s="1"/>
      <c r="BT273" s="1"/>
      <c r="BU273" s="1"/>
      <c r="BV273" s="1"/>
      <c r="BW273" s="1"/>
      <c r="BX273" s="1">
        <v>0</v>
      </c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>
        <v>0</v>
      </c>
    </row>
    <row r="274" spans="1:245" hidden="1" x14ac:dyDescent="0.2"/>
    <row r="275" spans="1:245" hidden="1" x14ac:dyDescent="0.2">
      <c r="A275" s="2">
        <v>52</v>
      </c>
      <c r="B275" s="2">
        <f t="shared" ref="B275:G275" si="226">B285</f>
        <v>1</v>
      </c>
      <c r="C275" s="2">
        <f t="shared" si="226"/>
        <v>4</v>
      </c>
      <c r="D275" s="2">
        <f t="shared" si="226"/>
        <v>273</v>
      </c>
      <c r="E275" s="2">
        <f t="shared" si="226"/>
        <v>0</v>
      </c>
      <c r="F275" s="2" t="str">
        <f t="shared" si="226"/>
        <v>Новый раздел</v>
      </c>
      <c r="G275" s="2" t="str">
        <f t="shared" si="226"/>
        <v>п.9.1   Ремонт оснований площадок (детские, спортивные, воркаут) АБП - 1287м2</v>
      </c>
      <c r="H275" s="2"/>
      <c r="I275" s="2"/>
      <c r="J275" s="2"/>
      <c r="K275" s="2"/>
      <c r="L275" s="2"/>
      <c r="M275" s="2"/>
      <c r="N275" s="2"/>
      <c r="O275" s="2">
        <f t="shared" ref="O275:AT275" si="227">O285</f>
        <v>0</v>
      </c>
      <c r="P275" s="2">
        <f t="shared" si="227"/>
        <v>0</v>
      </c>
      <c r="Q275" s="2">
        <f t="shared" si="227"/>
        <v>0</v>
      </c>
      <c r="R275" s="2">
        <f t="shared" si="227"/>
        <v>0</v>
      </c>
      <c r="S275" s="2">
        <f t="shared" si="227"/>
        <v>0</v>
      </c>
      <c r="T275" s="2">
        <f t="shared" si="227"/>
        <v>0</v>
      </c>
      <c r="U275" s="2">
        <f t="shared" si="227"/>
        <v>0</v>
      </c>
      <c r="V275" s="2">
        <f t="shared" si="227"/>
        <v>0</v>
      </c>
      <c r="W275" s="2">
        <f t="shared" si="227"/>
        <v>0</v>
      </c>
      <c r="X275" s="2">
        <f t="shared" si="227"/>
        <v>0</v>
      </c>
      <c r="Y275" s="2">
        <f t="shared" si="227"/>
        <v>0</v>
      </c>
      <c r="Z275" s="2">
        <f t="shared" si="227"/>
        <v>0</v>
      </c>
      <c r="AA275" s="2">
        <f t="shared" si="227"/>
        <v>0</v>
      </c>
      <c r="AB275" s="2">
        <f t="shared" si="227"/>
        <v>0</v>
      </c>
      <c r="AC275" s="2">
        <f t="shared" si="227"/>
        <v>0</v>
      </c>
      <c r="AD275" s="2">
        <f t="shared" si="227"/>
        <v>0</v>
      </c>
      <c r="AE275" s="2">
        <f t="shared" si="227"/>
        <v>0</v>
      </c>
      <c r="AF275" s="2">
        <f t="shared" si="227"/>
        <v>0</v>
      </c>
      <c r="AG275" s="2">
        <f t="shared" si="227"/>
        <v>0</v>
      </c>
      <c r="AH275" s="2">
        <f t="shared" si="227"/>
        <v>0</v>
      </c>
      <c r="AI275" s="2">
        <f t="shared" si="227"/>
        <v>0</v>
      </c>
      <c r="AJ275" s="2">
        <f t="shared" si="227"/>
        <v>0</v>
      </c>
      <c r="AK275" s="2">
        <f t="shared" si="227"/>
        <v>0</v>
      </c>
      <c r="AL275" s="2">
        <f t="shared" si="227"/>
        <v>0</v>
      </c>
      <c r="AM275" s="2">
        <f t="shared" si="227"/>
        <v>0</v>
      </c>
      <c r="AN275" s="2">
        <f t="shared" si="227"/>
        <v>0</v>
      </c>
      <c r="AO275" s="2">
        <f t="shared" si="227"/>
        <v>0</v>
      </c>
      <c r="AP275" s="2">
        <f t="shared" si="227"/>
        <v>0</v>
      </c>
      <c r="AQ275" s="2">
        <f t="shared" si="227"/>
        <v>0</v>
      </c>
      <c r="AR275" s="2">
        <f t="shared" si="227"/>
        <v>0</v>
      </c>
      <c r="AS275" s="2">
        <f t="shared" si="227"/>
        <v>0</v>
      </c>
      <c r="AT275" s="2">
        <f t="shared" si="227"/>
        <v>0</v>
      </c>
      <c r="AU275" s="2">
        <f t="shared" ref="AU275:BZ275" si="228">AU285</f>
        <v>0</v>
      </c>
      <c r="AV275" s="2">
        <f t="shared" si="228"/>
        <v>0</v>
      </c>
      <c r="AW275" s="2">
        <f t="shared" si="228"/>
        <v>0</v>
      </c>
      <c r="AX275" s="2">
        <f t="shared" si="228"/>
        <v>0</v>
      </c>
      <c r="AY275" s="2">
        <f t="shared" si="228"/>
        <v>0</v>
      </c>
      <c r="AZ275" s="2">
        <f t="shared" si="228"/>
        <v>0</v>
      </c>
      <c r="BA275" s="2">
        <f t="shared" si="228"/>
        <v>0</v>
      </c>
      <c r="BB275" s="2">
        <f t="shared" si="228"/>
        <v>0</v>
      </c>
      <c r="BC275" s="2">
        <f t="shared" si="228"/>
        <v>0</v>
      </c>
      <c r="BD275" s="2">
        <f t="shared" si="228"/>
        <v>0</v>
      </c>
      <c r="BE275" s="2">
        <f t="shared" si="228"/>
        <v>0</v>
      </c>
      <c r="BF275" s="2">
        <f t="shared" si="228"/>
        <v>0</v>
      </c>
      <c r="BG275" s="2">
        <f t="shared" si="228"/>
        <v>0</v>
      </c>
      <c r="BH275" s="2">
        <f t="shared" si="228"/>
        <v>0</v>
      </c>
      <c r="BI275" s="2">
        <f t="shared" si="228"/>
        <v>0</v>
      </c>
      <c r="BJ275" s="2">
        <f t="shared" si="228"/>
        <v>0</v>
      </c>
      <c r="BK275" s="2">
        <f t="shared" si="228"/>
        <v>0</v>
      </c>
      <c r="BL275" s="2">
        <f t="shared" si="228"/>
        <v>0</v>
      </c>
      <c r="BM275" s="2">
        <f t="shared" si="228"/>
        <v>0</v>
      </c>
      <c r="BN275" s="2">
        <f t="shared" si="228"/>
        <v>0</v>
      </c>
      <c r="BO275" s="2">
        <f t="shared" si="228"/>
        <v>0</v>
      </c>
      <c r="BP275" s="2">
        <f t="shared" si="228"/>
        <v>0</v>
      </c>
      <c r="BQ275" s="2">
        <f t="shared" si="228"/>
        <v>0</v>
      </c>
      <c r="BR275" s="2">
        <f t="shared" si="228"/>
        <v>0</v>
      </c>
      <c r="BS275" s="2">
        <f t="shared" si="228"/>
        <v>0</v>
      </c>
      <c r="BT275" s="2">
        <f t="shared" si="228"/>
        <v>0</v>
      </c>
      <c r="BU275" s="2">
        <f t="shared" si="228"/>
        <v>0</v>
      </c>
      <c r="BV275" s="2">
        <f t="shared" si="228"/>
        <v>0</v>
      </c>
      <c r="BW275" s="2">
        <f t="shared" si="228"/>
        <v>0</v>
      </c>
      <c r="BX275" s="2">
        <f t="shared" si="228"/>
        <v>0</v>
      </c>
      <c r="BY275" s="2">
        <f t="shared" si="228"/>
        <v>0</v>
      </c>
      <c r="BZ275" s="2">
        <f t="shared" si="228"/>
        <v>0</v>
      </c>
      <c r="CA275" s="2">
        <f t="shared" ref="CA275:DF275" si="229">CA285</f>
        <v>0</v>
      </c>
      <c r="CB275" s="2">
        <f t="shared" si="229"/>
        <v>0</v>
      </c>
      <c r="CC275" s="2">
        <f t="shared" si="229"/>
        <v>0</v>
      </c>
      <c r="CD275" s="2">
        <f t="shared" si="229"/>
        <v>0</v>
      </c>
      <c r="CE275" s="2">
        <f t="shared" si="229"/>
        <v>0</v>
      </c>
      <c r="CF275" s="2">
        <f t="shared" si="229"/>
        <v>0</v>
      </c>
      <c r="CG275" s="2">
        <f t="shared" si="229"/>
        <v>0</v>
      </c>
      <c r="CH275" s="2">
        <f t="shared" si="229"/>
        <v>0</v>
      </c>
      <c r="CI275" s="2">
        <f t="shared" si="229"/>
        <v>0</v>
      </c>
      <c r="CJ275" s="2">
        <f t="shared" si="229"/>
        <v>0</v>
      </c>
      <c r="CK275" s="2">
        <f t="shared" si="229"/>
        <v>0</v>
      </c>
      <c r="CL275" s="2">
        <f t="shared" si="229"/>
        <v>0</v>
      </c>
      <c r="CM275" s="2">
        <f t="shared" si="229"/>
        <v>0</v>
      </c>
      <c r="CN275" s="2">
        <f t="shared" si="229"/>
        <v>0</v>
      </c>
      <c r="CO275" s="2">
        <f t="shared" si="229"/>
        <v>0</v>
      </c>
      <c r="CP275" s="2">
        <f t="shared" si="229"/>
        <v>0</v>
      </c>
      <c r="CQ275" s="2">
        <f t="shared" si="229"/>
        <v>0</v>
      </c>
      <c r="CR275" s="2">
        <f t="shared" si="229"/>
        <v>0</v>
      </c>
      <c r="CS275" s="2">
        <f t="shared" si="229"/>
        <v>0</v>
      </c>
      <c r="CT275" s="2">
        <f t="shared" si="229"/>
        <v>0</v>
      </c>
      <c r="CU275" s="2">
        <f t="shared" si="229"/>
        <v>0</v>
      </c>
      <c r="CV275" s="2">
        <f t="shared" si="229"/>
        <v>0</v>
      </c>
      <c r="CW275" s="2">
        <f t="shared" si="229"/>
        <v>0</v>
      </c>
      <c r="CX275" s="2">
        <f t="shared" si="229"/>
        <v>0</v>
      </c>
      <c r="CY275" s="2">
        <f t="shared" si="229"/>
        <v>0</v>
      </c>
      <c r="CZ275" s="2">
        <f t="shared" si="229"/>
        <v>0</v>
      </c>
      <c r="DA275" s="2">
        <f t="shared" si="229"/>
        <v>0</v>
      </c>
      <c r="DB275" s="2">
        <f t="shared" si="229"/>
        <v>0</v>
      </c>
      <c r="DC275" s="2">
        <f t="shared" si="229"/>
        <v>0</v>
      </c>
      <c r="DD275" s="2">
        <f t="shared" si="229"/>
        <v>0</v>
      </c>
      <c r="DE275" s="2">
        <f t="shared" si="229"/>
        <v>0</v>
      </c>
      <c r="DF275" s="2">
        <f t="shared" si="229"/>
        <v>0</v>
      </c>
      <c r="DG275" s="3">
        <f t="shared" ref="DG275:EL275" si="230">DG285</f>
        <v>0</v>
      </c>
      <c r="DH275" s="3">
        <f t="shared" si="230"/>
        <v>0</v>
      </c>
      <c r="DI275" s="3">
        <f t="shared" si="230"/>
        <v>0</v>
      </c>
      <c r="DJ275" s="3">
        <f t="shared" si="230"/>
        <v>0</v>
      </c>
      <c r="DK275" s="3">
        <f t="shared" si="230"/>
        <v>0</v>
      </c>
      <c r="DL275" s="3">
        <f t="shared" si="230"/>
        <v>0</v>
      </c>
      <c r="DM275" s="3">
        <f t="shared" si="230"/>
        <v>0</v>
      </c>
      <c r="DN275" s="3">
        <f t="shared" si="230"/>
        <v>0</v>
      </c>
      <c r="DO275" s="3">
        <f t="shared" si="230"/>
        <v>0</v>
      </c>
      <c r="DP275" s="3">
        <f t="shared" si="230"/>
        <v>0</v>
      </c>
      <c r="DQ275" s="3">
        <f t="shared" si="230"/>
        <v>0</v>
      </c>
      <c r="DR275" s="3">
        <f t="shared" si="230"/>
        <v>0</v>
      </c>
      <c r="DS275" s="3">
        <f t="shared" si="230"/>
        <v>0</v>
      </c>
      <c r="DT275" s="3">
        <f t="shared" si="230"/>
        <v>0</v>
      </c>
      <c r="DU275" s="3">
        <f t="shared" si="230"/>
        <v>0</v>
      </c>
      <c r="DV275" s="3">
        <f t="shared" si="230"/>
        <v>0</v>
      </c>
      <c r="DW275" s="3">
        <f t="shared" si="230"/>
        <v>0</v>
      </c>
      <c r="DX275" s="3">
        <f t="shared" si="230"/>
        <v>0</v>
      </c>
      <c r="DY275" s="3">
        <f t="shared" si="230"/>
        <v>0</v>
      </c>
      <c r="DZ275" s="3">
        <f t="shared" si="230"/>
        <v>0</v>
      </c>
      <c r="EA275" s="3">
        <f t="shared" si="230"/>
        <v>0</v>
      </c>
      <c r="EB275" s="3">
        <f t="shared" si="230"/>
        <v>0</v>
      </c>
      <c r="EC275" s="3">
        <f t="shared" si="230"/>
        <v>0</v>
      </c>
      <c r="ED275" s="3">
        <f t="shared" si="230"/>
        <v>0</v>
      </c>
      <c r="EE275" s="3">
        <f t="shared" si="230"/>
        <v>0</v>
      </c>
      <c r="EF275" s="3">
        <f t="shared" si="230"/>
        <v>0</v>
      </c>
      <c r="EG275" s="3">
        <f t="shared" si="230"/>
        <v>0</v>
      </c>
      <c r="EH275" s="3">
        <f t="shared" si="230"/>
        <v>0</v>
      </c>
      <c r="EI275" s="3">
        <f t="shared" si="230"/>
        <v>0</v>
      </c>
      <c r="EJ275" s="3">
        <f t="shared" si="230"/>
        <v>0</v>
      </c>
      <c r="EK275" s="3">
        <f t="shared" si="230"/>
        <v>0</v>
      </c>
      <c r="EL275" s="3">
        <f t="shared" si="230"/>
        <v>0</v>
      </c>
      <c r="EM275" s="3">
        <f t="shared" ref="EM275:FR275" si="231">EM285</f>
        <v>0</v>
      </c>
      <c r="EN275" s="3">
        <f t="shared" si="231"/>
        <v>0</v>
      </c>
      <c r="EO275" s="3">
        <f t="shared" si="231"/>
        <v>0</v>
      </c>
      <c r="EP275" s="3">
        <f t="shared" si="231"/>
        <v>0</v>
      </c>
      <c r="EQ275" s="3">
        <f t="shared" si="231"/>
        <v>0</v>
      </c>
      <c r="ER275" s="3">
        <f t="shared" si="231"/>
        <v>0</v>
      </c>
      <c r="ES275" s="3">
        <f t="shared" si="231"/>
        <v>0</v>
      </c>
      <c r="ET275" s="3">
        <f t="shared" si="231"/>
        <v>0</v>
      </c>
      <c r="EU275" s="3">
        <f t="shared" si="231"/>
        <v>0</v>
      </c>
      <c r="EV275" s="3">
        <f t="shared" si="231"/>
        <v>0</v>
      </c>
      <c r="EW275" s="3">
        <f t="shared" si="231"/>
        <v>0</v>
      </c>
      <c r="EX275" s="3">
        <f t="shared" si="231"/>
        <v>0</v>
      </c>
      <c r="EY275" s="3">
        <f t="shared" si="231"/>
        <v>0</v>
      </c>
      <c r="EZ275" s="3">
        <f t="shared" si="231"/>
        <v>0</v>
      </c>
      <c r="FA275" s="3">
        <f t="shared" si="231"/>
        <v>0</v>
      </c>
      <c r="FB275" s="3">
        <f t="shared" si="231"/>
        <v>0</v>
      </c>
      <c r="FC275" s="3">
        <f t="shared" si="231"/>
        <v>0</v>
      </c>
      <c r="FD275" s="3">
        <f t="shared" si="231"/>
        <v>0</v>
      </c>
      <c r="FE275" s="3">
        <f t="shared" si="231"/>
        <v>0</v>
      </c>
      <c r="FF275" s="3">
        <f t="shared" si="231"/>
        <v>0</v>
      </c>
      <c r="FG275" s="3">
        <f t="shared" si="231"/>
        <v>0</v>
      </c>
      <c r="FH275" s="3">
        <f t="shared" si="231"/>
        <v>0</v>
      </c>
      <c r="FI275" s="3">
        <f t="shared" si="231"/>
        <v>0</v>
      </c>
      <c r="FJ275" s="3">
        <f t="shared" si="231"/>
        <v>0</v>
      </c>
      <c r="FK275" s="3">
        <f t="shared" si="231"/>
        <v>0</v>
      </c>
      <c r="FL275" s="3">
        <f t="shared" si="231"/>
        <v>0</v>
      </c>
      <c r="FM275" s="3">
        <f t="shared" si="231"/>
        <v>0</v>
      </c>
      <c r="FN275" s="3">
        <f t="shared" si="231"/>
        <v>0</v>
      </c>
      <c r="FO275" s="3">
        <f t="shared" si="231"/>
        <v>0</v>
      </c>
      <c r="FP275" s="3">
        <f t="shared" si="231"/>
        <v>0</v>
      </c>
      <c r="FQ275" s="3">
        <f t="shared" si="231"/>
        <v>0</v>
      </c>
      <c r="FR275" s="3">
        <f t="shared" si="231"/>
        <v>0</v>
      </c>
      <c r="FS275" s="3">
        <f t="shared" ref="FS275:GX275" si="232">FS285</f>
        <v>0</v>
      </c>
      <c r="FT275" s="3">
        <f t="shared" si="232"/>
        <v>0</v>
      </c>
      <c r="FU275" s="3">
        <f t="shared" si="232"/>
        <v>0</v>
      </c>
      <c r="FV275" s="3">
        <f t="shared" si="232"/>
        <v>0</v>
      </c>
      <c r="FW275" s="3">
        <f t="shared" si="232"/>
        <v>0</v>
      </c>
      <c r="FX275" s="3">
        <f t="shared" si="232"/>
        <v>0</v>
      </c>
      <c r="FY275" s="3">
        <f t="shared" si="232"/>
        <v>0</v>
      </c>
      <c r="FZ275" s="3">
        <f t="shared" si="232"/>
        <v>0</v>
      </c>
      <c r="GA275" s="3">
        <f t="shared" si="232"/>
        <v>0</v>
      </c>
      <c r="GB275" s="3">
        <f t="shared" si="232"/>
        <v>0</v>
      </c>
      <c r="GC275" s="3">
        <f t="shared" si="232"/>
        <v>0</v>
      </c>
      <c r="GD275" s="3">
        <f t="shared" si="232"/>
        <v>0</v>
      </c>
      <c r="GE275" s="3">
        <f t="shared" si="232"/>
        <v>0</v>
      </c>
      <c r="GF275" s="3">
        <f t="shared" si="232"/>
        <v>0</v>
      </c>
      <c r="GG275" s="3">
        <f t="shared" si="232"/>
        <v>0</v>
      </c>
      <c r="GH275" s="3">
        <f t="shared" si="232"/>
        <v>0</v>
      </c>
      <c r="GI275" s="3">
        <f t="shared" si="232"/>
        <v>0</v>
      </c>
      <c r="GJ275" s="3">
        <f t="shared" si="232"/>
        <v>0</v>
      </c>
      <c r="GK275" s="3">
        <f t="shared" si="232"/>
        <v>0</v>
      </c>
      <c r="GL275" s="3">
        <f t="shared" si="232"/>
        <v>0</v>
      </c>
      <c r="GM275" s="3">
        <f t="shared" si="232"/>
        <v>0</v>
      </c>
      <c r="GN275" s="3">
        <f t="shared" si="232"/>
        <v>0</v>
      </c>
      <c r="GO275" s="3">
        <f t="shared" si="232"/>
        <v>0</v>
      </c>
      <c r="GP275" s="3">
        <f t="shared" si="232"/>
        <v>0</v>
      </c>
      <c r="GQ275" s="3">
        <f t="shared" si="232"/>
        <v>0</v>
      </c>
      <c r="GR275" s="3">
        <f t="shared" si="232"/>
        <v>0</v>
      </c>
      <c r="GS275" s="3">
        <f t="shared" si="232"/>
        <v>0</v>
      </c>
      <c r="GT275" s="3">
        <f t="shared" si="232"/>
        <v>0</v>
      </c>
      <c r="GU275" s="3">
        <f t="shared" si="232"/>
        <v>0</v>
      </c>
      <c r="GV275" s="3">
        <f t="shared" si="232"/>
        <v>0</v>
      </c>
      <c r="GW275" s="3">
        <f t="shared" si="232"/>
        <v>0</v>
      </c>
      <c r="GX275" s="3">
        <f t="shared" si="232"/>
        <v>0</v>
      </c>
    </row>
    <row r="276" spans="1:245" hidden="1" x14ac:dyDescent="0.2"/>
    <row r="277" spans="1:245" hidden="1" x14ac:dyDescent="0.2">
      <c r="A277">
        <v>17</v>
      </c>
      <c r="B277">
        <v>1</v>
      </c>
      <c r="C277">
        <f>ROW(SmtRes!A124)</f>
        <v>124</v>
      </c>
      <c r="D277">
        <f>ROW(EtalonRes!A121)</f>
        <v>121</v>
      </c>
      <c r="E277" t="s">
        <v>253</v>
      </c>
      <c r="F277" t="s">
        <v>28</v>
      </c>
      <c r="G277" t="s">
        <v>119</v>
      </c>
      <c r="H277" t="s">
        <v>30</v>
      </c>
      <c r="I277">
        <v>0</v>
      </c>
      <c r="J277">
        <v>0</v>
      </c>
      <c r="O277">
        <f t="shared" ref="O277:O283" si="233">ROUND(CP277,2)</f>
        <v>0</v>
      </c>
      <c r="P277">
        <f t="shared" ref="P277:P283" si="234">ROUND((ROUND((AC277*AW277*I277),2)*BC277),2)</f>
        <v>0</v>
      </c>
      <c r="Q277">
        <f t="shared" ref="Q277:Q283" si="235">(ROUND((ROUND(((ET277)*AV277*I277),2)*BB277),2)+ROUND((ROUND(((AE277-(EU277))*AV277*I277),2)*BS277),2))</f>
        <v>0</v>
      </c>
      <c r="R277">
        <f t="shared" ref="R277:R283" si="236">ROUND((ROUND((AE277*AV277*I277),2)*BS277),2)</f>
        <v>0</v>
      </c>
      <c r="S277">
        <f t="shared" ref="S277:S283" si="237">ROUND((ROUND((AF277*AV277*I277),2)*BA277),2)</f>
        <v>0</v>
      </c>
      <c r="T277">
        <f t="shared" ref="T277:T283" si="238">ROUND(CU277*I277,2)</f>
        <v>0</v>
      </c>
      <c r="U277">
        <f t="shared" ref="U277:U283" si="239">CV277*I277</f>
        <v>0</v>
      </c>
      <c r="V277">
        <f t="shared" ref="V277:V283" si="240">CW277*I277</f>
        <v>0</v>
      </c>
      <c r="W277">
        <f t="shared" ref="W277:W283" si="241">ROUND(CX277*I277,2)</f>
        <v>0</v>
      </c>
      <c r="X277">
        <f t="shared" ref="X277:Y283" si="242">ROUND(CY277,2)</f>
        <v>0</v>
      </c>
      <c r="Y277">
        <f t="shared" si="242"/>
        <v>0</v>
      </c>
      <c r="AA277">
        <v>40385408</v>
      </c>
      <c r="AB277">
        <f t="shared" ref="AB277:AB283" si="243">ROUND((AC277+AD277+AF277),6)</f>
        <v>4401.5</v>
      </c>
      <c r="AC277">
        <f t="shared" ref="AC277:AC283" si="244">ROUND((ES277),6)</f>
        <v>0</v>
      </c>
      <c r="AD277">
        <f t="shared" ref="AD277:AD283" si="245">ROUND((((ET277)-(EU277))+AE277),6)</f>
        <v>2713.55</v>
      </c>
      <c r="AE277">
        <f t="shared" ref="AE277:AF283" si="246">ROUND((EU277),6)</f>
        <v>735.23</v>
      </c>
      <c r="AF277">
        <f t="shared" si="246"/>
        <v>1687.95</v>
      </c>
      <c r="AG277">
        <f t="shared" ref="AG277:AG283" si="247">ROUND((AP277),6)</f>
        <v>0</v>
      </c>
      <c r="AH277">
        <f t="shared" ref="AH277:AI283" si="248">(EW277)</f>
        <v>155</v>
      </c>
      <c r="AI277">
        <f t="shared" si="248"/>
        <v>0</v>
      </c>
      <c r="AJ277">
        <f t="shared" ref="AJ277:AJ283" si="249">(AS277)</f>
        <v>0</v>
      </c>
      <c r="AK277">
        <v>4401.5</v>
      </c>
      <c r="AL277">
        <v>0</v>
      </c>
      <c r="AM277">
        <v>2713.55</v>
      </c>
      <c r="AN277">
        <v>735.23</v>
      </c>
      <c r="AO277">
        <v>1687.95</v>
      </c>
      <c r="AP277">
        <v>0</v>
      </c>
      <c r="AQ277">
        <v>155</v>
      </c>
      <c r="AR277">
        <v>0</v>
      </c>
      <c r="AS277">
        <v>0</v>
      </c>
      <c r="AT277">
        <v>68</v>
      </c>
      <c r="AU277">
        <v>41</v>
      </c>
      <c r="AV277">
        <v>1</v>
      </c>
      <c r="AW277">
        <v>1</v>
      </c>
      <c r="AZ277">
        <v>1</v>
      </c>
      <c r="BA277">
        <v>24.53</v>
      </c>
      <c r="BB277">
        <v>11.24</v>
      </c>
      <c r="BC277">
        <v>1</v>
      </c>
      <c r="BD277" t="s">
        <v>3</v>
      </c>
      <c r="BE277" t="s">
        <v>3</v>
      </c>
      <c r="BF277" t="s">
        <v>3</v>
      </c>
      <c r="BG277" t="s">
        <v>3</v>
      </c>
      <c r="BH277">
        <v>0</v>
      </c>
      <c r="BI277">
        <v>1</v>
      </c>
      <c r="BJ277" t="s">
        <v>31</v>
      </c>
      <c r="BM277">
        <v>674</v>
      </c>
      <c r="BN277">
        <v>0</v>
      </c>
      <c r="BO277" t="s">
        <v>28</v>
      </c>
      <c r="BP277">
        <v>1</v>
      </c>
      <c r="BQ277">
        <v>60</v>
      </c>
      <c r="BR277">
        <v>0</v>
      </c>
      <c r="BS277">
        <v>24.53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68</v>
      </c>
      <c r="CA277">
        <v>41</v>
      </c>
      <c r="CE277">
        <v>30</v>
      </c>
      <c r="CF277">
        <v>0</v>
      </c>
      <c r="CG277">
        <v>0</v>
      </c>
      <c r="CM277">
        <v>0</v>
      </c>
      <c r="CN277" t="s">
        <v>3</v>
      </c>
      <c r="CO277">
        <v>0</v>
      </c>
      <c r="CP277">
        <f t="shared" ref="CP277:CP283" si="250">(P277+Q277+S277)</f>
        <v>0</v>
      </c>
      <c r="CQ277">
        <f t="shared" ref="CQ277:CQ283" si="251">ROUND((ROUND((AC277*AW277*1),2)*BC277),2)</f>
        <v>0</v>
      </c>
      <c r="CR277">
        <f t="shared" ref="CR277:CR283" si="252">(ROUND((ROUND(((ET277)*AV277*1),2)*BB277),2)+ROUND((ROUND(((AE277-(EU277))*AV277*1),2)*BS277),2))</f>
        <v>30500.3</v>
      </c>
      <c r="CS277">
        <f t="shared" ref="CS277:CS283" si="253">ROUND((ROUND((AE277*AV277*1),2)*BS277),2)</f>
        <v>18035.189999999999</v>
      </c>
      <c r="CT277">
        <f t="shared" ref="CT277:CT283" si="254">ROUND((ROUND((AF277*AV277*1),2)*BA277),2)</f>
        <v>41405.410000000003</v>
      </c>
      <c r="CU277">
        <f t="shared" ref="CU277:CU283" si="255">AG277</f>
        <v>0</v>
      </c>
      <c r="CV277">
        <f t="shared" ref="CV277:CV283" si="256">(AH277*AV277)</f>
        <v>155</v>
      </c>
      <c r="CW277">
        <f t="shared" ref="CW277:CX283" si="257">AI277</f>
        <v>0</v>
      </c>
      <c r="CX277">
        <f t="shared" si="257"/>
        <v>0</v>
      </c>
      <c r="CY277">
        <f t="shared" ref="CY277:CY283" si="258">S277*(BZ277/100)</f>
        <v>0</v>
      </c>
      <c r="CZ277">
        <f t="shared" ref="CZ277:CZ283" si="259">S277*(CA277/100)</f>
        <v>0</v>
      </c>
      <c r="DC277" t="s">
        <v>3</v>
      </c>
      <c r="DD277" t="s">
        <v>3</v>
      </c>
      <c r="DE277" t="s">
        <v>3</v>
      </c>
      <c r="DF277" t="s">
        <v>3</v>
      </c>
      <c r="DG277" t="s">
        <v>3</v>
      </c>
      <c r="DH277" t="s">
        <v>3</v>
      </c>
      <c r="DI277" t="s">
        <v>3</v>
      </c>
      <c r="DJ277" t="s">
        <v>3</v>
      </c>
      <c r="DK277" t="s">
        <v>3</v>
      </c>
      <c r="DL277" t="s">
        <v>3</v>
      </c>
      <c r="DM277" t="s">
        <v>3</v>
      </c>
      <c r="DN277">
        <v>80</v>
      </c>
      <c r="DO277">
        <v>55</v>
      </c>
      <c r="DP277">
        <v>1</v>
      </c>
      <c r="DQ277">
        <v>1</v>
      </c>
      <c r="DU277">
        <v>1007</v>
      </c>
      <c r="DV277" t="s">
        <v>30</v>
      </c>
      <c r="DW277" t="s">
        <v>30</v>
      </c>
      <c r="DX277">
        <v>100</v>
      </c>
      <c r="EE277">
        <v>39928086</v>
      </c>
      <c r="EF277">
        <v>60</v>
      </c>
      <c r="EG277" t="s">
        <v>19</v>
      </c>
      <c r="EH277">
        <v>0</v>
      </c>
      <c r="EI277" t="s">
        <v>3</v>
      </c>
      <c r="EJ277">
        <v>1</v>
      </c>
      <c r="EK277">
        <v>674</v>
      </c>
      <c r="EL277" t="s">
        <v>32</v>
      </c>
      <c r="EM277" t="s">
        <v>33</v>
      </c>
      <c r="EO277" t="s">
        <v>3</v>
      </c>
      <c r="EQ277">
        <v>131072</v>
      </c>
      <c r="ER277">
        <v>4401.5</v>
      </c>
      <c r="ES277">
        <v>0</v>
      </c>
      <c r="ET277">
        <v>2713.55</v>
      </c>
      <c r="EU277">
        <v>735.23</v>
      </c>
      <c r="EV277">
        <v>1687.95</v>
      </c>
      <c r="EW277">
        <v>155</v>
      </c>
      <c r="EX277">
        <v>0</v>
      </c>
      <c r="EY277">
        <v>0</v>
      </c>
      <c r="FQ277">
        <v>0</v>
      </c>
      <c r="FR277">
        <f t="shared" ref="FR277:FR283" si="260">ROUND(IF(AND(BH277=3,BI277=3),P277,0),2)</f>
        <v>0</v>
      </c>
      <c r="FS277">
        <v>0</v>
      </c>
      <c r="FX277">
        <v>80</v>
      </c>
      <c r="FY277">
        <v>55</v>
      </c>
      <c r="GA277" t="s">
        <v>3</v>
      </c>
      <c r="GD277">
        <v>0</v>
      </c>
      <c r="GF277">
        <v>462798223</v>
      </c>
      <c r="GG277">
        <v>2</v>
      </c>
      <c r="GH277">
        <v>1</v>
      </c>
      <c r="GI277">
        <v>2</v>
      </c>
      <c r="GJ277">
        <v>0</v>
      </c>
      <c r="GK277">
        <f>ROUND(R277*(R12)/100,2)</f>
        <v>0</v>
      </c>
      <c r="GL277">
        <f t="shared" ref="GL277:GL283" si="261">ROUND(IF(AND(BH277=3,BI277=3,FS277&lt;&gt;0),P277,0),2)</f>
        <v>0</v>
      </c>
      <c r="GM277">
        <f t="shared" ref="GM277:GM283" si="262">ROUND(O277+X277+Y277+GK277,2)+GX277</f>
        <v>0</v>
      </c>
      <c r="GN277">
        <f t="shared" ref="GN277:GN283" si="263">IF(OR(BI277=0,BI277=1),ROUND(O277+X277+Y277+GK277,2),0)</f>
        <v>0</v>
      </c>
      <c r="GO277">
        <f t="shared" ref="GO277:GO283" si="264">IF(BI277=2,ROUND(O277+X277+Y277+GK277,2),0)</f>
        <v>0</v>
      </c>
      <c r="GP277">
        <f t="shared" ref="GP277:GP283" si="265">IF(BI277=4,ROUND(O277+X277+Y277+GK277,2)+GX277,0)</f>
        <v>0</v>
      </c>
      <c r="GR277">
        <v>0</v>
      </c>
      <c r="GS277">
        <v>3</v>
      </c>
      <c r="GT277">
        <v>0</v>
      </c>
      <c r="GU277" t="s">
        <v>3</v>
      </c>
      <c r="GV277">
        <f t="shared" ref="GV277:GV283" si="266">ROUND((GT277),6)</f>
        <v>0</v>
      </c>
      <c r="GW277">
        <v>1</v>
      </c>
      <c r="GX277">
        <f t="shared" ref="GX277:GX283" si="267">ROUND(HC277*I277,2)</f>
        <v>0</v>
      </c>
      <c r="HA277">
        <v>0</v>
      </c>
      <c r="HB277">
        <v>0</v>
      </c>
      <c r="HC277">
        <f t="shared" ref="HC277:HC283" si="268">GV277*GW277</f>
        <v>0</v>
      </c>
      <c r="IK277">
        <v>0</v>
      </c>
    </row>
    <row r="278" spans="1:245" hidden="1" x14ac:dyDescent="0.2">
      <c r="A278">
        <v>17</v>
      </c>
      <c r="B278">
        <v>1</v>
      </c>
      <c r="C278">
        <f>ROW(SmtRes!A128)</f>
        <v>128</v>
      </c>
      <c r="D278">
        <f>ROW(EtalonRes!A125)</f>
        <v>125</v>
      </c>
      <c r="E278" t="s">
        <v>254</v>
      </c>
      <c r="F278" t="s">
        <v>121</v>
      </c>
      <c r="G278" t="s">
        <v>122</v>
      </c>
      <c r="H278" t="s">
        <v>30</v>
      </c>
      <c r="I278">
        <v>0</v>
      </c>
      <c r="J278">
        <v>0</v>
      </c>
      <c r="O278">
        <f t="shared" si="233"/>
        <v>0</v>
      </c>
      <c r="P278">
        <f t="shared" si="234"/>
        <v>0</v>
      </c>
      <c r="Q278">
        <f t="shared" si="235"/>
        <v>0</v>
      </c>
      <c r="R278">
        <f t="shared" si="236"/>
        <v>0</v>
      </c>
      <c r="S278">
        <f t="shared" si="237"/>
        <v>0</v>
      </c>
      <c r="T278">
        <f t="shared" si="238"/>
        <v>0</v>
      </c>
      <c r="U278">
        <f t="shared" si="239"/>
        <v>0</v>
      </c>
      <c r="V278">
        <f t="shared" si="240"/>
        <v>0</v>
      </c>
      <c r="W278">
        <f t="shared" si="241"/>
        <v>0</v>
      </c>
      <c r="X278">
        <f t="shared" si="242"/>
        <v>0</v>
      </c>
      <c r="Y278">
        <f t="shared" si="242"/>
        <v>0</v>
      </c>
      <c r="AA278">
        <v>40385408</v>
      </c>
      <c r="AB278">
        <f t="shared" si="243"/>
        <v>512.76</v>
      </c>
      <c r="AC278">
        <f t="shared" si="244"/>
        <v>0</v>
      </c>
      <c r="AD278">
        <f t="shared" si="245"/>
        <v>402.43</v>
      </c>
      <c r="AE278">
        <f t="shared" si="246"/>
        <v>81.58</v>
      </c>
      <c r="AF278">
        <f t="shared" si="246"/>
        <v>110.33</v>
      </c>
      <c r="AG278">
        <f t="shared" si="247"/>
        <v>0</v>
      </c>
      <c r="AH278">
        <f t="shared" si="248"/>
        <v>11.7</v>
      </c>
      <c r="AI278">
        <f t="shared" si="248"/>
        <v>0</v>
      </c>
      <c r="AJ278">
        <f t="shared" si="249"/>
        <v>0</v>
      </c>
      <c r="AK278">
        <v>512.76</v>
      </c>
      <c r="AL278">
        <v>0</v>
      </c>
      <c r="AM278">
        <v>402.43</v>
      </c>
      <c r="AN278">
        <v>81.58</v>
      </c>
      <c r="AO278">
        <v>110.33</v>
      </c>
      <c r="AP278">
        <v>0</v>
      </c>
      <c r="AQ278">
        <v>11.7</v>
      </c>
      <c r="AR278">
        <v>0</v>
      </c>
      <c r="AS278">
        <v>0</v>
      </c>
      <c r="AT278">
        <v>68</v>
      </c>
      <c r="AU278">
        <v>41</v>
      </c>
      <c r="AV278">
        <v>1</v>
      </c>
      <c r="AW278">
        <v>1</v>
      </c>
      <c r="AZ278">
        <v>1</v>
      </c>
      <c r="BA278">
        <v>24.53</v>
      </c>
      <c r="BB278">
        <v>11.07</v>
      </c>
      <c r="BC278">
        <v>1</v>
      </c>
      <c r="BD278" t="s">
        <v>3</v>
      </c>
      <c r="BE278" t="s">
        <v>3</v>
      </c>
      <c r="BF278" t="s">
        <v>3</v>
      </c>
      <c r="BG278" t="s">
        <v>3</v>
      </c>
      <c r="BH278">
        <v>0</v>
      </c>
      <c r="BI278">
        <v>1</v>
      </c>
      <c r="BJ278" t="s">
        <v>123</v>
      </c>
      <c r="BM278">
        <v>674</v>
      </c>
      <c r="BN278">
        <v>0</v>
      </c>
      <c r="BO278" t="s">
        <v>121</v>
      </c>
      <c r="BP278">
        <v>1</v>
      </c>
      <c r="BQ278">
        <v>60</v>
      </c>
      <c r="BR278">
        <v>0</v>
      </c>
      <c r="BS278">
        <v>24.53</v>
      </c>
      <c r="BT278">
        <v>1</v>
      </c>
      <c r="BU278">
        <v>1</v>
      </c>
      <c r="BV278">
        <v>1</v>
      </c>
      <c r="BW278">
        <v>1</v>
      </c>
      <c r="BX278">
        <v>1</v>
      </c>
      <c r="BY278" t="s">
        <v>3</v>
      </c>
      <c r="BZ278">
        <v>68</v>
      </c>
      <c r="CA278">
        <v>41</v>
      </c>
      <c r="CE278">
        <v>30</v>
      </c>
      <c r="CF278">
        <v>0</v>
      </c>
      <c r="CG278">
        <v>0</v>
      </c>
      <c r="CM278">
        <v>0</v>
      </c>
      <c r="CN278" t="s">
        <v>3</v>
      </c>
      <c r="CO278">
        <v>0</v>
      </c>
      <c r="CP278">
        <f t="shared" si="250"/>
        <v>0</v>
      </c>
      <c r="CQ278">
        <f t="shared" si="251"/>
        <v>0</v>
      </c>
      <c r="CR278">
        <f t="shared" si="252"/>
        <v>4454.8999999999996</v>
      </c>
      <c r="CS278">
        <f t="shared" si="253"/>
        <v>2001.16</v>
      </c>
      <c r="CT278">
        <f t="shared" si="254"/>
        <v>2706.39</v>
      </c>
      <c r="CU278">
        <f t="shared" si="255"/>
        <v>0</v>
      </c>
      <c r="CV278">
        <f t="shared" si="256"/>
        <v>11.7</v>
      </c>
      <c r="CW278">
        <f t="shared" si="257"/>
        <v>0</v>
      </c>
      <c r="CX278">
        <f t="shared" si="257"/>
        <v>0</v>
      </c>
      <c r="CY278">
        <f t="shared" si="258"/>
        <v>0</v>
      </c>
      <c r="CZ278">
        <f t="shared" si="259"/>
        <v>0</v>
      </c>
      <c r="DC278" t="s">
        <v>3</v>
      </c>
      <c r="DD278" t="s">
        <v>3</v>
      </c>
      <c r="DE278" t="s">
        <v>3</v>
      </c>
      <c r="DF278" t="s">
        <v>3</v>
      </c>
      <c r="DG278" t="s">
        <v>3</v>
      </c>
      <c r="DH278" t="s">
        <v>3</v>
      </c>
      <c r="DI278" t="s">
        <v>3</v>
      </c>
      <c r="DJ278" t="s">
        <v>3</v>
      </c>
      <c r="DK278" t="s">
        <v>3</v>
      </c>
      <c r="DL278" t="s">
        <v>3</v>
      </c>
      <c r="DM278" t="s">
        <v>3</v>
      </c>
      <c r="DN278">
        <v>80</v>
      </c>
      <c r="DO278">
        <v>55</v>
      </c>
      <c r="DP278">
        <v>1</v>
      </c>
      <c r="DQ278">
        <v>1</v>
      </c>
      <c r="DU278">
        <v>1007</v>
      </c>
      <c r="DV278" t="s">
        <v>30</v>
      </c>
      <c r="DW278" t="s">
        <v>30</v>
      </c>
      <c r="DX278">
        <v>100</v>
      </c>
      <c r="EE278">
        <v>39928086</v>
      </c>
      <c r="EF278">
        <v>60</v>
      </c>
      <c r="EG278" t="s">
        <v>19</v>
      </c>
      <c r="EH278">
        <v>0</v>
      </c>
      <c r="EI278" t="s">
        <v>3</v>
      </c>
      <c r="EJ278">
        <v>1</v>
      </c>
      <c r="EK278">
        <v>674</v>
      </c>
      <c r="EL278" t="s">
        <v>32</v>
      </c>
      <c r="EM278" t="s">
        <v>33</v>
      </c>
      <c r="EO278" t="s">
        <v>3</v>
      </c>
      <c r="EQ278">
        <v>131072</v>
      </c>
      <c r="ER278">
        <v>512.76</v>
      </c>
      <c r="ES278">
        <v>0</v>
      </c>
      <c r="ET278">
        <v>402.43</v>
      </c>
      <c r="EU278">
        <v>81.58</v>
      </c>
      <c r="EV278">
        <v>110.33</v>
      </c>
      <c r="EW278">
        <v>11.7</v>
      </c>
      <c r="EX278">
        <v>0</v>
      </c>
      <c r="EY278">
        <v>0</v>
      </c>
      <c r="FQ278">
        <v>0</v>
      </c>
      <c r="FR278">
        <f t="shared" si="260"/>
        <v>0</v>
      </c>
      <c r="FS278">
        <v>0</v>
      </c>
      <c r="FX278">
        <v>80</v>
      </c>
      <c r="FY278">
        <v>55</v>
      </c>
      <c r="GA278" t="s">
        <v>3</v>
      </c>
      <c r="GD278">
        <v>0</v>
      </c>
      <c r="GF278">
        <v>-1972224145</v>
      </c>
      <c r="GG278">
        <v>2</v>
      </c>
      <c r="GH278">
        <v>1</v>
      </c>
      <c r="GI278">
        <v>2</v>
      </c>
      <c r="GJ278">
        <v>0</v>
      </c>
      <c r="GK278">
        <f>ROUND(R278*(R12)/100,2)</f>
        <v>0</v>
      </c>
      <c r="GL278">
        <f t="shared" si="261"/>
        <v>0</v>
      </c>
      <c r="GM278">
        <f t="shared" si="262"/>
        <v>0</v>
      </c>
      <c r="GN278">
        <f t="shared" si="263"/>
        <v>0</v>
      </c>
      <c r="GO278">
        <f t="shared" si="264"/>
        <v>0</v>
      </c>
      <c r="GP278">
        <f t="shared" si="265"/>
        <v>0</v>
      </c>
      <c r="GR278">
        <v>0</v>
      </c>
      <c r="GS278">
        <v>3</v>
      </c>
      <c r="GT278">
        <v>0</v>
      </c>
      <c r="GU278" t="s">
        <v>3</v>
      </c>
      <c r="GV278">
        <f t="shared" si="266"/>
        <v>0</v>
      </c>
      <c r="GW278">
        <v>1</v>
      </c>
      <c r="GX278">
        <f t="shared" si="267"/>
        <v>0</v>
      </c>
      <c r="HA278">
        <v>0</v>
      </c>
      <c r="HB278">
        <v>0</v>
      </c>
      <c r="HC278">
        <f t="shared" si="268"/>
        <v>0</v>
      </c>
      <c r="IK278">
        <v>0</v>
      </c>
    </row>
    <row r="279" spans="1:245" hidden="1" x14ac:dyDescent="0.2">
      <c r="A279">
        <v>17</v>
      </c>
      <c r="B279">
        <v>1</v>
      </c>
      <c r="C279">
        <f>ROW(SmtRes!A129)</f>
        <v>129</v>
      </c>
      <c r="D279">
        <f>ROW(EtalonRes!A126)</f>
        <v>126</v>
      </c>
      <c r="E279" t="s">
        <v>255</v>
      </c>
      <c r="F279" t="s">
        <v>125</v>
      </c>
      <c r="G279" t="s">
        <v>126</v>
      </c>
      <c r="H279" t="s">
        <v>127</v>
      </c>
      <c r="I279">
        <v>0</v>
      </c>
      <c r="J279">
        <v>0</v>
      </c>
      <c r="O279">
        <f t="shared" si="233"/>
        <v>0</v>
      </c>
      <c r="P279">
        <f t="shared" si="234"/>
        <v>0</v>
      </c>
      <c r="Q279">
        <f t="shared" si="235"/>
        <v>0</v>
      </c>
      <c r="R279">
        <f t="shared" si="236"/>
        <v>0</v>
      </c>
      <c r="S279">
        <f t="shared" si="237"/>
        <v>0</v>
      </c>
      <c r="T279">
        <f t="shared" si="238"/>
        <v>0</v>
      </c>
      <c r="U279">
        <f t="shared" si="239"/>
        <v>0</v>
      </c>
      <c r="V279">
        <f t="shared" si="240"/>
        <v>0</v>
      </c>
      <c r="W279">
        <f t="shared" si="241"/>
        <v>0</v>
      </c>
      <c r="X279">
        <f t="shared" si="242"/>
        <v>0</v>
      </c>
      <c r="Y279">
        <f t="shared" si="242"/>
        <v>0</v>
      </c>
      <c r="AA279">
        <v>40385408</v>
      </c>
      <c r="AB279">
        <f t="shared" si="243"/>
        <v>8.86</v>
      </c>
      <c r="AC279">
        <f t="shared" si="244"/>
        <v>0</v>
      </c>
      <c r="AD279">
        <f t="shared" si="245"/>
        <v>8.86</v>
      </c>
      <c r="AE279">
        <f t="shared" si="246"/>
        <v>1.48</v>
      </c>
      <c r="AF279">
        <f t="shared" si="246"/>
        <v>0</v>
      </c>
      <c r="AG279">
        <f t="shared" si="247"/>
        <v>0</v>
      </c>
      <c r="AH279">
        <f t="shared" si="248"/>
        <v>0</v>
      </c>
      <c r="AI279">
        <f t="shared" si="248"/>
        <v>0</v>
      </c>
      <c r="AJ279">
        <f t="shared" si="249"/>
        <v>0</v>
      </c>
      <c r="AK279">
        <v>8.86</v>
      </c>
      <c r="AL279">
        <v>0</v>
      </c>
      <c r="AM279">
        <v>8.86</v>
      </c>
      <c r="AN279">
        <v>1.48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73</v>
      </c>
      <c r="AU279">
        <v>41</v>
      </c>
      <c r="AV279">
        <v>1</v>
      </c>
      <c r="AW279">
        <v>1</v>
      </c>
      <c r="AZ279">
        <v>1</v>
      </c>
      <c r="BA279">
        <v>24.53</v>
      </c>
      <c r="BB279">
        <v>8.82</v>
      </c>
      <c r="BC279">
        <v>1</v>
      </c>
      <c r="BD279" t="s">
        <v>3</v>
      </c>
      <c r="BE279" t="s">
        <v>3</v>
      </c>
      <c r="BF279" t="s">
        <v>3</v>
      </c>
      <c r="BG279" t="s">
        <v>3</v>
      </c>
      <c r="BH279">
        <v>0</v>
      </c>
      <c r="BI279">
        <v>1</v>
      </c>
      <c r="BJ279" t="s">
        <v>128</v>
      </c>
      <c r="BM279">
        <v>658</v>
      </c>
      <c r="BN279">
        <v>0</v>
      </c>
      <c r="BO279" t="s">
        <v>125</v>
      </c>
      <c r="BP279">
        <v>1</v>
      </c>
      <c r="BQ279">
        <v>60</v>
      </c>
      <c r="BR279">
        <v>0</v>
      </c>
      <c r="BS279">
        <v>24.53</v>
      </c>
      <c r="BT279">
        <v>1</v>
      </c>
      <c r="BU279">
        <v>1</v>
      </c>
      <c r="BV279">
        <v>1</v>
      </c>
      <c r="BW279">
        <v>1</v>
      </c>
      <c r="BX279">
        <v>1</v>
      </c>
      <c r="BY279" t="s">
        <v>3</v>
      </c>
      <c r="BZ279">
        <v>73</v>
      </c>
      <c r="CA279">
        <v>41</v>
      </c>
      <c r="CE279">
        <v>30</v>
      </c>
      <c r="CF279">
        <v>0</v>
      </c>
      <c r="CG279">
        <v>0</v>
      </c>
      <c r="CM279">
        <v>0</v>
      </c>
      <c r="CN279" t="s">
        <v>3</v>
      </c>
      <c r="CO279">
        <v>0</v>
      </c>
      <c r="CP279">
        <f t="shared" si="250"/>
        <v>0</v>
      </c>
      <c r="CQ279">
        <f t="shared" si="251"/>
        <v>0</v>
      </c>
      <c r="CR279">
        <f t="shared" si="252"/>
        <v>78.150000000000006</v>
      </c>
      <c r="CS279">
        <f t="shared" si="253"/>
        <v>36.299999999999997</v>
      </c>
      <c r="CT279">
        <f t="shared" si="254"/>
        <v>0</v>
      </c>
      <c r="CU279">
        <f t="shared" si="255"/>
        <v>0</v>
      </c>
      <c r="CV279">
        <f t="shared" si="256"/>
        <v>0</v>
      </c>
      <c r="CW279">
        <f t="shared" si="257"/>
        <v>0</v>
      </c>
      <c r="CX279">
        <f t="shared" si="257"/>
        <v>0</v>
      </c>
      <c r="CY279">
        <f t="shared" si="258"/>
        <v>0</v>
      </c>
      <c r="CZ279">
        <f t="shared" si="259"/>
        <v>0</v>
      </c>
      <c r="DC279" t="s">
        <v>3</v>
      </c>
      <c r="DD279" t="s">
        <v>3</v>
      </c>
      <c r="DE279" t="s">
        <v>3</v>
      </c>
      <c r="DF279" t="s">
        <v>3</v>
      </c>
      <c r="DG279" t="s">
        <v>3</v>
      </c>
      <c r="DH279" t="s">
        <v>3</v>
      </c>
      <c r="DI279" t="s">
        <v>3</v>
      </c>
      <c r="DJ279" t="s">
        <v>3</v>
      </c>
      <c r="DK279" t="s">
        <v>3</v>
      </c>
      <c r="DL279" t="s">
        <v>3</v>
      </c>
      <c r="DM279" t="s">
        <v>3</v>
      </c>
      <c r="DN279">
        <v>91</v>
      </c>
      <c r="DO279">
        <v>70</v>
      </c>
      <c r="DP279">
        <v>1</v>
      </c>
      <c r="DQ279">
        <v>1</v>
      </c>
      <c r="DU279">
        <v>1013</v>
      </c>
      <c r="DV279" t="s">
        <v>127</v>
      </c>
      <c r="DW279" t="s">
        <v>127</v>
      </c>
      <c r="DX279">
        <v>1</v>
      </c>
      <c r="EE279">
        <v>39928070</v>
      </c>
      <c r="EF279">
        <v>60</v>
      </c>
      <c r="EG279" t="s">
        <v>19</v>
      </c>
      <c r="EH279">
        <v>0</v>
      </c>
      <c r="EI279" t="s">
        <v>3</v>
      </c>
      <c r="EJ279">
        <v>1</v>
      </c>
      <c r="EK279">
        <v>658</v>
      </c>
      <c r="EL279" t="s">
        <v>129</v>
      </c>
      <c r="EM279" t="s">
        <v>130</v>
      </c>
      <c r="EO279" t="s">
        <v>3</v>
      </c>
      <c r="EQ279">
        <v>131072</v>
      </c>
      <c r="ER279">
        <v>8.86</v>
      </c>
      <c r="ES279">
        <v>0</v>
      </c>
      <c r="ET279">
        <v>8.86</v>
      </c>
      <c r="EU279">
        <v>1.48</v>
      </c>
      <c r="EV279">
        <v>0</v>
      </c>
      <c r="EW279">
        <v>0</v>
      </c>
      <c r="EX279">
        <v>0</v>
      </c>
      <c r="EY279">
        <v>0</v>
      </c>
      <c r="FQ279">
        <v>0</v>
      </c>
      <c r="FR279">
        <f t="shared" si="260"/>
        <v>0</v>
      </c>
      <c r="FS279">
        <v>0</v>
      </c>
      <c r="FX279">
        <v>91</v>
      </c>
      <c r="FY279">
        <v>70</v>
      </c>
      <c r="GA279" t="s">
        <v>3</v>
      </c>
      <c r="GD279">
        <v>0</v>
      </c>
      <c r="GF279">
        <v>-1983005167</v>
      </c>
      <c r="GG279">
        <v>2</v>
      </c>
      <c r="GH279">
        <v>1</v>
      </c>
      <c r="GI279">
        <v>2</v>
      </c>
      <c r="GJ279">
        <v>0</v>
      </c>
      <c r="GK279">
        <f>ROUND(R279*(R12)/100,2)</f>
        <v>0</v>
      </c>
      <c r="GL279">
        <f t="shared" si="261"/>
        <v>0</v>
      </c>
      <c r="GM279">
        <f t="shared" si="262"/>
        <v>0</v>
      </c>
      <c r="GN279">
        <f t="shared" si="263"/>
        <v>0</v>
      </c>
      <c r="GO279">
        <f t="shared" si="264"/>
        <v>0</v>
      </c>
      <c r="GP279">
        <f t="shared" si="265"/>
        <v>0</v>
      </c>
      <c r="GR279">
        <v>0</v>
      </c>
      <c r="GS279">
        <v>3</v>
      </c>
      <c r="GT279">
        <v>0</v>
      </c>
      <c r="GU279" t="s">
        <v>3</v>
      </c>
      <c r="GV279">
        <f t="shared" si="266"/>
        <v>0</v>
      </c>
      <c r="GW279">
        <v>1</v>
      </c>
      <c r="GX279">
        <f t="shared" si="267"/>
        <v>0</v>
      </c>
      <c r="HA279">
        <v>0</v>
      </c>
      <c r="HB279">
        <v>0</v>
      </c>
      <c r="HC279">
        <f t="shared" si="268"/>
        <v>0</v>
      </c>
      <c r="IK279">
        <v>0</v>
      </c>
    </row>
    <row r="280" spans="1:245" hidden="1" x14ac:dyDescent="0.2">
      <c r="A280">
        <v>17</v>
      </c>
      <c r="B280">
        <v>1</v>
      </c>
      <c r="C280">
        <f>ROW(SmtRes!A138)</f>
        <v>138</v>
      </c>
      <c r="D280">
        <f>ROW(EtalonRes!A135)</f>
        <v>135</v>
      </c>
      <c r="E280" t="s">
        <v>256</v>
      </c>
      <c r="F280" t="s">
        <v>132</v>
      </c>
      <c r="G280" t="s">
        <v>133</v>
      </c>
      <c r="H280" t="s">
        <v>134</v>
      </c>
      <c r="I280">
        <v>0</v>
      </c>
      <c r="J280">
        <v>0</v>
      </c>
      <c r="O280">
        <f t="shared" si="233"/>
        <v>0</v>
      </c>
      <c r="P280">
        <f t="shared" si="234"/>
        <v>0</v>
      </c>
      <c r="Q280">
        <f t="shared" si="235"/>
        <v>0</v>
      </c>
      <c r="R280">
        <f t="shared" si="236"/>
        <v>0</v>
      </c>
      <c r="S280">
        <f t="shared" si="237"/>
        <v>0</v>
      </c>
      <c r="T280">
        <f t="shared" si="238"/>
        <v>0</v>
      </c>
      <c r="U280">
        <f t="shared" si="239"/>
        <v>0</v>
      </c>
      <c r="V280">
        <f t="shared" si="240"/>
        <v>0</v>
      </c>
      <c r="W280">
        <f t="shared" si="241"/>
        <v>0</v>
      </c>
      <c r="X280">
        <f t="shared" si="242"/>
        <v>0</v>
      </c>
      <c r="Y280">
        <f t="shared" si="242"/>
        <v>0</v>
      </c>
      <c r="AA280">
        <v>40385408</v>
      </c>
      <c r="AB280">
        <f t="shared" si="243"/>
        <v>5363.92</v>
      </c>
      <c r="AC280">
        <f t="shared" si="244"/>
        <v>49.49</v>
      </c>
      <c r="AD280">
        <f t="shared" si="245"/>
        <v>5087.2</v>
      </c>
      <c r="AE280">
        <f t="shared" si="246"/>
        <v>494.94</v>
      </c>
      <c r="AF280">
        <f t="shared" si="246"/>
        <v>227.23</v>
      </c>
      <c r="AG280">
        <f t="shared" si="247"/>
        <v>0</v>
      </c>
      <c r="AH280">
        <f t="shared" si="248"/>
        <v>21.6</v>
      </c>
      <c r="AI280">
        <f t="shared" si="248"/>
        <v>0</v>
      </c>
      <c r="AJ280">
        <f t="shared" si="249"/>
        <v>0</v>
      </c>
      <c r="AK280">
        <v>5363.92</v>
      </c>
      <c r="AL280">
        <v>49.49</v>
      </c>
      <c r="AM280">
        <v>5087.2</v>
      </c>
      <c r="AN280">
        <v>494.94</v>
      </c>
      <c r="AO280">
        <v>227.23</v>
      </c>
      <c r="AP280">
        <v>0</v>
      </c>
      <c r="AQ280">
        <v>21.6</v>
      </c>
      <c r="AR280">
        <v>0</v>
      </c>
      <c r="AS280">
        <v>0</v>
      </c>
      <c r="AT280">
        <v>131</v>
      </c>
      <c r="AU280">
        <v>54</v>
      </c>
      <c r="AV280">
        <v>1</v>
      </c>
      <c r="AW280">
        <v>1</v>
      </c>
      <c r="AZ280">
        <v>1</v>
      </c>
      <c r="BA280">
        <v>24.53</v>
      </c>
      <c r="BB280">
        <v>8.49</v>
      </c>
      <c r="BC280">
        <v>4.99</v>
      </c>
      <c r="BD280" t="s">
        <v>3</v>
      </c>
      <c r="BE280" t="s">
        <v>3</v>
      </c>
      <c r="BF280" t="s">
        <v>3</v>
      </c>
      <c r="BG280" t="s">
        <v>3</v>
      </c>
      <c r="BH280">
        <v>0</v>
      </c>
      <c r="BI280">
        <v>1</v>
      </c>
      <c r="BJ280" t="s">
        <v>135</v>
      </c>
      <c r="BM280">
        <v>146</v>
      </c>
      <c r="BN280">
        <v>0</v>
      </c>
      <c r="BO280" t="s">
        <v>132</v>
      </c>
      <c r="BP280">
        <v>1</v>
      </c>
      <c r="BQ280">
        <v>30</v>
      </c>
      <c r="BR280">
        <v>0</v>
      </c>
      <c r="BS280">
        <v>24.53</v>
      </c>
      <c r="BT280">
        <v>1</v>
      </c>
      <c r="BU280">
        <v>1</v>
      </c>
      <c r="BV280">
        <v>1</v>
      </c>
      <c r="BW280">
        <v>1</v>
      </c>
      <c r="BX280">
        <v>1</v>
      </c>
      <c r="BY280" t="s">
        <v>3</v>
      </c>
      <c r="BZ280">
        <v>131</v>
      </c>
      <c r="CA280">
        <v>54</v>
      </c>
      <c r="CE280">
        <v>30</v>
      </c>
      <c r="CF280">
        <v>0</v>
      </c>
      <c r="CG280">
        <v>0</v>
      </c>
      <c r="CM280">
        <v>0</v>
      </c>
      <c r="CN280" t="s">
        <v>3</v>
      </c>
      <c r="CO280">
        <v>0</v>
      </c>
      <c r="CP280">
        <f t="shared" si="250"/>
        <v>0</v>
      </c>
      <c r="CQ280">
        <f t="shared" si="251"/>
        <v>246.96</v>
      </c>
      <c r="CR280">
        <f t="shared" si="252"/>
        <v>43190.33</v>
      </c>
      <c r="CS280">
        <f t="shared" si="253"/>
        <v>12140.88</v>
      </c>
      <c r="CT280">
        <f t="shared" si="254"/>
        <v>5573.95</v>
      </c>
      <c r="CU280">
        <f t="shared" si="255"/>
        <v>0</v>
      </c>
      <c r="CV280">
        <f t="shared" si="256"/>
        <v>21.6</v>
      </c>
      <c r="CW280">
        <f t="shared" si="257"/>
        <v>0</v>
      </c>
      <c r="CX280">
        <f t="shared" si="257"/>
        <v>0</v>
      </c>
      <c r="CY280">
        <f t="shared" si="258"/>
        <v>0</v>
      </c>
      <c r="CZ280">
        <f t="shared" si="259"/>
        <v>0</v>
      </c>
      <c r="DC280" t="s">
        <v>3</v>
      </c>
      <c r="DD280" t="s">
        <v>3</v>
      </c>
      <c r="DE280" t="s">
        <v>3</v>
      </c>
      <c r="DF280" t="s">
        <v>3</v>
      </c>
      <c r="DG280" t="s">
        <v>3</v>
      </c>
      <c r="DH280" t="s">
        <v>3</v>
      </c>
      <c r="DI280" t="s">
        <v>3</v>
      </c>
      <c r="DJ280" t="s">
        <v>3</v>
      </c>
      <c r="DK280" t="s">
        <v>3</v>
      </c>
      <c r="DL280" t="s">
        <v>3</v>
      </c>
      <c r="DM280" t="s">
        <v>3</v>
      </c>
      <c r="DN280">
        <v>161</v>
      </c>
      <c r="DO280">
        <v>107</v>
      </c>
      <c r="DP280">
        <v>1</v>
      </c>
      <c r="DQ280">
        <v>1</v>
      </c>
      <c r="DU280">
        <v>1013</v>
      </c>
      <c r="DV280" t="s">
        <v>134</v>
      </c>
      <c r="DW280" t="s">
        <v>134</v>
      </c>
      <c r="DX280">
        <v>1</v>
      </c>
      <c r="EE280">
        <v>39927558</v>
      </c>
      <c r="EF280">
        <v>30</v>
      </c>
      <c r="EG280" t="s">
        <v>51</v>
      </c>
      <c r="EH280">
        <v>0</v>
      </c>
      <c r="EI280" t="s">
        <v>3</v>
      </c>
      <c r="EJ280">
        <v>1</v>
      </c>
      <c r="EK280">
        <v>146</v>
      </c>
      <c r="EL280" t="s">
        <v>136</v>
      </c>
      <c r="EM280" t="s">
        <v>137</v>
      </c>
      <c r="EO280" t="s">
        <v>3</v>
      </c>
      <c r="EQ280">
        <v>131072</v>
      </c>
      <c r="ER280">
        <v>5363.92</v>
      </c>
      <c r="ES280">
        <v>49.49</v>
      </c>
      <c r="ET280">
        <v>5087.2</v>
      </c>
      <c r="EU280">
        <v>494.94</v>
      </c>
      <c r="EV280">
        <v>227.23</v>
      </c>
      <c r="EW280">
        <v>21.6</v>
      </c>
      <c r="EX280">
        <v>0</v>
      </c>
      <c r="EY280">
        <v>0</v>
      </c>
      <c r="FQ280">
        <v>0</v>
      </c>
      <c r="FR280">
        <f t="shared" si="260"/>
        <v>0</v>
      </c>
      <c r="FS280">
        <v>0</v>
      </c>
      <c r="FX280">
        <v>161</v>
      </c>
      <c r="FY280">
        <v>107</v>
      </c>
      <c r="GA280" t="s">
        <v>3</v>
      </c>
      <c r="GD280">
        <v>0</v>
      </c>
      <c r="GF280">
        <v>699658146</v>
      </c>
      <c r="GG280">
        <v>2</v>
      </c>
      <c r="GH280">
        <v>1</v>
      </c>
      <c r="GI280">
        <v>2</v>
      </c>
      <c r="GJ280">
        <v>0</v>
      </c>
      <c r="GK280">
        <f>ROUND(R280*(R12)/100,2)</f>
        <v>0</v>
      </c>
      <c r="GL280">
        <f t="shared" si="261"/>
        <v>0</v>
      </c>
      <c r="GM280">
        <f t="shared" si="262"/>
        <v>0</v>
      </c>
      <c r="GN280">
        <f t="shared" si="263"/>
        <v>0</v>
      </c>
      <c r="GO280">
        <f t="shared" si="264"/>
        <v>0</v>
      </c>
      <c r="GP280">
        <f t="shared" si="265"/>
        <v>0</v>
      </c>
      <c r="GR280">
        <v>0</v>
      </c>
      <c r="GS280">
        <v>3</v>
      </c>
      <c r="GT280">
        <v>0</v>
      </c>
      <c r="GU280" t="s">
        <v>3</v>
      </c>
      <c r="GV280">
        <f t="shared" si="266"/>
        <v>0</v>
      </c>
      <c r="GW280">
        <v>1</v>
      </c>
      <c r="GX280">
        <f t="shared" si="267"/>
        <v>0</v>
      </c>
      <c r="HA280">
        <v>0</v>
      </c>
      <c r="HB280">
        <v>0</v>
      </c>
      <c r="HC280">
        <f t="shared" si="268"/>
        <v>0</v>
      </c>
      <c r="IK280">
        <v>0</v>
      </c>
    </row>
    <row r="281" spans="1:245" hidden="1" x14ac:dyDescent="0.2">
      <c r="A281">
        <v>18</v>
      </c>
      <c r="B281">
        <v>1</v>
      </c>
      <c r="C281">
        <v>138</v>
      </c>
      <c r="E281" t="s">
        <v>257</v>
      </c>
      <c r="F281" t="s">
        <v>42</v>
      </c>
      <c r="G281" t="s">
        <v>43</v>
      </c>
      <c r="H281" t="s">
        <v>44</v>
      </c>
      <c r="I281">
        <v>0</v>
      </c>
      <c r="J281">
        <v>126.00000000000001</v>
      </c>
      <c r="O281">
        <f t="shared" si="233"/>
        <v>0</v>
      </c>
      <c r="P281">
        <f t="shared" si="234"/>
        <v>0</v>
      </c>
      <c r="Q281">
        <f t="shared" si="235"/>
        <v>0</v>
      </c>
      <c r="R281">
        <f t="shared" si="236"/>
        <v>0</v>
      </c>
      <c r="S281">
        <f t="shared" si="237"/>
        <v>0</v>
      </c>
      <c r="T281">
        <f t="shared" si="238"/>
        <v>0</v>
      </c>
      <c r="U281">
        <f t="shared" si="239"/>
        <v>0</v>
      </c>
      <c r="V281">
        <f t="shared" si="240"/>
        <v>0</v>
      </c>
      <c r="W281">
        <f t="shared" si="241"/>
        <v>0</v>
      </c>
      <c r="X281">
        <f t="shared" si="242"/>
        <v>0</v>
      </c>
      <c r="Y281">
        <f t="shared" si="242"/>
        <v>0</v>
      </c>
      <c r="AA281">
        <v>40385408</v>
      </c>
      <c r="AB281">
        <f t="shared" si="243"/>
        <v>173.37</v>
      </c>
      <c r="AC281">
        <f t="shared" si="244"/>
        <v>173.37</v>
      </c>
      <c r="AD281">
        <f t="shared" si="245"/>
        <v>0</v>
      </c>
      <c r="AE281">
        <f t="shared" si="246"/>
        <v>0</v>
      </c>
      <c r="AF281">
        <f t="shared" si="246"/>
        <v>0</v>
      </c>
      <c r="AG281">
        <f t="shared" si="247"/>
        <v>0</v>
      </c>
      <c r="AH281">
        <f t="shared" si="248"/>
        <v>0</v>
      </c>
      <c r="AI281">
        <f t="shared" si="248"/>
        <v>0</v>
      </c>
      <c r="AJ281">
        <f t="shared" si="249"/>
        <v>0</v>
      </c>
      <c r="AK281">
        <v>173.37</v>
      </c>
      <c r="AL281">
        <v>173.37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1</v>
      </c>
      <c r="AW281">
        <v>1</v>
      </c>
      <c r="AZ281">
        <v>1</v>
      </c>
      <c r="BA281">
        <v>1</v>
      </c>
      <c r="BB281">
        <v>1</v>
      </c>
      <c r="BC281">
        <v>10.58</v>
      </c>
      <c r="BD281" t="s">
        <v>3</v>
      </c>
      <c r="BE281" t="s">
        <v>3</v>
      </c>
      <c r="BF281" t="s">
        <v>3</v>
      </c>
      <c r="BG281" t="s">
        <v>3</v>
      </c>
      <c r="BH281">
        <v>3</v>
      </c>
      <c r="BI281">
        <v>1</v>
      </c>
      <c r="BJ281" t="s">
        <v>45</v>
      </c>
      <c r="BM281">
        <v>146</v>
      </c>
      <c r="BN281">
        <v>0</v>
      </c>
      <c r="BO281" t="s">
        <v>42</v>
      </c>
      <c r="BP281">
        <v>1</v>
      </c>
      <c r="BQ281">
        <v>30</v>
      </c>
      <c r="BR281">
        <v>0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 t="s">
        <v>3</v>
      </c>
      <c r="BZ281">
        <v>0</v>
      </c>
      <c r="CA281">
        <v>0</v>
      </c>
      <c r="CE281">
        <v>30</v>
      </c>
      <c r="CF281">
        <v>0</v>
      </c>
      <c r="CG281">
        <v>0</v>
      </c>
      <c r="CM281">
        <v>0</v>
      </c>
      <c r="CN281" t="s">
        <v>3</v>
      </c>
      <c r="CO281">
        <v>0</v>
      </c>
      <c r="CP281">
        <f t="shared" si="250"/>
        <v>0</v>
      </c>
      <c r="CQ281">
        <f t="shared" si="251"/>
        <v>1834.25</v>
      </c>
      <c r="CR281">
        <f t="shared" si="252"/>
        <v>0</v>
      </c>
      <c r="CS281">
        <f t="shared" si="253"/>
        <v>0</v>
      </c>
      <c r="CT281">
        <f t="shared" si="254"/>
        <v>0</v>
      </c>
      <c r="CU281">
        <f t="shared" si="255"/>
        <v>0</v>
      </c>
      <c r="CV281">
        <f t="shared" si="256"/>
        <v>0</v>
      </c>
      <c r="CW281">
        <f t="shared" si="257"/>
        <v>0</v>
      </c>
      <c r="CX281">
        <f t="shared" si="257"/>
        <v>0</v>
      </c>
      <c r="CY281">
        <f t="shared" si="258"/>
        <v>0</v>
      </c>
      <c r="CZ281">
        <f t="shared" si="259"/>
        <v>0</v>
      </c>
      <c r="DC281" t="s">
        <v>3</v>
      </c>
      <c r="DD281" t="s">
        <v>3</v>
      </c>
      <c r="DE281" t="s">
        <v>3</v>
      </c>
      <c r="DF281" t="s">
        <v>3</v>
      </c>
      <c r="DG281" t="s">
        <v>3</v>
      </c>
      <c r="DH281" t="s">
        <v>3</v>
      </c>
      <c r="DI281" t="s">
        <v>3</v>
      </c>
      <c r="DJ281" t="s">
        <v>3</v>
      </c>
      <c r="DK281" t="s">
        <v>3</v>
      </c>
      <c r="DL281" t="s">
        <v>3</v>
      </c>
      <c r="DM281" t="s">
        <v>3</v>
      </c>
      <c r="DN281">
        <v>161</v>
      </c>
      <c r="DO281">
        <v>107</v>
      </c>
      <c r="DP281">
        <v>1</v>
      </c>
      <c r="DQ281">
        <v>1</v>
      </c>
      <c r="DU281">
        <v>1007</v>
      </c>
      <c r="DV281" t="s">
        <v>44</v>
      </c>
      <c r="DW281" t="s">
        <v>44</v>
      </c>
      <c r="DX281">
        <v>1</v>
      </c>
      <c r="EE281">
        <v>39927558</v>
      </c>
      <c r="EF281">
        <v>30</v>
      </c>
      <c r="EG281" t="s">
        <v>51</v>
      </c>
      <c r="EH281">
        <v>0</v>
      </c>
      <c r="EI281" t="s">
        <v>3</v>
      </c>
      <c r="EJ281">
        <v>1</v>
      </c>
      <c r="EK281">
        <v>146</v>
      </c>
      <c r="EL281" t="s">
        <v>136</v>
      </c>
      <c r="EM281" t="s">
        <v>137</v>
      </c>
      <c r="EO281" t="s">
        <v>3</v>
      </c>
      <c r="EQ281">
        <v>0</v>
      </c>
      <c r="ER281">
        <v>173.37</v>
      </c>
      <c r="ES281">
        <v>173.37</v>
      </c>
      <c r="ET281">
        <v>0</v>
      </c>
      <c r="EU281">
        <v>0</v>
      </c>
      <c r="EV281">
        <v>0</v>
      </c>
      <c r="EW281">
        <v>0</v>
      </c>
      <c r="EX281">
        <v>0</v>
      </c>
      <c r="FQ281">
        <v>0</v>
      </c>
      <c r="FR281">
        <f t="shared" si="260"/>
        <v>0</v>
      </c>
      <c r="FS281">
        <v>0</v>
      </c>
      <c r="FX281">
        <v>161</v>
      </c>
      <c r="FY281">
        <v>107</v>
      </c>
      <c r="GA281" t="s">
        <v>3</v>
      </c>
      <c r="GD281">
        <v>0</v>
      </c>
      <c r="GF281">
        <v>-820942871</v>
      </c>
      <c r="GG281">
        <v>2</v>
      </c>
      <c r="GH281">
        <v>1</v>
      </c>
      <c r="GI281">
        <v>2</v>
      </c>
      <c r="GJ281">
        <v>0</v>
      </c>
      <c r="GK281">
        <f>ROUND(R281*(R12)/100,2)</f>
        <v>0</v>
      </c>
      <c r="GL281">
        <f t="shared" si="261"/>
        <v>0</v>
      </c>
      <c r="GM281">
        <f t="shared" si="262"/>
        <v>0</v>
      </c>
      <c r="GN281">
        <f t="shared" si="263"/>
        <v>0</v>
      </c>
      <c r="GO281">
        <f t="shared" si="264"/>
        <v>0</v>
      </c>
      <c r="GP281">
        <f t="shared" si="265"/>
        <v>0</v>
      </c>
      <c r="GR281">
        <v>0</v>
      </c>
      <c r="GS281">
        <v>3</v>
      </c>
      <c r="GT281">
        <v>0</v>
      </c>
      <c r="GU281" t="s">
        <v>3</v>
      </c>
      <c r="GV281">
        <f t="shared" si="266"/>
        <v>0</v>
      </c>
      <c r="GW281">
        <v>1</v>
      </c>
      <c r="GX281">
        <f t="shared" si="267"/>
        <v>0</v>
      </c>
      <c r="HA281">
        <v>0</v>
      </c>
      <c r="HB281">
        <v>0</v>
      </c>
      <c r="HC281">
        <f t="shared" si="268"/>
        <v>0</v>
      </c>
      <c r="IK281">
        <v>0</v>
      </c>
    </row>
    <row r="282" spans="1:245" hidden="1" x14ac:dyDescent="0.2">
      <c r="A282">
        <v>17</v>
      </c>
      <c r="B282">
        <v>1</v>
      </c>
      <c r="C282">
        <f>ROW(SmtRes!A142)</f>
        <v>142</v>
      </c>
      <c r="D282">
        <f>ROW(EtalonRes!A139)</f>
        <v>139</v>
      </c>
      <c r="E282" t="s">
        <v>258</v>
      </c>
      <c r="F282" t="s">
        <v>140</v>
      </c>
      <c r="G282" t="s">
        <v>259</v>
      </c>
      <c r="H282" t="s">
        <v>49</v>
      </c>
      <c r="I282">
        <v>0</v>
      </c>
      <c r="J282">
        <v>0</v>
      </c>
      <c r="O282">
        <f t="shared" si="233"/>
        <v>0</v>
      </c>
      <c r="P282">
        <f t="shared" si="234"/>
        <v>0</v>
      </c>
      <c r="Q282">
        <f t="shared" si="235"/>
        <v>0</v>
      </c>
      <c r="R282">
        <f t="shared" si="236"/>
        <v>0</v>
      </c>
      <c r="S282">
        <f t="shared" si="237"/>
        <v>0</v>
      </c>
      <c r="T282">
        <f t="shared" si="238"/>
        <v>0</v>
      </c>
      <c r="U282">
        <f t="shared" si="239"/>
        <v>0</v>
      </c>
      <c r="V282">
        <f t="shared" si="240"/>
        <v>0</v>
      </c>
      <c r="W282">
        <f t="shared" si="241"/>
        <v>0</v>
      </c>
      <c r="X282">
        <f t="shared" si="242"/>
        <v>0</v>
      </c>
      <c r="Y282">
        <f t="shared" si="242"/>
        <v>0</v>
      </c>
      <c r="AA282">
        <v>40385408</v>
      </c>
      <c r="AB282">
        <f t="shared" si="243"/>
        <v>438.2</v>
      </c>
      <c r="AC282">
        <f t="shared" si="244"/>
        <v>210.11</v>
      </c>
      <c r="AD282">
        <f t="shared" si="245"/>
        <v>120.3</v>
      </c>
      <c r="AE282">
        <f t="shared" si="246"/>
        <v>10.66</v>
      </c>
      <c r="AF282">
        <f t="shared" si="246"/>
        <v>107.79</v>
      </c>
      <c r="AG282">
        <f t="shared" si="247"/>
        <v>0</v>
      </c>
      <c r="AH282">
        <f t="shared" si="248"/>
        <v>8.9600000000000009</v>
      </c>
      <c r="AI282">
        <f t="shared" si="248"/>
        <v>0</v>
      </c>
      <c r="AJ282">
        <f t="shared" si="249"/>
        <v>0</v>
      </c>
      <c r="AK282">
        <v>438.2</v>
      </c>
      <c r="AL282">
        <v>210.11</v>
      </c>
      <c r="AM282">
        <v>120.3</v>
      </c>
      <c r="AN282">
        <v>10.66</v>
      </c>
      <c r="AO282">
        <v>107.79</v>
      </c>
      <c r="AP282">
        <v>0</v>
      </c>
      <c r="AQ282">
        <v>8.9600000000000009</v>
      </c>
      <c r="AR282">
        <v>0</v>
      </c>
      <c r="AS282">
        <v>0</v>
      </c>
      <c r="AT282">
        <v>106</v>
      </c>
      <c r="AU282">
        <v>41</v>
      </c>
      <c r="AV282">
        <v>1</v>
      </c>
      <c r="AW282">
        <v>1</v>
      </c>
      <c r="AZ282">
        <v>1</v>
      </c>
      <c r="BA282">
        <v>24.53</v>
      </c>
      <c r="BB282">
        <v>8.24</v>
      </c>
      <c r="BC282">
        <v>6.2</v>
      </c>
      <c r="BD282" t="s">
        <v>3</v>
      </c>
      <c r="BE282" t="s">
        <v>3</v>
      </c>
      <c r="BF282" t="s">
        <v>3</v>
      </c>
      <c r="BG282" t="s">
        <v>3</v>
      </c>
      <c r="BH282">
        <v>0</v>
      </c>
      <c r="BI282">
        <v>1</v>
      </c>
      <c r="BJ282" t="s">
        <v>142</v>
      </c>
      <c r="BM282">
        <v>159</v>
      </c>
      <c r="BN282">
        <v>0</v>
      </c>
      <c r="BO282" t="s">
        <v>140</v>
      </c>
      <c r="BP282">
        <v>1</v>
      </c>
      <c r="BQ282">
        <v>30</v>
      </c>
      <c r="BR282">
        <v>0</v>
      </c>
      <c r="BS282">
        <v>24.53</v>
      </c>
      <c r="BT282">
        <v>1</v>
      </c>
      <c r="BU282">
        <v>1</v>
      </c>
      <c r="BV282">
        <v>1</v>
      </c>
      <c r="BW282">
        <v>1</v>
      </c>
      <c r="BX282">
        <v>1</v>
      </c>
      <c r="BY282" t="s">
        <v>3</v>
      </c>
      <c r="BZ282">
        <v>106</v>
      </c>
      <c r="CA282">
        <v>41</v>
      </c>
      <c r="CE282">
        <v>30</v>
      </c>
      <c r="CF282">
        <v>0</v>
      </c>
      <c r="CG282">
        <v>0</v>
      </c>
      <c r="CM282">
        <v>0</v>
      </c>
      <c r="CN282" t="s">
        <v>3</v>
      </c>
      <c r="CO282">
        <v>0</v>
      </c>
      <c r="CP282">
        <f t="shared" si="250"/>
        <v>0</v>
      </c>
      <c r="CQ282">
        <f t="shared" si="251"/>
        <v>1302.68</v>
      </c>
      <c r="CR282">
        <f t="shared" si="252"/>
        <v>991.27</v>
      </c>
      <c r="CS282">
        <f t="shared" si="253"/>
        <v>261.49</v>
      </c>
      <c r="CT282">
        <f t="shared" si="254"/>
        <v>2644.09</v>
      </c>
      <c r="CU282">
        <f t="shared" si="255"/>
        <v>0</v>
      </c>
      <c r="CV282">
        <f t="shared" si="256"/>
        <v>8.9600000000000009</v>
      </c>
      <c r="CW282">
        <f t="shared" si="257"/>
        <v>0</v>
      </c>
      <c r="CX282">
        <f t="shared" si="257"/>
        <v>0</v>
      </c>
      <c r="CY282">
        <f t="shared" si="258"/>
        <v>0</v>
      </c>
      <c r="CZ282">
        <f t="shared" si="259"/>
        <v>0</v>
      </c>
      <c r="DC282" t="s">
        <v>3</v>
      </c>
      <c r="DD282" t="s">
        <v>3</v>
      </c>
      <c r="DE282" t="s">
        <v>3</v>
      </c>
      <c r="DF282" t="s">
        <v>3</v>
      </c>
      <c r="DG282" t="s">
        <v>3</v>
      </c>
      <c r="DH282" t="s">
        <v>3</v>
      </c>
      <c r="DI282" t="s">
        <v>3</v>
      </c>
      <c r="DJ282" t="s">
        <v>3</v>
      </c>
      <c r="DK282" t="s">
        <v>3</v>
      </c>
      <c r="DL282" t="s">
        <v>3</v>
      </c>
      <c r="DM282" t="s">
        <v>3</v>
      </c>
      <c r="DN282">
        <v>134</v>
      </c>
      <c r="DO282">
        <v>83</v>
      </c>
      <c r="DP282">
        <v>1</v>
      </c>
      <c r="DQ282">
        <v>1</v>
      </c>
      <c r="DU282">
        <v>1013</v>
      </c>
      <c r="DV282" t="s">
        <v>49</v>
      </c>
      <c r="DW282" t="s">
        <v>49</v>
      </c>
      <c r="DX282">
        <v>1</v>
      </c>
      <c r="EE282">
        <v>39927571</v>
      </c>
      <c r="EF282">
        <v>30</v>
      </c>
      <c r="EG282" t="s">
        <v>51</v>
      </c>
      <c r="EH282">
        <v>0</v>
      </c>
      <c r="EI282" t="s">
        <v>3</v>
      </c>
      <c r="EJ282">
        <v>1</v>
      </c>
      <c r="EK282">
        <v>159</v>
      </c>
      <c r="EL282" t="s">
        <v>143</v>
      </c>
      <c r="EM282" t="s">
        <v>144</v>
      </c>
      <c r="EO282" t="s">
        <v>3</v>
      </c>
      <c r="EQ282">
        <v>131072</v>
      </c>
      <c r="ER282">
        <v>438.2</v>
      </c>
      <c r="ES282">
        <v>210.11</v>
      </c>
      <c r="ET282">
        <v>120.3</v>
      </c>
      <c r="EU282">
        <v>10.66</v>
      </c>
      <c r="EV282">
        <v>107.79</v>
      </c>
      <c r="EW282">
        <v>8.9600000000000009</v>
      </c>
      <c r="EX282">
        <v>0</v>
      </c>
      <c r="EY282">
        <v>0</v>
      </c>
      <c r="FQ282">
        <v>0</v>
      </c>
      <c r="FR282">
        <f t="shared" si="260"/>
        <v>0</v>
      </c>
      <c r="FS282">
        <v>0</v>
      </c>
      <c r="FX282">
        <v>134</v>
      </c>
      <c r="FY282">
        <v>83</v>
      </c>
      <c r="GA282" t="s">
        <v>3</v>
      </c>
      <c r="GD282">
        <v>0</v>
      </c>
      <c r="GF282">
        <v>1868628843</v>
      </c>
      <c r="GG282">
        <v>2</v>
      </c>
      <c r="GH282">
        <v>1</v>
      </c>
      <c r="GI282">
        <v>2</v>
      </c>
      <c r="GJ282">
        <v>0</v>
      </c>
      <c r="GK282">
        <f>ROUND(R282*(R12)/100,2)</f>
        <v>0</v>
      </c>
      <c r="GL282">
        <f t="shared" si="261"/>
        <v>0</v>
      </c>
      <c r="GM282">
        <f t="shared" si="262"/>
        <v>0</v>
      </c>
      <c r="GN282">
        <f t="shared" si="263"/>
        <v>0</v>
      </c>
      <c r="GO282">
        <f t="shared" si="264"/>
        <v>0</v>
      </c>
      <c r="GP282">
        <f t="shared" si="265"/>
        <v>0</v>
      </c>
      <c r="GR282">
        <v>0</v>
      </c>
      <c r="GS282">
        <v>3</v>
      </c>
      <c r="GT282">
        <v>0</v>
      </c>
      <c r="GU282" t="s">
        <v>3</v>
      </c>
      <c r="GV282">
        <f t="shared" si="266"/>
        <v>0</v>
      </c>
      <c r="GW282">
        <v>1</v>
      </c>
      <c r="GX282">
        <f t="shared" si="267"/>
        <v>0</v>
      </c>
      <c r="HA282">
        <v>0</v>
      </c>
      <c r="HB282">
        <v>0</v>
      </c>
      <c r="HC282">
        <f t="shared" si="268"/>
        <v>0</v>
      </c>
      <c r="IK282">
        <v>0</v>
      </c>
    </row>
    <row r="283" spans="1:245" hidden="1" x14ac:dyDescent="0.2">
      <c r="A283">
        <v>18</v>
      </c>
      <c r="B283">
        <v>1</v>
      </c>
      <c r="C283">
        <v>142</v>
      </c>
      <c r="E283" t="s">
        <v>260</v>
      </c>
      <c r="F283" t="s">
        <v>146</v>
      </c>
      <c r="G283" t="s">
        <v>147</v>
      </c>
      <c r="H283" t="s">
        <v>57</v>
      </c>
      <c r="I283">
        <v>0</v>
      </c>
      <c r="J283">
        <v>11.9</v>
      </c>
      <c r="O283">
        <f t="shared" si="233"/>
        <v>0</v>
      </c>
      <c r="P283">
        <f t="shared" si="234"/>
        <v>0</v>
      </c>
      <c r="Q283">
        <f t="shared" si="235"/>
        <v>0</v>
      </c>
      <c r="R283">
        <f t="shared" si="236"/>
        <v>0</v>
      </c>
      <c r="S283">
        <f t="shared" si="237"/>
        <v>0</v>
      </c>
      <c r="T283">
        <f t="shared" si="238"/>
        <v>0</v>
      </c>
      <c r="U283">
        <f t="shared" si="239"/>
        <v>0</v>
      </c>
      <c r="V283">
        <f t="shared" si="240"/>
        <v>0</v>
      </c>
      <c r="W283">
        <f t="shared" si="241"/>
        <v>0</v>
      </c>
      <c r="X283">
        <f t="shared" si="242"/>
        <v>0</v>
      </c>
      <c r="Y283">
        <f t="shared" si="242"/>
        <v>0</v>
      </c>
      <c r="AA283">
        <v>40385408</v>
      </c>
      <c r="AB283">
        <f t="shared" si="243"/>
        <v>317.95999999999998</v>
      </c>
      <c r="AC283">
        <f t="shared" si="244"/>
        <v>317.95999999999998</v>
      </c>
      <c r="AD283">
        <f t="shared" si="245"/>
        <v>0</v>
      </c>
      <c r="AE283">
        <f t="shared" si="246"/>
        <v>0</v>
      </c>
      <c r="AF283">
        <f t="shared" si="246"/>
        <v>0</v>
      </c>
      <c r="AG283">
        <f t="shared" si="247"/>
        <v>0</v>
      </c>
      <c r="AH283">
        <f t="shared" si="248"/>
        <v>0</v>
      </c>
      <c r="AI283">
        <f t="shared" si="248"/>
        <v>0</v>
      </c>
      <c r="AJ283">
        <f t="shared" si="249"/>
        <v>0</v>
      </c>
      <c r="AK283">
        <v>317.95999999999998</v>
      </c>
      <c r="AL283">
        <v>317.95999999999998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1</v>
      </c>
      <c r="AW283">
        <v>1</v>
      </c>
      <c r="AZ283">
        <v>1</v>
      </c>
      <c r="BA283">
        <v>1</v>
      </c>
      <c r="BB283">
        <v>1</v>
      </c>
      <c r="BC283">
        <v>8.24</v>
      </c>
      <c r="BD283" t="s">
        <v>3</v>
      </c>
      <c r="BE283" t="s">
        <v>3</v>
      </c>
      <c r="BF283" t="s">
        <v>3</v>
      </c>
      <c r="BG283" t="s">
        <v>3</v>
      </c>
      <c r="BH283">
        <v>3</v>
      </c>
      <c r="BI283">
        <v>1</v>
      </c>
      <c r="BJ283" t="s">
        <v>148</v>
      </c>
      <c r="BM283">
        <v>159</v>
      </c>
      <c r="BN283">
        <v>0</v>
      </c>
      <c r="BO283" t="s">
        <v>146</v>
      </c>
      <c r="BP283">
        <v>1</v>
      </c>
      <c r="BQ283">
        <v>30</v>
      </c>
      <c r="BR283">
        <v>0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 t="s">
        <v>3</v>
      </c>
      <c r="BZ283">
        <v>0</v>
      </c>
      <c r="CA283">
        <v>0</v>
      </c>
      <c r="CE283">
        <v>30</v>
      </c>
      <c r="CF283">
        <v>0</v>
      </c>
      <c r="CG283">
        <v>0</v>
      </c>
      <c r="CM283">
        <v>0</v>
      </c>
      <c r="CN283" t="s">
        <v>3</v>
      </c>
      <c r="CO283">
        <v>0</v>
      </c>
      <c r="CP283">
        <f t="shared" si="250"/>
        <v>0</v>
      </c>
      <c r="CQ283">
        <f t="shared" si="251"/>
        <v>2619.9899999999998</v>
      </c>
      <c r="CR283">
        <f t="shared" si="252"/>
        <v>0</v>
      </c>
      <c r="CS283">
        <f t="shared" si="253"/>
        <v>0</v>
      </c>
      <c r="CT283">
        <f t="shared" si="254"/>
        <v>0</v>
      </c>
      <c r="CU283">
        <f t="shared" si="255"/>
        <v>0</v>
      </c>
      <c r="CV283">
        <f t="shared" si="256"/>
        <v>0</v>
      </c>
      <c r="CW283">
        <f t="shared" si="257"/>
        <v>0</v>
      </c>
      <c r="CX283">
        <f t="shared" si="257"/>
        <v>0</v>
      </c>
      <c r="CY283">
        <f t="shared" si="258"/>
        <v>0</v>
      </c>
      <c r="CZ283">
        <f t="shared" si="259"/>
        <v>0</v>
      </c>
      <c r="DC283" t="s">
        <v>3</v>
      </c>
      <c r="DD283" t="s">
        <v>3</v>
      </c>
      <c r="DE283" t="s">
        <v>3</v>
      </c>
      <c r="DF283" t="s">
        <v>3</v>
      </c>
      <c r="DG283" t="s">
        <v>3</v>
      </c>
      <c r="DH283" t="s">
        <v>3</v>
      </c>
      <c r="DI283" t="s">
        <v>3</v>
      </c>
      <c r="DJ283" t="s">
        <v>3</v>
      </c>
      <c r="DK283" t="s">
        <v>3</v>
      </c>
      <c r="DL283" t="s">
        <v>3</v>
      </c>
      <c r="DM283" t="s">
        <v>3</v>
      </c>
      <c r="DN283">
        <v>134</v>
      </c>
      <c r="DO283">
        <v>83</v>
      </c>
      <c r="DP283">
        <v>1</v>
      </c>
      <c r="DQ283">
        <v>1</v>
      </c>
      <c r="DU283">
        <v>1009</v>
      </c>
      <c r="DV283" t="s">
        <v>57</v>
      </c>
      <c r="DW283" t="s">
        <v>57</v>
      </c>
      <c r="DX283">
        <v>1000</v>
      </c>
      <c r="EE283">
        <v>39927571</v>
      </c>
      <c r="EF283">
        <v>30</v>
      </c>
      <c r="EG283" t="s">
        <v>51</v>
      </c>
      <c r="EH283">
        <v>0</v>
      </c>
      <c r="EI283" t="s">
        <v>3</v>
      </c>
      <c r="EJ283">
        <v>1</v>
      </c>
      <c r="EK283">
        <v>159</v>
      </c>
      <c r="EL283" t="s">
        <v>143</v>
      </c>
      <c r="EM283" t="s">
        <v>144</v>
      </c>
      <c r="EO283" t="s">
        <v>3</v>
      </c>
      <c r="EQ283">
        <v>0</v>
      </c>
      <c r="ER283">
        <v>317.95999999999998</v>
      </c>
      <c r="ES283">
        <v>317.95999999999998</v>
      </c>
      <c r="ET283">
        <v>0</v>
      </c>
      <c r="EU283">
        <v>0</v>
      </c>
      <c r="EV283">
        <v>0</v>
      </c>
      <c r="EW283">
        <v>0</v>
      </c>
      <c r="EX283">
        <v>0</v>
      </c>
      <c r="FQ283">
        <v>0</v>
      </c>
      <c r="FR283">
        <f t="shared" si="260"/>
        <v>0</v>
      </c>
      <c r="FS283">
        <v>0</v>
      </c>
      <c r="FX283">
        <v>134</v>
      </c>
      <c r="FY283">
        <v>83</v>
      </c>
      <c r="GA283" t="s">
        <v>3</v>
      </c>
      <c r="GD283">
        <v>0</v>
      </c>
      <c r="GF283">
        <v>-956564323</v>
      </c>
      <c r="GG283">
        <v>2</v>
      </c>
      <c r="GH283">
        <v>1</v>
      </c>
      <c r="GI283">
        <v>2</v>
      </c>
      <c r="GJ283">
        <v>0</v>
      </c>
      <c r="GK283">
        <f>ROUND(R283*(R12)/100,2)</f>
        <v>0</v>
      </c>
      <c r="GL283">
        <f t="shared" si="261"/>
        <v>0</v>
      </c>
      <c r="GM283">
        <f t="shared" si="262"/>
        <v>0</v>
      </c>
      <c r="GN283">
        <f t="shared" si="263"/>
        <v>0</v>
      </c>
      <c r="GO283">
        <f t="shared" si="264"/>
        <v>0</v>
      </c>
      <c r="GP283">
        <f t="shared" si="265"/>
        <v>0</v>
      </c>
      <c r="GR283">
        <v>0</v>
      </c>
      <c r="GS283">
        <v>3</v>
      </c>
      <c r="GT283">
        <v>0</v>
      </c>
      <c r="GU283" t="s">
        <v>3</v>
      </c>
      <c r="GV283">
        <f t="shared" si="266"/>
        <v>0</v>
      </c>
      <c r="GW283">
        <v>1</v>
      </c>
      <c r="GX283">
        <f t="shared" si="267"/>
        <v>0</v>
      </c>
      <c r="HA283">
        <v>0</v>
      </c>
      <c r="HB283">
        <v>0</v>
      </c>
      <c r="HC283">
        <f t="shared" si="268"/>
        <v>0</v>
      </c>
      <c r="IK283">
        <v>0</v>
      </c>
    </row>
    <row r="284" spans="1:245" hidden="1" x14ac:dyDescent="0.2"/>
    <row r="285" spans="1:245" hidden="1" x14ac:dyDescent="0.2">
      <c r="A285" s="2">
        <v>51</v>
      </c>
      <c r="B285" s="2">
        <f>B273</f>
        <v>1</v>
      </c>
      <c r="C285" s="2">
        <f>A273</f>
        <v>4</v>
      </c>
      <c r="D285" s="2">
        <f>ROW(A273)</f>
        <v>273</v>
      </c>
      <c r="E285" s="2"/>
      <c r="F285" s="2" t="str">
        <f>IF(F273&lt;&gt;"",F273,"")</f>
        <v>Новый раздел</v>
      </c>
      <c r="G285" s="2" t="str">
        <f>IF(G273&lt;&gt;"",G273,"")</f>
        <v>п.9.1   Ремонт оснований площадок (детские, спортивные, воркаут) АБП - 1287м2</v>
      </c>
      <c r="H285" s="2">
        <v>0</v>
      </c>
      <c r="I285" s="2"/>
      <c r="J285" s="2"/>
      <c r="K285" s="2"/>
      <c r="L285" s="2"/>
      <c r="M285" s="2"/>
      <c r="N285" s="2"/>
      <c r="O285" s="2">
        <f t="shared" ref="O285:T285" si="269">ROUND(AB285,2)</f>
        <v>0</v>
      </c>
      <c r="P285" s="2">
        <f t="shared" si="269"/>
        <v>0</v>
      </c>
      <c r="Q285" s="2">
        <f t="shared" si="269"/>
        <v>0</v>
      </c>
      <c r="R285" s="2">
        <f t="shared" si="269"/>
        <v>0</v>
      </c>
      <c r="S285" s="2">
        <f t="shared" si="269"/>
        <v>0</v>
      </c>
      <c r="T285" s="2">
        <f t="shared" si="269"/>
        <v>0</v>
      </c>
      <c r="U285" s="2">
        <f>AH285</f>
        <v>0</v>
      </c>
      <c r="V285" s="2">
        <f>AI285</f>
        <v>0</v>
      </c>
      <c r="W285" s="2">
        <f>ROUND(AJ285,2)</f>
        <v>0</v>
      </c>
      <c r="X285" s="2">
        <f>ROUND(AK285,2)</f>
        <v>0</v>
      </c>
      <c r="Y285" s="2">
        <f>ROUND(AL285,2)</f>
        <v>0</v>
      </c>
      <c r="Z285" s="2"/>
      <c r="AA285" s="2"/>
      <c r="AB285" s="2">
        <f>ROUND(SUMIF(AA277:AA283,"=40385408",O277:O283),2)</f>
        <v>0</v>
      </c>
      <c r="AC285" s="2">
        <f>ROUND(SUMIF(AA277:AA283,"=40385408",P277:P283),2)</f>
        <v>0</v>
      </c>
      <c r="AD285" s="2">
        <f>ROUND(SUMIF(AA277:AA283,"=40385408",Q277:Q283),2)</f>
        <v>0</v>
      </c>
      <c r="AE285" s="2">
        <f>ROUND(SUMIF(AA277:AA283,"=40385408",R277:R283),2)</f>
        <v>0</v>
      </c>
      <c r="AF285" s="2">
        <f>ROUND(SUMIF(AA277:AA283,"=40385408",S277:S283),2)</f>
        <v>0</v>
      </c>
      <c r="AG285" s="2">
        <f>ROUND(SUMIF(AA277:AA283,"=40385408",T277:T283),2)</f>
        <v>0</v>
      </c>
      <c r="AH285" s="2">
        <f>SUMIF(AA277:AA283,"=40385408",U277:U283)</f>
        <v>0</v>
      </c>
      <c r="AI285" s="2">
        <f>SUMIF(AA277:AA283,"=40385408",V277:V283)</f>
        <v>0</v>
      </c>
      <c r="AJ285" s="2">
        <f>ROUND(SUMIF(AA277:AA283,"=40385408",W277:W283),2)</f>
        <v>0</v>
      </c>
      <c r="AK285" s="2">
        <f>ROUND(SUMIF(AA277:AA283,"=40385408",X277:X283),2)</f>
        <v>0</v>
      </c>
      <c r="AL285" s="2">
        <f>ROUND(SUMIF(AA277:AA283,"=40385408",Y277:Y283),2)</f>
        <v>0</v>
      </c>
      <c r="AM285" s="2"/>
      <c r="AN285" s="2"/>
      <c r="AO285" s="2">
        <f t="shared" ref="AO285:BC285" si="270">ROUND(BX285,2)</f>
        <v>0</v>
      </c>
      <c r="AP285" s="2">
        <f t="shared" si="270"/>
        <v>0</v>
      </c>
      <c r="AQ285" s="2">
        <f t="shared" si="270"/>
        <v>0</v>
      </c>
      <c r="AR285" s="2">
        <f t="shared" si="270"/>
        <v>0</v>
      </c>
      <c r="AS285" s="2">
        <f t="shared" si="270"/>
        <v>0</v>
      </c>
      <c r="AT285" s="2">
        <f t="shared" si="270"/>
        <v>0</v>
      </c>
      <c r="AU285" s="2">
        <f t="shared" si="270"/>
        <v>0</v>
      </c>
      <c r="AV285" s="2">
        <f t="shared" si="270"/>
        <v>0</v>
      </c>
      <c r="AW285" s="2">
        <f t="shared" si="270"/>
        <v>0</v>
      </c>
      <c r="AX285" s="2">
        <f t="shared" si="270"/>
        <v>0</v>
      </c>
      <c r="AY285" s="2">
        <f t="shared" si="270"/>
        <v>0</v>
      </c>
      <c r="AZ285" s="2">
        <f t="shared" si="270"/>
        <v>0</v>
      </c>
      <c r="BA285" s="2">
        <f t="shared" si="270"/>
        <v>0</v>
      </c>
      <c r="BB285" s="2">
        <f t="shared" si="270"/>
        <v>0</v>
      </c>
      <c r="BC285" s="2">
        <f t="shared" si="270"/>
        <v>0</v>
      </c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>
        <f>ROUND(SUMIF(AA277:AA283,"=40385408",FQ277:FQ283),2)</f>
        <v>0</v>
      </c>
      <c r="BY285" s="2">
        <f>ROUND(SUMIF(AA277:AA283,"=40385408",FR277:FR283),2)</f>
        <v>0</v>
      </c>
      <c r="BZ285" s="2">
        <f>ROUND(SUMIF(AA277:AA283,"=40385408",GL277:GL283),2)</f>
        <v>0</v>
      </c>
      <c r="CA285" s="2">
        <f>ROUND(SUMIF(AA277:AA283,"=40385408",GM277:GM283),2)</f>
        <v>0</v>
      </c>
      <c r="CB285" s="2">
        <f>ROUND(SUMIF(AA277:AA283,"=40385408",GN277:GN283),2)</f>
        <v>0</v>
      </c>
      <c r="CC285" s="2">
        <f>ROUND(SUMIF(AA277:AA283,"=40385408",GO277:GO283),2)</f>
        <v>0</v>
      </c>
      <c r="CD285" s="2">
        <f>ROUND(SUMIF(AA277:AA283,"=40385408",GP277:GP283),2)</f>
        <v>0</v>
      </c>
      <c r="CE285" s="2">
        <f>AC285-BX285</f>
        <v>0</v>
      </c>
      <c r="CF285" s="2">
        <f>AC285-BY285</f>
        <v>0</v>
      </c>
      <c r="CG285" s="2">
        <f>BX285-BZ285</f>
        <v>0</v>
      </c>
      <c r="CH285" s="2">
        <f>AC285-BX285-BY285+BZ285</f>
        <v>0</v>
      </c>
      <c r="CI285" s="2">
        <f>BY285-BZ285</f>
        <v>0</v>
      </c>
      <c r="CJ285" s="2">
        <f>ROUND(SUMIF(AA277:AA283,"=40385408",GX277:GX283),2)</f>
        <v>0</v>
      </c>
      <c r="CK285" s="2">
        <f>ROUND(SUMIF(AA277:AA283,"=40385408",GY277:GY283),2)</f>
        <v>0</v>
      </c>
      <c r="CL285" s="2">
        <f>ROUND(SUMIF(AA277:AA283,"=40385408",GZ277:GZ283),2)</f>
        <v>0</v>
      </c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>
        <v>0</v>
      </c>
    </row>
    <row r="286" spans="1:245" hidden="1" x14ac:dyDescent="0.2"/>
    <row r="287" spans="1:245" hidden="1" x14ac:dyDescent="0.2">
      <c r="A287" s="4">
        <v>50</v>
      </c>
      <c r="B287" s="4">
        <v>0</v>
      </c>
      <c r="C287" s="4">
        <v>0</v>
      </c>
      <c r="D287" s="4">
        <v>1</v>
      </c>
      <c r="E287" s="4">
        <v>201</v>
      </c>
      <c r="F287" s="4">
        <f>ROUND(Source!O285,O287)</f>
        <v>0</v>
      </c>
      <c r="G287" s="4" t="s">
        <v>65</v>
      </c>
      <c r="H287" s="4" t="s">
        <v>66</v>
      </c>
      <c r="I287" s="4"/>
      <c r="J287" s="4"/>
      <c r="K287" s="4">
        <v>201</v>
      </c>
      <c r="L287" s="4">
        <v>1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45" hidden="1" x14ac:dyDescent="0.2">
      <c r="A288" s="4">
        <v>50</v>
      </c>
      <c r="B288" s="4">
        <v>0</v>
      </c>
      <c r="C288" s="4">
        <v>0</v>
      </c>
      <c r="D288" s="4">
        <v>1</v>
      </c>
      <c r="E288" s="4">
        <v>202</v>
      </c>
      <c r="F288" s="4">
        <f>ROUND(Source!P285,O288)</f>
        <v>0</v>
      </c>
      <c r="G288" s="4" t="s">
        <v>67</v>
      </c>
      <c r="H288" s="4" t="s">
        <v>68</v>
      </c>
      <c r="I288" s="4"/>
      <c r="J288" s="4"/>
      <c r="K288" s="4">
        <v>202</v>
      </c>
      <c r="L288" s="4">
        <v>2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3" hidden="1" x14ac:dyDescent="0.2">
      <c r="A289" s="4">
        <v>50</v>
      </c>
      <c r="B289" s="4">
        <v>0</v>
      </c>
      <c r="C289" s="4">
        <v>0</v>
      </c>
      <c r="D289" s="4">
        <v>1</v>
      </c>
      <c r="E289" s="4">
        <v>222</v>
      </c>
      <c r="F289" s="4">
        <f>ROUND(Source!AO285,O289)</f>
        <v>0</v>
      </c>
      <c r="G289" s="4" t="s">
        <v>69</v>
      </c>
      <c r="H289" s="4" t="s">
        <v>70</v>
      </c>
      <c r="I289" s="4"/>
      <c r="J289" s="4"/>
      <c r="K289" s="4">
        <v>222</v>
      </c>
      <c r="L289" s="4">
        <v>3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3" hidden="1" x14ac:dyDescent="0.2">
      <c r="A290" s="4">
        <v>50</v>
      </c>
      <c r="B290" s="4">
        <v>0</v>
      </c>
      <c r="C290" s="4">
        <v>0</v>
      </c>
      <c r="D290" s="4">
        <v>1</v>
      </c>
      <c r="E290" s="4">
        <v>225</v>
      </c>
      <c r="F290" s="4">
        <f>ROUND(Source!AV285,O290)</f>
        <v>0</v>
      </c>
      <c r="G290" s="4" t="s">
        <v>71</v>
      </c>
      <c r="H290" s="4" t="s">
        <v>72</v>
      </c>
      <c r="I290" s="4"/>
      <c r="J290" s="4"/>
      <c r="K290" s="4">
        <v>225</v>
      </c>
      <c r="L290" s="4">
        <v>4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1" spans="1:23" hidden="1" x14ac:dyDescent="0.2">
      <c r="A291" s="4">
        <v>50</v>
      </c>
      <c r="B291" s="4">
        <v>0</v>
      </c>
      <c r="C291" s="4">
        <v>0</v>
      </c>
      <c r="D291" s="4">
        <v>1</v>
      </c>
      <c r="E291" s="4">
        <v>226</v>
      </c>
      <c r="F291" s="4">
        <f>ROUND(Source!AW285,O291)</f>
        <v>0</v>
      </c>
      <c r="G291" s="4" t="s">
        <v>73</v>
      </c>
      <c r="H291" s="4" t="s">
        <v>74</v>
      </c>
      <c r="I291" s="4"/>
      <c r="J291" s="4"/>
      <c r="K291" s="4">
        <v>226</v>
      </c>
      <c r="L291" s="4">
        <v>5</v>
      </c>
      <c r="M291" s="4">
        <v>3</v>
      </c>
      <c r="N291" s="4" t="s">
        <v>3</v>
      </c>
      <c r="O291" s="4">
        <v>2</v>
      </c>
      <c r="P291" s="4"/>
      <c r="Q291" s="4"/>
      <c r="R291" s="4"/>
      <c r="S291" s="4"/>
      <c r="T291" s="4"/>
      <c r="U291" s="4"/>
      <c r="V291" s="4"/>
      <c r="W291" s="4"/>
    </row>
    <row r="292" spans="1:23" hidden="1" x14ac:dyDescent="0.2">
      <c r="A292" s="4">
        <v>50</v>
      </c>
      <c r="B292" s="4">
        <v>0</v>
      </c>
      <c r="C292" s="4">
        <v>0</v>
      </c>
      <c r="D292" s="4">
        <v>1</v>
      </c>
      <c r="E292" s="4">
        <v>227</v>
      </c>
      <c r="F292" s="4">
        <f>ROUND(Source!AX285,O292)</f>
        <v>0</v>
      </c>
      <c r="G292" s="4" t="s">
        <v>75</v>
      </c>
      <c r="H292" s="4" t="s">
        <v>76</v>
      </c>
      <c r="I292" s="4"/>
      <c r="J292" s="4"/>
      <c r="K292" s="4">
        <v>227</v>
      </c>
      <c r="L292" s="4">
        <v>6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3" hidden="1" x14ac:dyDescent="0.2">
      <c r="A293" s="4">
        <v>50</v>
      </c>
      <c r="B293" s="4">
        <v>0</v>
      </c>
      <c r="C293" s="4">
        <v>0</v>
      </c>
      <c r="D293" s="4">
        <v>1</v>
      </c>
      <c r="E293" s="4">
        <v>228</v>
      </c>
      <c r="F293" s="4">
        <f>ROUND(Source!AY285,O293)</f>
        <v>0</v>
      </c>
      <c r="G293" s="4" t="s">
        <v>77</v>
      </c>
      <c r="H293" s="4" t="s">
        <v>78</v>
      </c>
      <c r="I293" s="4"/>
      <c r="J293" s="4"/>
      <c r="K293" s="4">
        <v>228</v>
      </c>
      <c r="L293" s="4">
        <v>7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/>
    </row>
    <row r="294" spans="1:23" hidden="1" x14ac:dyDescent="0.2">
      <c r="A294" s="4">
        <v>50</v>
      </c>
      <c r="B294" s="4">
        <v>0</v>
      </c>
      <c r="C294" s="4">
        <v>0</v>
      </c>
      <c r="D294" s="4">
        <v>1</v>
      </c>
      <c r="E294" s="4">
        <v>216</v>
      </c>
      <c r="F294" s="4">
        <f>ROUND(Source!AP285,O294)</f>
        <v>0</v>
      </c>
      <c r="G294" s="4" t="s">
        <v>79</v>
      </c>
      <c r="H294" s="4" t="s">
        <v>80</v>
      </c>
      <c r="I294" s="4"/>
      <c r="J294" s="4"/>
      <c r="K294" s="4">
        <v>216</v>
      </c>
      <c r="L294" s="4">
        <v>8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3" hidden="1" x14ac:dyDescent="0.2">
      <c r="A295" s="4">
        <v>50</v>
      </c>
      <c r="B295" s="4">
        <v>0</v>
      </c>
      <c r="C295" s="4">
        <v>0</v>
      </c>
      <c r="D295" s="4">
        <v>1</v>
      </c>
      <c r="E295" s="4">
        <v>223</v>
      </c>
      <c r="F295" s="4">
        <f>ROUND(Source!AQ285,O295)</f>
        <v>0</v>
      </c>
      <c r="G295" s="4" t="s">
        <v>81</v>
      </c>
      <c r="H295" s="4" t="s">
        <v>82</v>
      </c>
      <c r="I295" s="4"/>
      <c r="J295" s="4"/>
      <c r="K295" s="4">
        <v>223</v>
      </c>
      <c r="L295" s="4">
        <v>9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3" hidden="1" x14ac:dyDescent="0.2">
      <c r="A296" s="4">
        <v>50</v>
      </c>
      <c r="B296" s="4">
        <v>0</v>
      </c>
      <c r="C296" s="4">
        <v>0</v>
      </c>
      <c r="D296" s="4">
        <v>1</v>
      </c>
      <c r="E296" s="4">
        <v>229</v>
      </c>
      <c r="F296" s="4">
        <f>ROUND(Source!AZ285,O296)</f>
        <v>0</v>
      </c>
      <c r="G296" s="4" t="s">
        <v>83</v>
      </c>
      <c r="H296" s="4" t="s">
        <v>84</v>
      </c>
      <c r="I296" s="4"/>
      <c r="J296" s="4"/>
      <c r="K296" s="4">
        <v>229</v>
      </c>
      <c r="L296" s="4">
        <v>10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3" hidden="1" x14ac:dyDescent="0.2">
      <c r="A297" s="4">
        <v>50</v>
      </c>
      <c r="B297" s="4">
        <v>0</v>
      </c>
      <c r="C297" s="4">
        <v>0</v>
      </c>
      <c r="D297" s="4">
        <v>1</v>
      </c>
      <c r="E297" s="4">
        <v>203</v>
      </c>
      <c r="F297" s="4">
        <f>ROUND(Source!Q285,O297)</f>
        <v>0</v>
      </c>
      <c r="G297" s="4" t="s">
        <v>85</v>
      </c>
      <c r="H297" s="4" t="s">
        <v>86</v>
      </c>
      <c r="I297" s="4"/>
      <c r="J297" s="4"/>
      <c r="K297" s="4">
        <v>203</v>
      </c>
      <c r="L297" s="4">
        <v>11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3" hidden="1" x14ac:dyDescent="0.2">
      <c r="A298" s="4">
        <v>50</v>
      </c>
      <c r="B298" s="4">
        <v>0</v>
      </c>
      <c r="C298" s="4">
        <v>0</v>
      </c>
      <c r="D298" s="4">
        <v>1</v>
      </c>
      <c r="E298" s="4">
        <v>231</v>
      </c>
      <c r="F298" s="4">
        <f>ROUND(Source!BB285,O298)</f>
        <v>0</v>
      </c>
      <c r="G298" s="4" t="s">
        <v>87</v>
      </c>
      <c r="H298" s="4" t="s">
        <v>88</v>
      </c>
      <c r="I298" s="4"/>
      <c r="J298" s="4"/>
      <c r="K298" s="4">
        <v>231</v>
      </c>
      <c r="L298" s="4">
        <v>12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3" hidden="1" x14ac:dyDescent="0.2">
      <c r="A299" s="4">
        <v>50</v>
      </c>
      <c r="B299" s="4">
        <v>0</v>
      </c>
      <c r="C299" s="4">
        <v>0</v>
      </c>
      <c r="D299" s="4">
        <v>1</v>
      </c>
      <c r="E299" s="4">
        <v>204</v>
      </c>
      <c r="F299" s="4">
        <f>ROUND(Source!R285,O299)</f>
        <v>0</v>
      </c>
      <c r="G299" s="4" t="s">
        <v>89</v>
      </c>
      <c r="H299" s="4" t="s">
        <v>90</v>
      </c>
      <c r="I299" s="4"/>
      <c r="J299" s="4"/>
      <c r="K299" s="4">
        <v>204</v>
      </c>
      <c r="L299" s="4">
        <v>13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3" hidden="1" x14ac:dyDescent="0.2">
      <c r="A300" s="4">
        <v>50</v>
      </c>
      <c r="B300" s="4">
        <v>0</v>
      </c>
      <c r="C300" s="4">
        <v>0</v>
      </c>
      <c r="D300" s="4">
        <v>1</v>
      </c>
      <c r="E300" s="4">
        <v>205</v>
      </c>
      <c r="F300" s="4">
        <f>ROUND(Source!S285,O300)</f>
        <v>0</v>
      </c>
      <c r="G300" s="4" t="s">
        <v>91</v>
      </c>
      <c r="H300" s="4" t="s">
        <v>92</v>
      </c>
      <c r="I300" s="4"/>
      <c r="J300" s="4"/>
      <c r="K300" s="4">
        <v>205</v>
      </c>
      <c r="L300" s="4">
        <v>14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1" spans="1:23" hidden="1" x14ac:dyDescent="0.2">
      <c r="A301" s="4">
        <v>50</v>
      </c>
      <c r="B301" s="4">
        <v>0</v>
      </c>
      <c r="C301" s="4">
        <v>0</v>
      </c>
      <c r="D301" s="4">
        <v>1</v>
      </c>
      <c r="E301" s="4">
        <v>232</v>
      </c>
      <c r="F301" s="4">
        <f>ROUND(Source!BC285,O301)</f>
        <v>0</v>
      </c>
      <c r="G301" s="4" t="s">
        <v>93</v>
      </c>
      <c r="H301" s="4" t="s">
        <v>94</v>
      </c>
      <c r="I301" s="4"/>
      <c r="J301" s="4"/>
      <c r="K301" s="4">
        <v>232</v>
      </c>
      <c r="L301" s="4">
        <v>15</v>
      </c>
      <c r="M301" s="4">
        <v>3</v>
      </c>
      <c r="N301" s="4" t="s">
        <v>3</v>
      </c>
      <c r="O301" s="4">
        <v>2</v>
      </c>
      <c r="P301" s="4"/>
      <c r="Q301" s="4"/>
      <c r="R301" s="4"/>
      <c r="S301" s="4"/>
      <c r="T301" s="4"/>
      <c r="U301" s="4"/>
      <c r="V301" s="4"/>
      <c r="W301" s="4"/>
    </row>
    <row r="302" spans="1:23" hidden="1" x14ac:dyDescent="0.2">
      <c r="A302" s="4">
        <v>50</v>
      </c>
      <c r="B302" s="4">
        <v>0</v>
      </c>
      <c r="C302" s="4">
        <v>0</v>
      </c>
      <c r="D302" s="4">
        <v>1</v>
      </c>
      <c r="E302" s="4">
        <v>214</v>
      </c>
      <c r="F302" s="4">
        <f>ROUND(Source!AS285,O302)</f>
        <v>0</v>
      </c>
      <c r="G302" s="4" t="s">
        <v>95</v>
      </c>
      <c r="H302" s="4" t="s">
        <v>96</v>
      </c>
      <c r="I302" s="4"/>
      <c r="J302" s="4"/>
      <c r="K302" s="4">
        <v>214</v>
      </c>
      <c r="L302" s="4">
        <v>16</v>
      </c>
      <c r="M302" s="4">
        <v>3</v>
      </c>
      <c r="N302" s="4" t="s">
        <v>3</v>
      </c>
      <c r="O302" s="4">
        <v>2</v>
      </c>
      <c r="P302" s="4"/>
      <c r="Q302" s="4"/>
      <c r="R302" s="4"/>
      <c r="S302" s="4"/>
      <c r="T302" s="4"/>
      <c r="U302" s="4"/>
      <c r="V302" s="4"/>
      <c r="W302" s="4"/>
    </row>
    <row r="303" spans="1:23" hidden="1" x14ac:dyDescent="0.2">
      <c r="A303" s="4">
        <v>50</v>
      </c>
      <c r="B303" s="4">
        <v>0</v>
      </c>
      <c r="C303" s="4">
        <v>0</v>
      </c>
      <c r="D303" s="4">
        <v>1</v>
      </c>
      <c r="E303" s="4">
        <v>215</v>
      </c>
      <c r="F303" s="4">
        <f>ROUND(Source!AT285,O303)</f>
        <v>0</v>
      </c>
      <c r="G303" s="4" t="s">
        <v>97</v>
      </c>
      <c r="H303" s="4" t="s">
        <v>98</v>
      </c>
      <c r="I303" s="4"/>
      <c r="J303" s="4"/>
      <c r="K303" s="4">
        <v>215</v>
      </c>
      <c r="L303" s="4">
        <v>17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/>
    </row>
    <row r="304" spans="1:23" hidden="1" x14ac:dyDescent="0.2">
      <c r="A304" s="4">
        <v>50</v>
      </c>
      <c r="B304" s="4">
        <v>0</v>
      </c>
      <c r="C304" s="4">
        <v>0</v>
      </c>
      <c r="D304" s="4">
        <v>1</v>
      </c>
      <c r="E304" s="4">
        <v>217</v>
      </c>
      <c r="F304" s="4">
        <f>ROUND(Source!AU285,O304)</f>
        <v>0</v>
      </c>
      <c r="G304" s="4" t="s">
        <v>99</v>
      </c>
      <c r="H304" s="4" t="s">
        <v>100</v>
      </c>
      <c r="I304" s="4"/>
      <c r="J304" s="4"/>
      <c r="K304" s="4">
        <v>217</v>
      </c>
      <c r="L304" s="4">
        <v>18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45" hidden="1" x14ac:dyDescent="0.2">
      <c r="A305" s="4">
        <v>50</v>
      </c>
      <c r="B305" s="4">
        <v>0</v>
      </c>
      <c r="C305" s="4">
        <v>0</v>
      </c>
      <c r="D305" s="4">
        <v>1</v>
      </c>
      <c r="E305" s="4">
        <v>230</v>
      </c>
      <c r="F305" s="4">
        <f>ROUND(Source!BA285,O305)</f>
        <v>0</v>
      </c>
      <c r="G305" s="4" t="s">
        <v>101</v>
      </c>
      <c r="H305" s="4" t="s">
        <v>102</v>
      </c>
      <c r="I305" s="4"/>
      <c r="J305" s="4"/>
      <c r="K305" s="4">
        <v>230</v>
      </c>
      <c r="L305" s="4">
        <v>19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45" hidden="1" x14ac:dyDescent="0.2">
      <c r="A306" s="4">
        <v>50</v>
      </c>
      <c r="B306" s="4">
        <v>0</v>
      </c>
      <c r="C306" s="4">
        <v>0</v>
      </c>
      <c r="D306" s="4">
        <v>1</v>
      </c>
      <c r="E306" s="4">
        <v>206</v>
      </c>
      <c r="F306" s="4">
        <f>ROUND(Source!T285,O306)</f>
        <v>0</v>
      </c>
      <c r="G306" s="4" t="s">
        <v>103</v>
      </c>
      <c r="H306" s="4" t="s">
        <v>104</v>
      </c>
      <c r="I306" s="4"/>
      <c r="J306" s="4"/>
      <c r="K306" s="4">
        <v>206</v>
      </c>
      <c r="L306" s="4">
        <v>20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45" hidden="1" x14ac:dyDescent="0.2">
      <c r="A307" s="4">
        <v>50</v>
      </c>
      <c r="B307" s="4">
        <v>0</v>
      </c>
      <c r="C307" s="4">
        <v>0</v>
      </c>
      <c r="D307" s="4">
        <v>1</v>
      </c>
      <c r="E307" s="4">
        <v>207</v>
      </c>
      <c r="F307" s="4">
        <f>Source!U285</f>
        <v>0</v>
      </c>
      <c r="G307" s="4" t="s">
        <v>105</v>
      </c>
      <c r="H307" s="4" t="s">
        <v>106</v>
      </c>
      <c r="I307" s="4"/>
      <c r="J307" s="4"/>
      <c r="K307" s="4">
        <v>207</v>
      </c>
      <c r="L307" s="4">
        <v>21</v>
      </c>
      <c r="M307" s="4">
        <v>3</v>
      </c>
      <c r="N307" s="4" t="s">
        <v>3</v>
      </c>
      <c r="O307" s="4">
        <v>-1</v>
      </c>
      <c r="P307" s="4"/>
      <c r="Q307" s="4"/>
      <c r="R307" s="4"/>
      <c r="S307" s="4"/>
      <c r="T307" s="4"/>
      <c r="U307" s="4"/>
      <c r="V307" s="4"/>
      <c r="W307" s="4"/>
    </row>
    <row r="308" spans="1:245" hidden="1" x14ac:dyDescent="0.2">
      <c r="A308" s="4">
        <v>50</v>
      </c>
      <c r="B308" s="4">
        <v>0</v>
      </c>
      <c r="C308" s="4">
        <v>0</v>
      </c>
      <c r="D308" s="4">
        <v>1</v>
      </c>
      <c r="E308" s="4">
        <v>208</v>
      </c>
      <c r="F308" s="4">
        <f>Source!V285</f>
        <v>0</v>
      </c>
      <c r="G308" s="4" t="s">
        <v>107</v>
      </c>
      <c r="H308" s="4" t="s">
        <v>108</v>
      </c>
      <c r="I308" s="4"/>
      <c r="J308" s="4"/>
      <c r="K308" s="4">
        <v>208</v>
      </c>
      <c r="L308" s="4">
        <v>22</v>
      </c>
      <c r="M308" s="4">
        <v>3</v>
      </c>
      <c r="N308" s="4" t="s">
        <v>3</v>
      </c>
      <c r="O308" s="4">
        <v>-1</v>
      </c>
      <c r="P308" s="4"/>
      <c r="Q308" s="4"/>
      <c r="R308" s="4"/>
      <c r="S308" s="4"/>
      <c r="T308" s="4"/>
      <c r="U308" s="4"/>
      <c r="V308" s="4"/>
      <c r="W308" s="4"/>
    </row>
    <row r="309" spans="1:245" hidden="1" x14ac:dyDescent="0.2">
      <c r="A309" s="4">
        <v>50</v>
      </c>
      <c r="B309" s="4">
        <v>0</v>
      </c>
      <c r="C309" s="4">
        <v>0</v>
      </c>
      <c r="D309" s="4">
        <v>1</v>
      </c>
      <c r="E309" s="4">
        <v>209</v>
      </c>
      <c r="F309" s="4">
        <f>ROUND(Source!W285,O309)</f>
        <v>0</v>
      </c>
      <c r="G309" s="4" t="s">
        <v>109</v>
      </c>
      <c r="H309" s="4" t="s">
        <v>110</v>
      </c>
      <c r="I309" s="4"/>
      <c r="J309" s="4"/>
      <c r="K309" s="4">
        <v>209</v>
      </c>
      <c r="L309" s="4">
        <v>23</v>
      </c>
      <c r="M309" s="4">
        <v>3</v>
      </c>
      <c r="N309" s="4" t="s">
        <v>3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</row>
    <row r="310" spans="1:245" hidden="1" x14ac:dyDescent="0.2">
      <c r="A310" s="4">
        <v>50</v>
      </c>
      <c r="B310" s="4">
        <v>0</v>
      </c>
      <c r="C310" s="4">
        <v>0</v>
      </c>
      <c r="D310" s="4">
        <v>1</v>
      </c>
      <c r="E310" s="4">
        <v>210</v>
      </c>
      <c r="F310" s="4">
        <f>ROUND(Source!X285,O310)</f>
        <v>0</v>
      </c>
      <c r="G310" s="4" t="s">
        <v>111</v>
      </c>
      <c r="H310" s="4" t="s">
        <v>112</v>
      </c>
      <c r="I310" s="4"/>
      <c r="J310" s="4"/>
      <c r="K310" s="4">
        <v>210</v>
      </c>
      <c r="L310" s="4">
        <v>25</v>
      </c>
      <c r="M310" s="4">
        <v>3</v>
      </c>
      <c r="N310" s="4" t="s">
        <v>3</v>
      </c>
      <c r="O310" s="4">
        <v>2</v>
      </c>
      <c r="P310" s="4"/>
      <c r="Q310" s="4"/>
      <c r="R310" s="4"/>
      <c r="S310" s="4"/>
      <c r="T310" s="4"/>
      <c r="U310" s="4"/>
      <c r="V310" s="4"/>
      <c r="W310" s="4"/>
    </row>
    <row r="311" spans="1:245" hidden="1" x14ac:dyDescent="0.2">
      <c r="A311" s="4">
        <v>50</v>
      </c>
      <c r="B311" s="4">
        <v>0</v>
      </c>
      <c r="C311" s="4">
        <v>0</v>
      </c>
      <c r="D311" s="4">
        <v>1</v>
      </c>
      <c r="E311" s="4">
        <v>211</v>
      </c>
      <c r="F311" s="4">
        <f>ROUND(Source!Y285,O311)</f>
        <v>0</v>
      </c>
      <c r="G311" s="4" t="s">
        <v>113</v>
      </c>
      <c r="H311" s="4" t="s">
        <v>114</v>
      </c>
      <c r="I311" s="4"/>
      <c r="J311" s="4"/>
      <c r="K311" s="4">
        <v>211</v>
      </c>
      <c r="L311" s="4">
        <v>26</v>
      </c>
      <c r="M311" s="4">
        <v>3</v>
      </c>
      <c r="N311" s="4" t="s">
        <v>3</v>
      </c>
      <c r="O311" s="4">
        <v>2</v>
      </c>
      <c r="P311" s="4"/>
      <c r="Q311" s="4"/>
      <c r="R311" s="4"/>
      <c r="S311" s="4"/>
      <c r="T311" s="4"/>
      <c r="U311" s="4"/>
      <c r="V311" s="4"/>
      <c r="W311" s="4"/>
    </row>
    <row r="312" spans="1:245" hidden="1" x14ac:dyDescent="0.2">
      <c r="A312" s="4">
        <v>50</v>
      </c>
      <c r="B312" s="4">
        <v>0</v>
      </c>
      <c r="C312" s="4">
        <v>0</v>
      </c>
      <c r="D312" s="4">
        <v>1</v>
      </c>
      <c r="E312" s="4">
        <v>224</v>
      </c>
      <c r="F312" s="4">
        <f>ROUND(Source!AR285,O312)</f>
        <v>0</v>
      </c>
      <c r="G312" s="4" t="s">
        <v>115</v>
      </c>
      <c r="H312" s="4" t="s">
        <v>116</v>
      </c>
      <c r="I312" s="4"/>
      <c r="J312" s="4"/>
      <c r="K312" s="4">
        <v>224</v>
      </c>
      <c r="L312" s="4">
        <v>27</v>
      </c>
      <c r="M312" s="4">
        <v>3</v>
      </c>
      <c r="N312" s="4" t="s">
        <v>3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</row>
    <row r="314" spans="1:245" x14ac:dyDescent="0.2">
      <c r="A314" s="1">
        <v>4</v>
      </c>
      <c r="B314" s="1">
        <v>1</v>
      </c>
      <c r="C314" s="1"/>
      <c r="D314" s="1">
        <f>ROW(A328)</f>
        <v>328</v>
      </c>
      <c r="E314" s="1"/>
      <c r="F314" s="1" t="s">
        <v>13</v>
      </c>
      <c r="G314" s="68" t="s">
        <v>1427</v>
      </c>
      <c r="H314" s="1" t="s">
        <v>3</v>
      </c>
      <c r="I314" s="1">
        <v>0</v>
      </c>
      <c r="J314" s="1"/>
      <c r="K314" s="1">
        <v>-1</v>
      </c>
      <c r="L314" s="1"/>
      <c r="M314" s="1"/>
      <c r="N314" s="1"/>
      <c r="O314" s="1"/>
      <c r="P314" s="1"/>
      <c r="Q314" s="1"/>
      <c r="R314" s="1"/>
      <c r="S314" s="1"/>
      <c r="T314" s="1"/>
      <c r="U314" s="1" t="s">
        <v>3</v>
      </c>
      <c r="V314" s="1">
        <v>0</v>
      </c>
      <c r="W314" s="1"/>
      <c r="X314" s="1"/>
      <c r="Y314" s="1"/>
      <c r="Z314" s="1"/>
      <c r="AA314" s="1"/>
      <c r="AB314" s="1" t="s">
        <v>3</v>
      </c>
      <c r="AC314" s="1" t="s">
        <v>3</v>
      </c>
      <c r="AD314" s="1" t="s">
        <v>3</v>
      </c>
      <c r="AE314" s="1" t="s">
        <v>3</v>
      </c>
      <c r="AF314" s="1" t="s">
        <v>3</v>
      </c>
      <c r="AG314" s="1" t="s">
        <v>3</v>
      </c>
      <c r="AH314" s="1"/>
      <c r="AI314" s="1"/>
      <c r="AJ314" s="1"/>
      <c r="AK314" s="1"/>
      <c r="AL314" s="1"/>
      <c r="AM314" s="1"/>
      <c r="AN314" s="1"/>
      <c r="AO314" s="1"/>
      <c r="AP314" s="1" t="s">
        <v>3</v>
      </c>
      <c r="AQ314" s="1" t="s">
        <v>3</v>
      </c>
      <c r="AR314" s="1" t="s">
        <v>3</v>
      </c>
      <c r="AS314" s="1"/>
      <c r="AT314" s="1"/>
      <c r="AU314" s="1"/>
      <c r="AV314" s="1"/>
      <c r="AW314" s="1"/>
      <c r="AX314" s="1"/>
      <c r="AY314" s="1"/>
      <c r="AZ314" s="1" t="s">
        <v>3</v>
      </c>
      <c r="BA314" s="1"/>
      <c r="BB314" s="1" t="s">
        <v>3</v>
      </c>
      <c r="BC314" s="1" t="s">
        <v>3</v>
      </c>
      <c r="BD314" s="1" t="s">
        <v>3</v>
      </c>
      <c r="BE314" s="1" t="s">
        <v>3</v>
      </c>
      <c r="BF314" s="1" t="s">
        <v>3</v>
      </c>
      <c r="BG314" s="1" t="s">
        <v>3</v>
      </c>
      <c r="BH314" s="1" t="s">
        <v>3</v>
      </c>
      <c r="BI314" s="1" t="s">
        <v>3</v>
      </c>
      <c r="BJ314" s="1" t="s">
        <v>3</v>
      </c>
      <c r="BK314" s="1" t="s">
        <v>3</v>
      </c>
      <c r="BL314" s="1" t="s">
        <v>3</v>
      </c>
      <c r="BM314" s="1" t="s">
        <v>3</v>
      </c>
      <c r="BN314" s="1" t="s">
        <v>3</v>
      </c>
      <c r="BO314" s="1" t="s">
        <v>3</v>
      </c>
      <c r="BP314" s="1" t="s">
        <v>3</v>
      </c>
      <c r="BQ314" s="1"/>
      <c r="BR314" s="1"/>
      <c r="BS314" s="1"/>
      <c r="BT314" s="1"/>
      <c r="BU314" s="1"/>
      <c r="BV314" s="1"/>
      <c r="BW314" s="1"/>
      <c r="BX314" s="1">
        <v>0</v>
      </c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>
        <v>0</v>
      </c>
    </row>
    <row r="316" spans="1:245" x14ac:dyDescent="0.2">
      <c r="A316" s="2">
        <v>52</v>
      </c>
      <c r="B316" s="2">
        <f t="shared" ref="B316:G316" si="271">B328</f>
        <v>1</v>
      </c>
      <c r="C316" s="2">
        <f t="shared" si="271"/>
        <v>4</v>
      </c>
      <c r="D316" s="2">
        <f t="shared" si="271"/>
        <v>314</v>
      </c>
      <c r="E316" s="2">
        <f t="shared" si="271"/>
        <v>0</v>
      </c>
      <c r="F316" s="2" t="str">
        <f t="shared" si="271"/>
        <v>Новый раздел</v>
      </c>
      <c r="G316" s="2" t="str">
        <f t="shared" si="271"/>
        <v>п. 10.1   Устройство новых оснований площадок (детские, спортивные, воркаут) АБП - 375 м2</v>
      </c>
      <c r="H316" s="2"/>
      <c r="I316" s="2"/>
      <c r="J316" s="2"/>
      <c r="K316" s="2"/>
      <c r="L316" s="2"/>
      <c r="M316" s="2"/>
      <c r="N316" s="2"/>
      <c r="O316" s="2">
        <f t="shared" ref="O316:AT316" si="272">O328</f>
        <v>368449.89</v>
      </c>
      <c r="P316" s="2">
        <f t="shared" si="272"/>
        <v>297777.05</v>
      </c>
      <c r="Q316" s="2">
        <f t="shared" si="272"/>
        <v>43381.26</v>
      </c>
      <c r="R316" s="2">
        <f t="shared" si="272"/>
        <v>14826.67</v>
      </c>
      <c r="S316" s="2">
        <f t="shared" si="272"/>
        <v>27291.58</v>
      </c>
      <c r="T316" s="2">
        <f t="shared" si="272"/>
        <v>0</v>
      </c>
      <c r="U316" s="2">
        <f t="shared" si="272"/>
        <v>101.9289</v>
      </c>
      <c r="V316" s="2">
        <f t="shared" si="272"/>
        <v>0</v>
      </c>
      <c r="W316" s="2">
        <f t="shared" si="272"/>
        <v>0</v>
      </c>
      <c r="X316" s="2">
        <f t="shared" si="272"/>
        <v>27670.11</v>
      </c>
      <c r="Y316" s="2">
        <f t="shared" si="272"/>
        <v>12003.61</v>
      </c>
      <c r="Z316" s="2">
        <f t="shared" si="272"/>
        <v>0</v>
      </c>
      <c r="AA316" s="2">
        <f t="shared" si="272"/>
        <v>0</v>
      </c>
      <c r="AB316" s="2">
        <f t="shared" si="272"/>
        <v>368449.89</v>
      </c>
      <c r="AC316" s="2">
        <f t="shared" si="272"/>
        <v>297777.05</v>
      </c>
      <c r="AD316" s="2">
        <f t="shared" si="272"/>
        <v>43381.26</v>
      </c>
      <c r="AE316" s="2">
        <f t="shared" si="272"/>
        <v>14826.67</v>
      </c>
      <c r="AF316" s="2">
        <f t="shared" si="272"/>
        <v>27291.58</v>
      </c>
      <c r="AG316" s="2">
        <f t="shared" si="272"/>
        <v>0</v>
      </c>
      <c r="AH316" s="2">
        <f t="shared" si="272"/>
        <v>101.9289</v>
      </c>
      <c r="AI316" s="2">
        <f t="shared" si="272"/>
        <v>0</v>
      </c>
      <c r="AJ316" s="2">
        <f t="shared" si="272"/>
        <v>0</v>
      </c>
      <c r="AK316" s="2">
        <f t="shared" si="272"/>
        <v>27670.11</v>
      </c>
      <c r="AL316" s="2">
        <f t="shared" si="272"/>
        <v>12003.61</v>
      </c>
      <c r="AM316" s="2">
        <f t="shared" si="272"/>
        <v>0</v>
      </c>
      <c r="AN316" s="2">
        <f t="shared" si="272"/>
        <v>0</v>
      </c>
      <c r="AO316" s="2">
        <f t="shared" si="272"/>
        <v>0</v>
      </c>
      <c r="AP316" s="2">
        <f t="shared" si="272"/>
        <v>0</v>
      </c>
      <c r="AQ316" s="2">
        <f t="shared" si="272"/>
        <v>0</v>
      </c>
      <c r="AR316" s="2">
        <f t="shared" si="272"/>
        <v>431401.49</v>
      </c>
      <c r="AS316" s="2">
        <f t="shared" si="272"/>
        <v>431401.49</v>
      </c>
      <c r="AT316" s="2">
        <f t="shared" si="272"/>
        <v>0</v>
      </c>
      <c r="AU316" s="2">
        <f t="shared" ref="AU316:BZ316" si="273">AU328</f>
        <v>0</v>
      </c>
      <c r="AV316" s="2">
        <f t="shared" si="273"/>
        <v>297777.05</v>
      </c>
      <c r="AW316" s="2">
        <f t="shared" si="273"/>
        <v>297777.05</v>
      </c>
      <c r="AX316" s="2">
        <f t="shared" si="273"/>
        <v>0</v>
      </c>
      <c r="AY316" s="2">
        <f t="shared" si="273"/>
        <v>297777.05</v>
      </c>
      <c r="AZ316" s="2">
        <f t="shared" si="273"/>
        <v>0</v>
      </c>
      <c r="BA316" s="2">
        <f t="shared" si="273"/>
        <v>0</v>
      </c>
      <c r="BB316" s="2">
        <f t="shared" si="273"/>
        <v>0</v>
      </c>
      <c r="BC316" s="2">
        <f t="shared" si="273"/>
        <v>0</v>
      </c>
      <c r="BD316" s="2">
        <f t="shared" si="273"/>
        <v>0</v>
      </c>
      <c r="BE316" s="2">
        <f t="shared" si="273"/>
        <v>0</v>
      </c>
      <c r="BF316" s="2">
        <f t="shared" si="273"/>
        <v>0</v>
      </c>
      <c r="BG316" s="2">
        <f t="shared" si="273"/>
        <v>0</v>
      </c>
      <c r="BH316" s="2">
        <f t="shared" si="273"/>
        <v>0</v>
      </c>
      <c r="BI316" s="2">
        <f t="shared" si="273"/>
        <v>0</v>
      </c>
      <c r="BJ316" s="2">
        <f t="shared" si="273"/>
        <v>0</v>
      </c>
      <c r="BK316" s="2">
        <f t="shared" si="273"/>
        <v>0</v>
      </c>
      <c r="BL316" s="2">
        <f t="shared" si="273"/>
        <v>0</v>
      </c>
      <c r="BM316" s="2">
        <f t="shared" si="273"/>
        <v>0</v>
      </c>
      <c r="BN316" s="2">
        <f t="shared" si="273"/>
        <v>0</v>
      </c>
      <c r="BO316" s="2">
        <f t="shared" si="273"/>
        <v>0</v>
      </c>
      <c r="BP316" s="2">
        <f t="shared" si="273"/>
        <v>0</v>
      </c>
      <c r="BQ316" s="2">
        <f t="shared" si="273"/>
        <v>0</v>
      </c>
      <c r="BR316" s="2">
        <f t="shared" si="273"/>
        <v>0</v>
      </c>
      <c r="BS316" s="2">
        <f t="shared" si="273"/>
        <v>0</v>
      </c>
      <c r="BT316" s="2">
        <f t="shared" si="273"/>
        <v>0</v>
      </c>
      <c r="BU316" s="2">
        <f t="shared" si="273"/>
        <v>0</v>
      </c>
      <c r="BV316" s="2">
        <f t="shared" si="273"/>
        <v>0</v>
      </c>
      <c r="BW316" s="2">
        <f t="shared" si="273"/>
        <v>0</v>
      </c>
      <c r="BX316" s="2">
        <f t="shared" si="273"/>
        <v>0</v>
      </c>
      <c r="BY316" s="2">
        <f t="shared" si="273"/>
        <v>0</v>
      </c>
      <c r="BZ316" s="2">
        <f t="shared" si="273"/>
        <v>0</v>
      </c>
      <c r="CA316" s="2">
        <f t="shared" ref="CA316:DF316" si="274">CA328</f>
        <v>431401.49</v>
      </c>
      <c r="CB316" s="2">
        <f t="shared" si="274"/>
        <v>431401.49</v>
      </c>
      <c r="CC316" s="2">
        <f t="shared" si="274"/>
        <v>0</v>
      </c>
      <c r="CD316" s="2">
        <f t="shared" si="274"/>
        <v>0</v>
      </c>
      <c r="CE316" s="2">
        <f t="shared" si="274"/>
        <v>297777.05</v>
      </c>
      <c r="CF316" s="2">
        <f t="shared" si="274"/>
        <v>297777.05</v>
      </c>
      <c r="CG316" s="2">
        <f t="shared" si="274"/>
        <v>0</v>
      </c>
      <c r="CH316" s="2">
        <f t="shared" si="274"/>
        <v>297777.05</v>
      </c>
      <c r="CI316" s="2">
        <f t="shared" si="274"/>
        <v>0</v>
      </c>
      <c r="CJ316" s="2">
        <f t="shared" si="274"/>
        <v>0</v>
      </c>
      <c r="CK316" s="2">
        <f t="shared" si="274"/>
        <v>0</v>
      </c>
      <c r="CL316" s="2">
        <f t="shared" si="274"/>
        <v>0</v>
      </c>
      <c r="CM316" s="2">
        <f t="shared" si="274"/>
        <v>0</v>
      </c>
      <c r="CN316" s="2">
        <f t="shared" si="274"/>
        <v>0</v>
      </c>
      <c r="CO316" s="2">
        <f t="shared" si="274"/>
        <v>0</v>
      </c>
      <c r="CP316" s="2">
        <f t="shared" si="274"/>
        <v>0</v>
      </c>
      <c r="CQ316" s="2">
        <f t="shared" si="274"/>
        <v>0</v>
      </c>
      <c r="CR316" s="2">
        <f t="shared" si="274"/>
        <v>0</v>
      </c>
      <c r="CS316" s="2">
        <f t="shared" si="274"/>
        <v>0</v>
      </c>
      <c r="CT316" s="2">
        <f t="shared" si="274"/>
        <v>0</v>
      </c>
      <c r="CU316" s="2">
        <f t="shared" si="274"/>
        <v>0</v>
      </c>
      <c r="CV316" s="2">
        <f t="shared" si="274"/>
        <v>0</v>
      </c>
      <c r="CW316" s="2">
        <f t="shared" si="274"/>
        <v>0</v>
      </c>
      <c r="CX316" s="2">
        <f t="shared" si="274"/>
        <v>0</v>
      </c>
      <c r="CY316" s="2">
        <f t="shared" si="274"/>
        <v>0</v>
      </c>
      <c r="CZ316" s="2">
        <f t="shared" si="274"/>
        <v>0</v>
      </c>
      <c r="DA316" s="2">
        <f t="shared" si="274"/>
        <v>0</v>
      </c>
      <c r="DB316" s="2">
        <f t="shared" si="274"/>
        <v>0</v>
      </c>
      <c r="DC316" s="2">
        <f t="shared" si="274"/>
        <v>0</v>
      </c>
      <c r="DD316" s="2">
        <f t="shared" si="274"/>
        <v>0</v>
      </c>
      <c r="DE316" s="2">
        <f t="shared" si="274"/>
        <v>0</v>
      </c>
      <c r="DF316" s="2">
        <f t="shared" si="274"/>
        <v>0</v>
      </c>
      <c r="DG316" s="3">
        <f t="shared" ref="DG316:EL316" si="275">DG328</f>
        <v>0</v>
      </c>
      <c r="DH316" s="3">
        <f t="shared" si="275"/>
        <v>0</v>
      </c>
      <c r="DI316" s="3">
        <f t="shared" si="275"/>
        <v>0</v>
      </c>
      <c r="DJ316" s="3">
        <f t="shared" si="275"/>
        <v>0</v>
      </c>
      <c r="DK316" s="3">
        <f t="shared" si="275"/>
        <v>0</v>
      </c>
      <c r="DL316" s="3">
        <f t="shared" si="275"/>
        <v>0</v>
      </c>
      <c r="DM316" s="3">
        <f t="shared" si="275"/>
        <v>0</v>
      </c>
      <c r="DN316" s="3">
        <f t="shared" si="275"/>
        <v>0</v>
      </c>
      <c r="DO316" s="3">
        <f t="shared" si="275"/>
        <v>0</v>
      </c>
      <c r="DP316" s="3">
        <f t="shared" si="275"/>
        <v>0</v>
      </c>
      <c r="DQ316" s="3">
        <f t="shared" si="275"/>
        <v>0</v>
      </c>
      <c r="DR316" s="3">
        <f t="shared" si="275"/>
        <v>0</v>
      </c>
      <c r="DS316" s="3">
        <f t="shared" si="275"/>
        <v>0</v>
      </c>
      <c r="DT316" s="3">
        <f t="shared" si="275"/>
        <v>0</v>
      </c>
      <c r="DU316" s="3">
        <f t="shared" si="275"/>
        <v>0</v>
      </c>
      <c r="DV316" s="3">
        <f t="shared" si="275"/>
        <v>0</v>
      </c>
      <c r="DW316" s="3">
        <f t="shared" si="275"/>
        <v>0</v>
      </c>
      <c r="DX316" s="3">
        <f t="shared" si="275"/>
        <v>0</v>
      </c>
      <c r="DY316" s="3">
        <f t="shared" si="275"/>
        <v>0</v>
      </c>
      <c r="DZ316" s="3">
        <f t="shared" si="275"/>
        <v>0</v>
      </c>
      <c r="EA316" s="3">
        <f t="shared" si="275"/>
        <v>0</v>
      </c>
      <c r="EB316" s="3">
        <f t="shared" si="275"/>
        <v>0</v>
      </c>
      <c r="EC316" s="3">
        <f t="shared" si="275"/>
        <v>0</v>
      </c>
      <c r="ED316" s="3">
        <f t="shared" si="275"/>
        <v>0</v>
      </c>
      <c r="EE316" s="3">
        <f t="shared" si="275"/>
        <v>0</v>
      </c>
      <c r="EF316" s="3">
        <f t="shared" si="275"/>
        <v>0</v>
      </c>
      <c r="EG316" s="3">
        <f t="shared" si="275"/>
        <v>0</v>
      </c>
      <c r="EH316" s="3">
        <f t="shared" si="275"/>
        <v>0</v>
      </c>
      <c r="EI316" s="3">
        <f t="shared" si="275"/>
        <v>0</v>
      </c>
      <c r="EJ316" s="3">
        <f t="shared" si="275"/>
        <v>0</v>
      </c>
      <c r="EK316" s="3">
        <f t="shared" si="275"/>
        <v>0</v>
      </c>
      <c r="EL316" s="3">
        <f t="shared" si="275"/>
        <v>0</v>
      </c>
      <c r="EM316" s="3">
        <f t="shared" ref="EM316:FR316" si="276">EM328</f>
        <v>0</v>
      </c>
      <c r="EN316" s="3">
        <f t="shared" si="276"/>
        <v>0</v>
      </c>
      <c r="EO316" s="3">
        <f t="shared" si="276"/>
        <v>0</v>
      </c>
      <c r="EP316" s="3">
        <f t="shared" si="276"/>
        <v>0</v>
      </c>
      <c r="EQ316" s="3">
        <f t="shared" si="276"/>
        <v>0</v>
      </c>
      <c r="ER316" s="3">
        <f t="shared" si="276"/>
        <v>0</v>
      </c>
      <c r="ES316" s="3">
        <f t="shared" si="276"/>
        <v>0</v>
      </c>
      <c r="ET316" s="3">
        <f t="shared" si="276"/>
        <v>0</v>
      </c>
      <c r="EU316" s="3">
        <f t="shared" si="276"/>
        <v>0</v>
      </c>
      <c r="EV316" s="3">
        <f t="shared" si="276"/>
        <v>0</v>
      </c>
      <c r="EW316" s="3">
        <f t="shared" si="276"/>
        <v>0</v>
      </c>
      <c r="EX316" s="3">
        <f t="shared" si="276"/>
        <v>0</v>
      </c>
      <c r="EY316" s="3">
        <f t="shared" si="276"/>
        <v>0</v>
      </c>
      <c r="EZ316" s="3">
        <f t="shared" si="276"/>
        <v>0</v>
      </c>
      <c r="FA316" s="3">
        <f t="shared" si="276"/>
        <v>0</v>
      </c>
      <c r="FB316" s="3">
        <f t="shared" si="276"/>
        <v>0</v>
      </c>
      <c r="FC316" s="3">
        <f t="shared" si="276"/>
        <v>0</v>
      </c>
      <c r="FD316" s="3">
        <f t="shared" si="276"/>
        <v>0</v>
      </c>
      <c r="FE316" s="3">
        <f t="shared" si="276"/>
        <v>0</v>
      </c>
      <c r="FF316" s="3">
        <f t="shared" si="276"/>
        <v>0</v>
      </c>
      <c r="FG316" s="3">
        <f t="shared" si="276"/>
        <v>0</v>
      </c>
      <c r="FH316" s="3">
        <f t="shared" si="276"/>
        <v>0</v>
      </c>
      <c r="FI316" s="3">
        <f t="shared" si="276"/>
        <v>0</v>
      </c>
      <c r="FJ316" s="3">
        <f t="shared" si="276"/>
        <v>0</v>
      </c>
      <c r="FK316" s="3">
        <f t="shared" si="276"/>
        <v>0</v>
      </c>
      <c r="FL316" s="3">
        <f t="shared" si="276"/>
        <v>0</v>
      </c>
      <c r="FM316" s="3">
        <f t="shared" si="276"/>
        <v>0</v>
      </c>
      <c r="FN316" s="3">
        <f t="shared" si="276"/>
        <v>0</v>
      </c>
      <c r="FO316" s="3">
        <f t="shared" si="276"/>
        <v>0</v>
      </c>
      <c r="FP316" s="3">
        <f t="shared" si="276"/>
        <v>0</v>
      </c>
      <c r="FQ316" s="3">
        <f t="shared" si="276"/>
        <v>0</v>
      </c>
      <c r="FR316" s="3">
        <f t="shared" si="276"/>
        <v>0</v>
      </c>
      <c r="FS316" s="3">
        <f t="shared" ref="FS316:GX316" si="277">FS328</f>
        <v>0</v>
      </c>
      <c r="FT316" s="3">
        <f t="shared" si="277"/>
        <v>0</v>
      </c>
      <c r="FU316" s="3">
        <f t="shared" si="277"/>
        <v>0</v>
      </c>
      <c r="FV316" s="3">
        <f t="shared" si="277"/>
        <v>0</v>
      </c>
      <c r="FW316" s="3">
        <f t="shared" si="277"/>
        <v>0</v>
      </c>
      <c r="FX316" s="3">
        <f t="shared" si="277"/>
        <v>0</v>
      </c>
      <c r="FY316" s="3">
        <f t="shared" si="277"/>
        <v>0</v>
      </c>
      <c r="FZ316" s="3">
        <f t="shared" si="277"/>
        <v>0</v>
      </c>
      <c r="GA316" s="3">
        <f t="shared" si="277"/>
        <v>0</v>
      </c>
      <c r="GB316" s="3">
        <f t="shared" si="277"/>
        <v>0</v>
      </c>
      <c r="GC316" s="3">
        <f t="shared" si="277"/>
        <v>0</v>
      </c>
      <c r="GD316" s="3">
        <f t="shared" si="277"/>
        <v>0</v>
      </c>
      <c r="GE316" s="3">
        <f t="shared" si="277"/>
        <v>0</v>
      </c>
      <c r="GF316" s="3">
        <f t="shared" si="277"/>
        <v>0</v>
      </c>
      <c r="GG316" s="3">
        <f t="shared" si="277"/>
        <v>0</v>
      </c>
      <c r="GH316" s="3">
        <f t="shared" si="277"/>
        <v>0</v>
      </c>
      <c r="GI316" s="3">
        <f t="shared" si="277"/>
        <v>0</v>
      </c>
      <c r="GJ316" s="3">
        <f t="shared" si="277"/>
        <v>0</v>
      </c>
      <c r="GK316" s="3">
        <f t="shared" si="277"/>
        <v>0</v>
      </c>
      <c r="GL316" s="3">
        <f t="shared" si="277"/>
        <v>0</v>
      </c>
      <c r="GM316" s="3">
        <f t="shared" si="277"/>
        <v>0</v>
      </c>
      <c r="GN316" s="3">
        <f t="shared" si="277"/>
        <v>0</v>
      </c>
      <c r="GO316" s="3">
        <f t="shared" si="277"/>
        <v>0</v>
      </c>
      <c r="GP316" s="3">
        <f t="shared" si="277"/>
        <v>0</v>
      </c>
      <c r="GQ316" s="3">
        <f t="shared" si="277"/>
        <v>0</v>
      </c>
      <c r="GR316" s="3">
        <f t="shared" si="277"/>
        <v>0</v>
      </c>
      <c r="GS316" s="3">
        <f t="shared" si="277"/>
        <v>0</v>
      </c>
      <c r="GT316" s="3">
        <f t="shared" si="277"/>
        <v>0</v>
      </c>
      <c r="GU316" s="3">
        <f t="shared" si="277"/>
        <v>0</v>
      </c>
      <c r="GV316" s="3">
        <f t="shared" si="277"/>
        <v>0</v>
      </c>
      <c r="GW316" s="3">
        <f t="shared" si="277"/>
        <v>0</v>
      </c>
      <c r="GX316" s="3">
        <f t="shared" si="277"/>
        <v>0</v>
      </c>
    </row>
    <row r="318" spans="1:245" x14ac:dyDescent="0.2">
      <c r="A318">
        <v>17</v>
      </c>
      <c r="B318">
        <v>1</v>
      </c>
      <c r="C318">
        <f>ROW(SmtRes!A145)</f>
        <v>145</v>
      </c>
      <c r="D318">
        <f>ROW(EtalonRes!A142)</f>
        <v>142</v>
      </c>
      <c r="E318" t="s">
        <v>261</v>
      </c>
      <c r="F318" t="s">
        <v>151</v>
      </c>
      <c r="G318" t="s">
        <v>152</v>
      </c>
      <c r="H318" t="s">
        <v>153</v>
      </c>
      <c r="I318">
        <f>ROUND((375*0.42*0.9)/100,9)</f>
        <v>1.4175</v>
      </c>
      <c r="J318">
        <v>0</v>
      </c>
      <c r="O318">
        <f t="shared" ref="O318:O326" si="278">ROUND(CP318,2)</f>
        <v>11056.84</v>
      </c>
      <c r="P318">
        <f t="shared" ref="P318:P326" si="279">ROUND((ROUND((AC318*AW318*I318),2)*BC318),2)</f>
        <v>0</v>
      </c>
      <c r="Q318">
        <f t="shared" ref="Q318:Q326" si="280">(ROUND((ROUND(((ET318)*AV318*I318),2)*BB318),2)+ROUND((ROUND(((AE318-(EU318))*AV318*I318),2)*BS318),2))</f>
        <v>10566.49</v>
      </c>
      <c r="R318">
        <f t="shared" ref="R318:R326" si="281">ROUND((ROUND((AE318*AV318*I318),2)*BS318),2)</f>
        <v>4884.66</v>
      </c>
      <c r="S318">
        <f t="shared" ref="S318:S326" si="282">ROUND((ROUND((AF318*AV318*I318),2)*BA318),2)</f>
        <v>490.35</v>
      </c>
      <c r="T318">
        <f t="shared" ref="T318:T326" si="283">ROUND(CU318*I318,2)</f>
        <v>0</v>
      </c>
      <c r="U318">
        <f t="shared" ref="U318:U326" si="284">CV318*I318</f>
        <v>1.9561499999999998</v>
      </c>
      <c r="V318">
        <f t="shared" ref="V318:V326" si="285">CW318*I318</f>
        <v>0</v>
      </c>
      <c r="W318">
        <f t="shared" ref="W318:W326" si="286">ROUND(CX318*I318,2)</f>
        <v>0</v>
      </c>
      <c r="X318">
        <f t="shared" ref="X318:X326" si="287">ROUND(CY318,2)</f>
        <v>451.12</v>
      </c>
      <c r="Y318">
        <f t="shared" ref="Y318:Y326" si="288">ROUND(CZ318,2)</f>
        <v>245.18</v>
      </c>
      <c r="AA318">
        <v>40385408</v>
      </c>
      <c r="AB318">
        <f t="shared" ref="AB318:AB326" si="289">ROUND((AC318+AD318+AF318),6)</f>
        <v>771.65</v>
      </c>
      <c r="AC318">
        <f t="shared" ref="AC318:AC326" si="290">ROUND((ES318),6)</f>
        <v>0</v>
      </c>
      <c r="AD318">
        <f t="shared" ref="AD318:AD326" si="291">ROUND((((ET318)-(EU318))+AE318),6)</f>
        <v>757.55</v>
      </c>
      <c r="AE318">
        <f t="shared" ref="AE318:AE326" si="292">ROUND((EU318),6)</f>
        <v>140.47999999999999</v>
      </c>
      <c r="AF318">
        <f t="shared" ref="AF318:AF326" si="293">ROUND((EV318),6)</f>
        <v>14.1</v>
      </c>
      <c r="AG318">
        <f t="shared" ref="AG318:AG326" si="294">ROUND((AP318),6)</f>
        <v>0</v>
      </c>
      <c r="AH318">
        <f t="shared" ref="AH318:AH326" si="295">(EW318)</f>
        <v>1.38</v>
      </c>
      <c r="AI318">
        <f t="shared" ref="AI318:AI326" si="296">(EX318)</f>
        <v>0</v>
      </c>
      <c r="AJ318">
        <f t="shared" ref="AJ318:AJ326" si="297">(AS318)</f>
        <v>0</v>
      </c>
      <c r="AK318">
        <v>771.65</v>
      </c>
      <c r="AL318">
        <v>0</v>
      </c>
      <c r="AM318">
        <v>757.55</v>
      </c>
      <c r="AN318">
        <v>140.47999999999999</v>
      </c>
      <c r="AO318">
        <v>14.1</v>
      </c>
      <c r="AP318">
        <v>0</v>
      </c>
      <c r="AQ318">
        <v>1.38</v>
      </c>
      <c r="AR318">
        <v>0</v>
      </c>
      <c r="AS318">
        <v>0</v>
      </c>
      <c r="AT318">
        <v>92</v>
      </c>
      <c r="AU318">
        <v>50</v>
      </c>
      <c r="AV318">
        <v>1</v>
      </c>
      <c r="AW318">
        <v>1</v>
      </c>
      <c r="AZ318">
        <v>1</v>
      </c>
      <c r="BA318">
        <v>24.53</v>
      </c>
      <c r="BB318">
        <v>9.84</v>
      </c>
      <c r="BC318">
        <v>1</v>
      </c>
      <c r="BD318" t="s">
        <v>3</v>
      </c>
      <c r="BE318" t="s">
        <v>3</v>
      </c>
      <c r="BF318" t="s">
        <v>3</v>
      </c>
      <c r="BG318" t="s">
        <v>3</v>
      </c>
      <c r="BH318">
        <v>0</v>
      </c>
      <c r="BI318">
        <v>1</v>
      </c>
      <c r="BJ318" t="s">
        <v>154</v>
      </c>
      <c r="BM318">
        <v>2</v>
      </c>
      <c r="BN318">
        <v>0</v>
      </c>
      <c r="BO318" t="s">
        <v>151</v>
      </c>
      <c r="BP318">
        <v>1</v>
      </c>
      <c r="BQ318">
        <v>30</v>
      </c>
      <c r="BR318">
        <v>0</v>
      </c>
      <c r="BS318">
        <v>24.53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3</v>
      </c>
      <c r="BZ318">
        <v>92</v>
      </c>
      <c r="CA318">
        <v>50</v>
      </c>
      <c r="CE318">
        <v>30</v>
      </c>
      <c r="CF318">
        <v>0</v>
      </c>
      <c r="CG318">
        <v>0</v>
      </c>
      <c r="CM318">
        <v>0</v>
      </c>
      <c r="CN318" t="s">
        <v>3</v>
      </c>
      <c r="CO318">
        <v>0</v>
      </c>
      <c r="CP318">
        <f t="shared" ref="CP318:CP326" si="298">(P318+Q318+S318)</f>
        <v>11056.84</v>
      </c>
      <c r="CQ318">
        <f t="shared" ref="CQ318:CQ326" si="299">ROUND((ROUND((AC318*AW318*1),2)*BC318),2)</f>
        <v>0</v>
      </c>
      <c r="CR318">
        <f t="shared" ref="CR318:CR326" si="300">(ROUND((ROUND(((ET318)*AV318*1),2)*BB318),2)+ROUND((ROUND(((AE318-(EU318))*AV318*1),2)*BS318),2))</f>
        <v>7454.29</v>
      </c>
      <c r="CS318">
        <f t="shared" ref="CS318:CS326" si="301">ROUND((ROUND((AE318*AV318*1),2)*BS318),2)</f>
        <v>3445.97</v>
      </c>
      <c r="CT318">
        <f t="shared" ref="CT318:CT326" si="302">ROUND((ROUND((AF318*AV318*1),2)*BA318),2)</f>
        <v>345.87</v>
      </c>
      <c r="CU318">
        <f t="shared" ref="CU318:CU326" si="303">AG318</f>
        <v>0</v>
      </c>
      <c r="CV318">
        <f t="shared" ref="CV318:CV326" si="304">(AH318*AV318)</f>
        <v>1.38</v>
      </c>
      <c r="CW318">
        <f t="shared" ref="CW318:CW326" si="305">AI318</f>
        <v>0</v>
      </c>
      <c r="CX318">
        <f t="shared" ref="CX318:CX326" si="306">AJ318</f>
        <v>0</v>
      </c>
      <c r="CY318">
        <f t="shared" ref="CY318:CY326" si="307">S318*(BZ318/100)</f>
        <v>451.12200000000001</v>
      </c>
      <c r="CZ318">
        <f t="shared" ref="CZ318:CZ326" si="308">S318*(CA318/100)</f>
        <v>245.17500000000001</v>
      </c>
      <c r="DC318" t="s">
        <v>3</v>
      </c>
      <c r="DD318" t="s">
        <v>3</v>
      </c>
      <c r="DE318" t="s">
        <v>3</v>
      </c>
      <c r="DF318" t="s">
        <v>3</v>
      </c>
      <c r="DG318" t="s">
        <v>3</v>
      </c>
      <c r="DH318" t="s">
        <v>3</v>
      </c>
      <c r="DI318" t="s">
        <v>3</v>
      </c>
      <c r="DJ318" t="s">
        <v>3</v>
      </c>
      <c r="DK318" t="s">
        <v>3</v>
      </c>
      <c r="DL318" t="s">
        <v>3</v>
      </c>
      <c r="DM318" t="s">
        <v>3</v>
      </c>
      <c r="DN318">
        <v>98</v>
      </c>
      <c r="DO318">
        <v>77</v>
      </c>
      <c r="DP318">
        <v>1</v>
      </c>
      <c r="DQ318">
        <v>1</v>
      </c>
      <c r="DU318">
        <v>1013</v>
      </c>
      <c r="DV318" t="s">
        <v>153</v>
      </c>
      <c r="DW318" t="s">
        <v>153</v>
      </c>
      <c r="DX318">
        <v>1</v>
      </c>
      <c r="EE318">
        <v>39927414</v>
      </c>
      <c r="EF318">
        <v>30</v>
      </c>
      <c r="EG318" t="s">
        <v>51</v>
      </c>
      <c r="EH318">
        <v>0</v>
      </c>
      <c r="EI318" t="s">
        <v>3</v>
      </c>
      <c r="EJ318">
        <v>1</v>
      </c>
      <c r="EK318">
        <v>2</v>
      </c>
      <c r="EL318" t="s">
        <v>155</v>
      </c>
      <c r="EM318" t="s">
        <v>156</v>
      </c>
      <c r="EO318" t="s">
        <v>3</v>
      </c>
      <c r="EQ318">
        <v>131072</v>
      </c>
      <c r="ER318">
        <v>771.65</v>
      </c>
      <c r="ES318">
        <v>0</v>
      </c>
      <c r="ET318">
        <v>757.55</v>
      </c>
      <c r="EU318">
        <v>140.47999999999999</v>
      </c>
      <c r="EV318">
        <v>14.1</v>
      </c>
      <c r="EW318">
        <v>1.38</v>
      </c>
      <c r="EX318">
        <v>0</v>
      </c>
      <c r="EY318">
        <v>0</v>
      </c>
      <c r="FQ318">
        <v>0</v>
      </c>
      <c r="FR318">
        <f t="shared" ref="FR318:FR326" si="309">ROUND(IF(AND(BH318=3,BI318=3),P318,0),2)</f>
        <v>0</v>
      </c>
      <c r="FS318">
        <v>0</v>
      </c>
      <c r="FX318">
        <v>98</v>
      </c>
      <c r="FY318">
        <v>77</v>
      </c>
      <c r="GA318" t="s">
        <v>3</v>
      </c>
      <c r="GD318">
        <v>0</v>
      </c>
      <c r="GF318">
        <v>445216503</v>
      </c>
      <c r="GG318">
        <v>2</v>
      </c>
      <c r="GH318">
        <v>1</v>
      </c>
      <c r="GI318">
        <v>2</v>
      </c>
      <c r="GJ318">
        <v>0</v>
      </c>
      <c r="GK318">
        <f>ROUND(R318*(R12)/100,2)</f>
        <v>7668.92</v>
      </c>
      <c r="GL318">
        <f t="shared" ref="GL318:GL326" si="310">ROUND(IF(AND(BH318=3,BI318=3,FS318&lt;&gt;0),P318,0),2)</f>
        <v>0</v>
      </c>
      <c r="GM318">
        <f t="shared" ref="GM318:GM326" si="311">ROUND(O318+X318+Y318+GK318,2)+GX318</f>
        <v>19422.060000000001</v>
      </c>
      <c r="GN318">
        <f t="shared" ref="GN318:GN326" si="312">IF(OR(BI318=0,BI318=1),ROUND(O318+X318+Y318+GK318,2),0)</f>
        <v>19422.060000000001</v>
      </c>
      <c r="GO318">
        <f t="shared" ref="GO318:GO326" si="313">IF(BI318=2,ROUND(O318+X318+Y318+GK318,2),0)</f>
        <v>0</v>
      </c>
      <c r="GP318">
        <f t="shared" ref="GP318:GP326" si="314">IF(BI318=4,ROUND(O318+X318+Y318+GK318,2)+GX318,0)</f>
        <v>0</v>
      </c>
      <c r="GR318">
        <v>0</v>
      </c>
      <c r="GS318">
        <v>3</v>
      </c>
      <c r="GT318">
        <v>0</v>
      </c>
      <c r="GU318" t="s">
        <v>3</v>
      </c>
      <c r="GV318">
        <f t="shared" ref="GV318:GV326" si="315">ROUND((GT318),6)</f>
        <v>0</v>
      </c>
      <c r="GW318">
        <v>1</v>
      </c>
      <c r="GX318">
        <f t="shared" ref="GX318:GX326" si="316">ROUND(HC318*I318,2)</f>
        <v>0</v>
      </c>
      <c r="HA318">
        <v>0</v>
      </c>
      <c r="HB318">
        <v>0</v>
      </c>
      <c r="HC318">
        <f t="shared" ref="HC318:HC326" si="317">GV318*GW318</f>
        <v>0</v>
      </c>
      <c r="IK318">
        <v>0</v>
      </c>
    </row>
    <row r="319" spans="1:245" x14ac:dyDescent="0.2">
      <c r="A319">
        <v>17</v>
      </c>
      <c r="B319">
        <v>1</v>
      </c>
      <c r="C319">
        <f>ROW(SmtRes!A146)</f>
        <v>146</v>
      </c>
      <c r="D319">
        <f>ROW(EtalonRes!A143)</f>
        <v>143</v>
      </c>
      <c r="E319" t="s">
        <v>262</v>
      </c>
      <c r="F319" t="s">
        <v>158</v>
      </c>
      <c r="G319" t="s">
        <v>159</v>
      </c>
      <c r="H319" t="s">
        <v>153</v>
      </c>
      <c r="I319">
        <f>ROUND((375*0.42*0.1)/100,9)</f>
        <v>0.1575</v>
      </c>
      <c r="J319">
        <v>0</v>
      </c>
      <c r="O319">
        <f t="shared" si="278"/>
        <v>7891.55</v>
      </c>
      <c r="P319">
        <f t="shared" si="279"/>
        <v>0</v>
      </c>
      <c r="Q319">
        <f t="shared" si="280"/>
        <v>0</v>
      </c>
      <c r="R319">
        <f t="shared" si="281"/>
        <v>0</v>
      </c>
      <c r="S319">
        <f t="shared" si="282"/>
        <v>7891.55</v>
      </c>
      <c r="T319">
        <f t="shared" si="283"/>
        <v>0</v>
      </c>
      <c r="U319">
        <f t="shared" si="284"/>
        <v>30.350249999999999</v>
      </c>
      <c r="V319">
        <f t="shared" si="285"/>
        <v>0</v>
      </c>
      <c r="W319">
        <f t="shared" si="286"/>
        <v>0</v>
      </c>
      <c r="X319">
        <f t="shared" si="287"/>
        <v>6707.82</v>
      </c>
      <c r="Y319">
        <f t="shared" si="288"/>
        <v>3235.54</v>
      </c>
      <c r="AA319">
        <v>40385408</v>
      </c>
      <c r="AB319">
        <f t="shared" si="289"/>
        <v>2042.62</v>
      </c>
      <c r="AC319">
        <f t="shared" si="290"/>
        <v>0</v>
      </c>
      <c r="AD319">
        <f t="shared" si="291"/>
        <v>0</v>
      </c>
      <c r="AE319">
        <f t="shared" si="292"/>
        <v>0</v>
      </c>
      <c r="AF319">
        <f t="shared" si="293"/>
        <v>2042.62</v>
      </c>
      <c r="AG319">
        <f t="shared" si="294"/>
        <v>0</v>
      </c>
      <c r="AH319">
        <f t="shared" si="295"/>
        <v>192.7</v>
      </c>
      <c r="AI319">
        <f t="shared" si="296"/>
        <v>0</v>
      </c>
      <c r="AJ319">
        <f t="shared" si="297"/>
        <v>0</v>
      </c>
      <c r="AK319">
        <v>2042.62</v>
      </c>
      <c r="AL319">
        <v>0</v>
      </c>
      <c r="AM319">
        <v>0</v>
      </c>
      <c r="AN319">
        <v>0</v>
      </c>
      <c r="AO319">
        <v>2042.62</v>
      </c>
      <c r="AP319">
        <v>0</v>
      </c>
      <c r="AQ319">
        <v>192.7</v>
      </c>
      <c r="AR319">
        <v>0</v>
      </c>
      <c r="AS319">
        <v>0</v>
      </c>
      <c r="AT319">
        <v>85</v>
      </c>
      <c r="AU319">
        <v>41</v>
      </c>
      <c r="AV319">
        <v>1</v>
      </c>
      <c r="AW319">
        <v>1</v>
      </c>
      <c r="AZ319">
        <v>1</v>
      </c>
      <c r="BA319">
        <v>24.53</v>
      </c>
      <c r="BB319">
        <v>1</v>
      </c>
      <c r="BC319">
        <v>1</v>
      </c>
      <c r="BD319" t="s">
        <v>3</v>
      </c>
      <c r="BE319" t="s">
        <v>3</v>
      </c>
      <c r="BF319" t="s">
        <v>3</v>
      </c>
      <c r="BG319" t="s">
        <v>3</v>
      </c>
      <c r="BH319">
        <v>0</v>
      </c>
      <c r="BI319">
        <v>1</v>
      </c>
      <c r="BJ319" t="s">
        <v>160</v>
      </c>
      <c r="BM319">
        <v>16</v>
      </c>
      <c r="BN319">
        <v>0</v>
      </c>
      <c r="BO319" t="s">
        <v>158</v>
      </c>
      <c r="BP319">
        <v>1</v>
      </c>
      <c r="BQ319">
        <v>30</v>
      </c>
      <c r="BR319">
        <v>0</v>
      </c>
      <c r="BS319">
        <v>24.53</v>
      </c>
      <c r="BT319">
        <v>1</v>
      </c>
      <c r="BU319">
        <v>1</v>
      </c>
      <c r="BV319">
        <v>1</v>
      </c>
      <c r="BW319">
        <v>1</v>
      </c>
      <c r="BX319">
        <v>1</v>
      </c>
      <c r="BY319" t="s">
        <v>3</v>
      </c>
      <c r="BZ319">
        <v>85</v>
      </c>
      <c r="CA319">
        <v>41</v>
      </c>
      <c r="CE319">
        <v>30</v>
      </c>
      <c r="CF319">
        <v>0</v>
      </c>
      <c r="CG319">
        <v>0</v>
      </c>
      <c r="CM319">
        <v>0</v>
      </c>
      <c r="CN319" t="s">
        <v>3</v>
      </c>
      <c r="CO319">
        <v>0</v>
      </c>
      <c r="CP319">
        <f t="shared" si="298"/>
        <v>7891.55</v>
      </c>
      <c r="CQ319">
        <f t="shared" si="299"/>
        <v>0</v>
      </c>
      <c r="CR319">
        <f t="shared" si="300"/>
        <v>0</v>
      </c>
      <c r="CS319">
        <f t="shared" si="301"/>
        <v>0</v>
      </c>
      <c r="CT319">
        <f t="shared" si="302"/>
        <v>50105.47</v>
      </c>
      <c r="CU319">
        <f t="shared" si="303"/>
        <v>0</v>
      </c>
      <c r="CV319">
        <f t="shared" si="304"/>
        <v>192.7</v>
      </c>
      <c r="CW319">
        <f t="shared" si="305"/>
        <v>0</v>
      </c>
      <c r="CX319">
        <f t="shared" si="306"/>
        <v>0</v>
      </c>
      <c r="CY319">
        <f t="shared" si="307"/>
        <v>6707.8175000000001</v>
      </c>
      <c r="CZ319">
        <f t="shared" si="308"/>
        <v>3235.5355</v>
      </c>
      <c r="DC319" t="s">
        <v>3</v>
      </c>
      <c r="DD319" t="s">
        <v>3</v>
      </c>
      <c r="DE319" t="s">
        <v>3</v>
      </c>
      <c r="DF319" t="s">
        <v>3</v>
      </c>
      <c r="DG319" t="s">
        <v>3</v>
      </c>
      <c r="DH319" t="s">
        <v>3</v>
      </c>
      <c r="DI319" t="s">
        <v>3</v>
      </c>
      <c r="DJ319" t="s">
        <v>3</v>
      </c>
      <c r="DK319" t="s">
        <v>3</v>
      </c>
      <c r="DL319" t="s">
        <v>3</v>
      </c>
      <c r="DM319" t="s">
        <v>3</v>
      </c>
      <c r="DN319">
        <v>105</v>
      </c>
      <c r="DO319">
        <v>77</v>
      </c>
      <c r="DP319">
        <v>1</v>
      </c>
      <c r="DQ319">
        <v>1</v>
      </c>
      <c r="DU319">
        <v>1013</v>
      </c>
      <c r="DV319" t="s">
        <v>153</v>
      </c>
      <c r="DW319" t="s">
        <v>153</v>
      </c>
      <c r="DX319">
        <v>1</v>
      </c>
      <c r="EE319">
        <v>39927428</v>
      </c>
      <c r="EF319">
        <v>30</v>
      </c>
      <c r="EG319" t="s">
        <v>51</v>
      </c>
      <c r="EH319">
        <v>0</v>
      </c>
      <c r="EI319" t="s">
        <v>3</v>
      </c>
      <c r="EJ319">
        <v>1</v>
      </c>
      <c r="EK319">
        <v>16</v>
      </c>
      <c r="EL319" t="s">
        <v>161</v>
      </c>
      <c r="EM319" t="s">
        <v>162</v>
      </c>
      <c r="EO319" t="s">
        <v>3</v>
      </c>
      <c r="EQ319">
        <v>131072</v>
      </c>
      <c r="ER319">
        <v>2042.62</v>
      </c>
      <c r="ES319">
        <v>0</v>
      </c>
      <c r="ET319">
        <v>0</v>
      </c>
      <c r="EU319">
        <v>0</v>
      </c>
      <c r="EV319">
        <v>2042.62</v>
      </c>
      <c r="EW319">
        <v>192.7</v>
      </c>
      <c r="EX319">
        <v>0</v>
      </c>
      <c r="EY319">
        <v>0</v>
      </c>
      <c r="FQ319">
        <v>0</v>
      </c>
      <c r="FR319">
        <f t="shared" si="309"/>
        <v>0</v>
      </c>
      <c r="FS319">
        <v>0</v>
      </c>
      <c r="FX319">
        <v>105</v>
      </c>
      <c r="FY319">
        <v>77</v>
      </c>
      <c r="GA319" t="s">
        <v>3</v>
      </c>
      <c r="GD319">
        <v>0</v>
      </c>
      <c r="GF319">
        <v>-1632341149</v>
      </c>
      <c r="GG319">
        <v>2</v>
      </c>
      <c r="GH319">
        <v>1</v>
      </c>
      <c r="GI319">
        <v>2</v>
      </c>
      <c r="GJ319">
        <v>0</v>
      </c>
      <c r="GK319">
        <f>ROUND(R319*(R12)/100,2)</f>
        <v>0</v>
      </c>
      <c r="GL319">
        <f t="shared" si="310"/>
        <v>0</v>
      </c>
      <c r="GM319">
        <f t="shared" si="311"/>
        <v>17834.91</v>
      </c>
      <c r="GN319">
        <f t="shared" si="312"/>
        <v>17834.91</v>
      </c>
      <c r="GO319">
        <f t="shared" si="313"/>
        <v>0</v>
      </c>
      <c r="GP319">
        <f t="shared" si="314"/>
        <v>0</v>
      </c>
      <c r="GR319">
        <v>0</v>
      </c>
      <c r="GS319">
        <v>3</v>
      </c>
      <c r="GT319">
        <v>0</v>
      </c>
      <c r="GU319" t="s">
        <v>3</v>
      </c>
      <c r="GV319">
        <f t="shared" si="315"/>
        <v>0</v>
      </c>
      <c r="GW319">
        <v>1</v>
      </c>
      <c r="GX319">
        <f t="shared" si="316"/>
        <v>0</v>
      </c>
      <c r="HA319">
        <v>0</v>
      </c>
      <c r="HB319">
        <v>0</v>
      </c>
      <c r="HC319">
        <f t="shared" si="317"/>
        <v>0</v>
      </c>
      <c r="IK319">
        <v>0</v>
      </c>
    </row>
    <row r="320" spans="1:245" x14ac:dyDescent="0.2">
      <c r="A320">
        <v>17</v>
      </c>
      <c r="B320">
        <v>1</v>
      </c>
      <c r="C320">
        <f>ROW(SmtRes!A147)</f>
        <v>147</v>
      </c>
      <c r="D320">
        <f>ROW(EtalonRes!A144)</f>
        <v>144</v>
      </c>
      <c r="E320" t="s">
        <v>263</v>
      </c>
      <c r="F320" t="s">
        <v>164</v>
      </c>
      <c r="G320" t="s">
        <v>165</v>
      </c>
      <c r="H320" t="s">
        <v>153</v>
      </c>
      <c r="I320">
        <f>ROUND((375*0.42*0.1)/100,9)</f>
        <v>0.1575</v>
      </c>
      <c r="J320">
        <v>0</v>
      </c>
      <c r="O320">
        <f t="shared" si="278"/>
        <v>3071.89</v>
      </c>
      <c r="P320">
        <f t="shared" si="279"/>
        <v>0</v>
      </c>
      <c r="Q320">
        <f t="shared" si="280"/>
        <v>0</v>
      </c>
      <c r="R320">
        <f t="shared" si="281"/>
        <v>0</v>
      </c>
      <c r="S320">
        <f t="shared" si="282"/>
        <v>3071.89</v>
      </c>
      <c r="T320">
        <f t="shared" si="283"/>
        <v>0</v>
      </c>
      <c r="U320">
        <f t="shared" si="284"/>
        <v>13.0725</v>
      </c>
      <c r="V320">
        <f t="shared" si="285"/>
        <v>0</v>
      </c>
      <c r="W320">
        <f t="shared" si="286"/>
        <v>0</v>
      </c>
      <c r="X320">
        <f t="shared" si="287"/>
        <v>2242.48</v>
      </c>
      <c r="Y320">
        <f t="shared" si="288"/>
        <v>1259.47</v>
      </c>
      <c r="AA320">
        <v>40385408</v>
      </c>
      <c r="AB320">
        <f t="shared" si="289"/>
        <v>795.14</v>
      </c>
      <c r="AC320">
        <f t="shared" si="290"/>
        <v>0</v>
      </c>
      <c r="AD320">
        <f t="shared" si="291"/>
        <v>0</v>
      </c>
      <c r="AE320">
        <f t="shared" si="292"/>
        <v>0</v>
      </c>
      <c r="AF320">
        <f t="shared" si="293"/>
        <v>795.14</v>
      </c>
      <c r="AG320">
        <f t="shared" si="294"/>
        <v>0</v>
      </c>
      <c r="AH320">
        <f t="shared" si="295"/>
        <v>83</v>
      </c>
      <c r="AI320">
        <f t="shared" si="296"/>
        <v>0</v>
      </c>
      <c r="AJ320">
        <f t="shared" si="297"/>
        <v>0</v>
      </c>
      <c r="AK320">
        <v>795.14</v>
      </c>
      <c r="AL320">
        <v>0</v>
      </c>
      <c r="AM320">
        <v>0</v>
      </c>
      <c r="AN320">
        <v>0</v>
      </c>
      <c r="AO320">
        <v>795.14</v>
      </c>
      <c r="AP320">
        <v>0</v>
      </c>
      <c r="AQ320">
        <v>83</v>
      </c>
      <c r="AR320">
        <v>0</v>
      </c>
      <c r="AS320">
        <v>0</v>
      </c>
      <c r="AT320">
        <v>73</v>
      </c>
      <c r="AU320">
        <v>41</v>
      </c>
      <c r="AV320">
        <v>1</v>
      </c>
      <c r="AW320">
        <v>1</v>
      </c>
      <c r="AZ320">
        <v>1</v>
      </c>
      <c r="BA320">
        <v>24.53</v>
      </c>
      <c r="BB320">
        <v>1</v>
      </c>
      <c r="BC320">
        <v>1</v>
      </c>
      <c r="BD320" t="s">
        <v>3</v>
      </c>
      <c r="BE320" t="s">
        <v>3</v>
      </c>
      <c r="BF320" t="s">
        <v>3</v>
      </c>
      <c r="BG320" t="s">
        <v>3</v>
      </c>
      <c r="BH320">
        <v>0</v>
      </c>
      <c r="BI320">
        <v>1</v>
      </c>
      <c r="BJ320" t="s">
        <v>166</v>
      </c>
      <c r="BM320">
        <v>393</v>
      </c>
      <c r="BN320">
        <v>0</v>
      </c>
      <c r="BO320" t="s">
        <v>164</v>
      </c>
      <c r="BP320">
        <v>1</v>
      </c>
      <c r="BQ320">
        <v>60</v>
      </c>
      <c r="BR320">
        <v>0</v>
      </c>
      <c r="BS320">
        <v>24.53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73</v>
      </c>
      <c r="CA320">
        <v>41</v>
      </c>
      <c r="CE320">
        <v>30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si="298"/>
        <v>3071.89</v>
      </c>
      <c r="CQ320">
        <f t="shared" si="299"/>
        <v>0</v>
      </c>
      <c r="CR320">
        <f t="shared" si="300"/>
        <v>0</v>
      </c>
      <c r="CS320">
        <f t="shared" si="301"/>
        <v>0</v>
      </c>
      <c r="CT320">
        <f t="shared" si="302"/>
        <v>19504.78</v>
      </c>
      <c r="CU320">
        <f t="shared" si="303"/>
        <v>0</v>
      </c>
      <c r="CV320">
        <f t="shared" si="304"/>
        <v>83</v>
      </c>
      <c r="CW320">
        <f t="shared" si="305"/>
        <v>0</v>
      </c>
      <c r="CX320">
        <f t="shared" si="306"/>
        <v>0</v>
      </c>
      <c r="CY320">
        <f t="shared" si="307"/>
        <v>2242.4796999999999</v>
      </c>
      <c r="CZ320">
        <f t="shared" si="308"/>
        <v>1259.4748999999999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91</v>
      </c>
      <c r="DO320">
        <v>67</v>
      </c>
      <c r="DP320">
        <v>1</v>
      </c>
      <c r="DQ320">
        <v>1</v>
      </c>
      <c r="DU320">
        <v>1013</v>
      </c>
      <c r="DV320" t="s">
        <v>153</v>
      </c>
      <c r="DW320" t="s">
        <v>153</v>
      </c>
      <c r="DX320">
        <v>1</v>
      </c>
      <c r="EE320">
        <v>39927805</v>
      </c>
      <c r="EF320">
        <v>60</v>
      </c>
      <c r="EG320" t="s">
        <v>19</v>
      </c>
      <c r="EH320">
        <v>0</v>
      </c>
      <c r="EI320" t="s">
        <v>3</v>
      </c>
      <c r="EJ320">
        <v>1</v>
      </c>
      <c r="EK320">
        <v>393</v>
      </c>
      <c r="EL320" t="s">
        <v>167</v>
      </c>
      <c r="EM320" t="s">
        <v>168</v>
      </c>
      <c r="EO320" t="s">
        <v>3</v>
      </c>
      <c r="EQ320">
        <v>131072</v>
      </c>
      <c r="ER320">
        <v>795.14</v>
      </c>
      <c r="ES320">
        <v>0</v>
      </c>
      <c r="ET320">
        <v>0</v>
      </c>
      <c r="EU320">
        <v>0</v>
      </c>
      <c r="EV320">
        <v>795.14</v>
      </c>
      <c r="EW320">
        <v>83</v>
      </c>
      <c r="EX320">
        <v>0</v>
      </c>
      <c r="EY320">
        <v>0</v>
      </c>
      <c r="FQ320">
        <v>0</v>
      </c>
      <c r="FR320">
        <f t="shared" si="309"/>
        <v>0</v>
      </c>
      <c r="FS320">
        <v>0</v>
      </c>
      <c r="FX320">
        <v>91</v>
      </c>
      <c r="FY320">
        <v>67</v>
      </c>
      <c r="GA320" t="s">
        <v>3</v>
      </c>
      <c r="GD320">
        <v>0</v>
      </c>
      <c r="GF320">
        <v>2144161260</v>
      </c>
      <c r="GG320">
        <v>2</v>
      </c>
      <c r="GH320">
        <v>1</v>
      </c>
      <c r="GI320">
        <v>2</v>
      </c>
      <c r="GJ320">
        <v>0</v>
      </c>
      <c r="GK320">
        <f>ROUND(R320*(R12)/100,2)</f>
        <v>0</v>
      </c>
      <c r="GL320">
        <f t="shared" si="310"/>
        <v>0</v>
      </c>
      <c r="GM320">
        <f t="shared" si="311"/>
        <v>6573.84</v>
      </c>
      <c r="GN320">
        <f t="shared" si="312"/>
        <v>6573.84</v>
      </c>
      <c r="GO320">
        <f t="shared" si="313"/>
        <v>0</v>
      </c>
      <c r="GP320">
        <f t="shared" si="314"/>
        <v>0</v>
      </c>
      <c r="GR320">
        <v>0</v>
      </c>
      <c r="GS320">
        <v>3</v>
      </c>
      <c r="GT320">
        <v>0</v>
      </c>
      <c r="GU320" t="s">
        <v>3</v>
      </c>
      <c r="GV320">
        <f t="shared" si="315"/>
        <v>0</v>
      </c>
      <c r="GW320">
        <v>1</v>
      </c>
      <c r="GX320">
        <f t="shared" si="316"/>
        <v>0</v>
      </c>
      <c r="HA320">
        <v>0</v>
      </c>
      <c r="HB320">
        <v>0</v>
      </c>
      <c r="HC320">
        <f t="shared" si="317"/>
        <v>0</v>
      </c>
      <c r="IK320">
        <v>0</v>
      </c>
    </row>
    <row r="321" spans="1:245" x14ac:dyDescent="0.2">
      <c r="A321">
        <v>17</v>
      </c>
      <c r="B321">
        <v>1</v>
      </c>
      <c r="C321">
        <f>ROW(SmtRes!A155)</f>
        <v>155</v>
      </c>
      <c r="D321">
        <f>ROW(EtalonRes!A152)</f>
        <v>152</v>
      </c>
      <c r="E321" t="s">
        <v>264</v>
      </c>
      <c r="F321" t="s">
        <v>170</v>
      </c>
      <c r="G321" t="s">
        <v>171</v>
      </c>
      <c r="H321" t="s">
        <v>134</v>
      </c>
      <c r="I321">
        <f>ROUND((375*0.2)/100,9)</f>
        <v>0.75</v>
      </c>
      <c r="J321">
        <v>0</v>
      </c>
      <c r="O321">
        <f t="shared" si="278"/>
        <v>7722.28</v>
      </c>
      <c r="P321">
        <f t="shared" si="279"/>
        <v>132.28</v>
      </c>
      <c r="Q321">
        <f t="shared" si="280"/>
        <v>4802.8999999999996</v>
      </c>
      <c r="R321">
        <f t="shared" si="281"/>
        <v>2132.15</v>
      </c>
      <c r="S321">
        <f t="shared" si="282"/>
        <v>2787.1</v>
      </c>
      <c r="T321">
        <f t="shared" si="283"/>
        <v>0</v>
      </c>
      <c r="U321">
        <f t="shared" si="284"/>
        <v>10.8</v>
      </c>
      <c r="V321">
        <f t="shared" si="285"/>
        <v>0</v>
      </c>
      <c r="W321">
        <f t="shared" si="286"/>
        <v>0</v>
      </c>
      <c r="X321">
        <f t="shared" si="287"/>
        <v>3651.1</v>
      </c>
      <c r="Y321">
        <f t="shared" si="288"/>
        <v>1505.03</v>
      </c>
      <c r="AA321">
        <v>40385408</v>
      </c>
      <c r="AB321">
        <f t="shared" si="289"/>
        <v>863.06</v>
      </c>
      <c r="AC321">
        <f t="shared" si="290"/>
        <v>35.35</v>
      </c>
      <c r="AD321">
        <f t="shared" si="291"/>
        <v>676.22</v>
      </c>
      <c r="AE321">
        <f t="shared" si="292"/>
        <v>115.89</v>
      </c>
      <c r="AF321">
        <f t="shared" si="293"/>
        <v>151.49</v>
      </c>
      <c r="AG321">
        <f t="shared" si="294"/>
        <v>0</v>
      </c>
      <c r="AH321">
        <f t="shared" si="295"/>
        <v>14.4</v>
      </c>
      <c r="AI321">
        <f t="shared" si="296"/>
        <v>0</v>
      </c>
      <c r="AJ321">
        <f t="shared" si="297"/>
        <v>0</v>
      </c>
      <c r="AK321">
        <v>863.06</v>
      </c>
      <c r="AL321">
        <v>35.35</v>
      </c>
      <c r="AM321">
        <v>676.22</v>
      </c>
      <c r="AN321">
        <v>115.89</v>
      </c>
      <c r="AO321">
        <v>151.49</v>
      </c>
      <c r="AP321">
        <v>0</v>
      </c>
      <c r="AQ321">
        <v>14.4</v>
      </c>
      <c r="AR321">
        <v>0</v>
      </c>
      <c r="AS321">
        <v>0</v>
      </c>
      <c r="AT321">
        <v>131</v>
      </c>
      <c r="AU321">
        <v>54</v>
      </c>
      <c r="AV321">
        <v>1</v>
      </c>
      <c r="AW321">
        <v>1</v>
      </c>
      <c r="AZ321">
        <v>1</v>
      </c>
      <c r="BA321">
        <v>24.53</v>
      </c>
      <c r="BB321">
        <v>9.4700000000000006</v>
      </c>
      <c r="BC321">
        <v>4.99</v>
      </c>
      <c r="BD321" t="s">
        <v>3</v>
      </c>
      <c r="BE321" t="s">
        <v>3</v>
      </c>
      <c r="BF321" t="s">
        <v>3</v>
      </c>
      <c r="BG321" t="s">
        <v>3</v>
      </c>
      <c r="BH321">
        <v>0</v>
      </c>
      <c r="BI321">
        <v>1</v>
      </c>
      <c r="BJ321" t="s">
        <v>172</v>
      </c>
      <c r="BM321">
        <v>146</v>
      </c>
      <c r="BN321">
        <v>0</v>
      </c>
      <c r="BO321" t="s">
        <v>170</v>
      </c>
      <c r="BP321">
        <v>1</v>
      </c>
      <c r="BQ321">
        <v>30</v>
      </c>
      <c r="BR321">
        <v>0</v>
      </c>
      <c r="BS321">
        <v>24.53</v>
      </c>
      <c r="BT321">
        <v>1</v>
      </c>
      <c r="BU321">
        <v>1</v>
      </c>
      <c r="BV321">
        <v>1</v>
      </c>
      <c r="BW321">
        <v>1</v>
      </c>
      <c r="BX321">
        <v>1</v>
      </c>
      <c r="BY321" t="s">
        <v>3</v>
      </c>
      <c r="BZ321">
        <v>131</v>
      </c>
      <c r="CA321">
        <v>54</v>
      </c>
      <c r="CE321">
        <v>30</v>
      </c>
      <c r="CF321">
        <v>0</v>
      </c>
      <c r="CG321">
        <v>0</v>
      </c>
      <c r="CM321">
        <v>0</v>
      </c>
      <c r="CN321" t="s">
        <v>3</v>
      </c>
      <c r="CO321">
        <v>0</v>
      </c>
      <c r="CP321">
        <f t="shared" si="298"/>
        <v>7722.2799999999988</v>
      </c>
      <c r="CQ321">
        <f t="shared" si="299"/>
        <v>176.4</v>
      </c>
      <c r="CR321">
        <f t="shared" si="300"/>
        <v>6403.8</v>
      </c>
      <c r="CS321">
        <f t="shared" si="301"/>
        <v>2842.78</v>
      </c>
      <c r="CT321">
        <f t="shared" si="302"/>
        <v>3716.05</v>
      </c>
      <c r="CU321">
        <f t="shared" si="303"/>
        <v>0</v>
      </c>
      <c r="CV321">
        <f t="shared" si="304"/>
        <v>14.4</v>
      </c>
      <c r="CW321">
        <f t="shared" si="305"/>
        <v>0</v>
      </c>
      <c r="CX321">
        <f t="shared" si="306"/>
        <v>0</v>
      </c>
      <c r="CY321">
        <f t="shared" si="307"/>
        <v>3651.1010000000001</v>
      </c>
      <c r="CZ321">
        <f t="shared" si="308"/>
        <v>1505.0340000000001</v>
      </c>
      <c r="DC321" t="s">
        <v>3</v>
      </c>
      <c r="DD321" t="s">
        <v>3</v>
      </c>
      <c r="DE321" t="s">
        <v>3</v>
      </c>
      <c r="DF321" t="s">
        <v>3</v>
      </c>
      <c r="DG321" t="s">
        <v>3</v>
      </c>
      <c r="DH321" t="s">
        <v>3</v>
      </c>
      <c r="DI321" t="s">
        <v>3</v>
      </c>
      <c r="DJ321" t="s">
        <v>3</v>
      </c>
      <c r="DK321" t="s">
        <v>3</v>
      </c>
      <c r="DL321" t="s">
        <v>3</v>
      </c>
      <c r="DM321" t="s">
        <v>3</v>
      </c>
      <c r="DN321">
        <v>161</v>
      </c>
      <c r="DO321">
        <v>107</v>
      </c>
      <c r="DP321">
        <v>1</v>
      </c>
      <c r="DQ321">
        <v>1</v>
      </c>
      <c r="DU321">
        <v>1013</v>
      </c>
      <c r="DV321" t="s">
        <v>134</v>
      </c>
      <c r="DW321" t="s">
        <v>134</v>
      </c>
      <c r="DX321">
        <v>1</v>
      </c>
      <c r="EE321">
        <v>39927558</v>
      </c>
      <c r="EF321">
        <v>30</v>
      </c>
      <c r="EG321" t="s">
        <v>51</v>
      </c>
      <c r="EH321">
        <v>0</v>
      </c>
      <c r="EI321" t="s">
        <v>3</v>
      </c>
      <c r="EJ321">
        <v>1</v>
      </c>
      <c r="EK321">
        <v>146</v>
      </c>
      <c r="EL321" t="s">
        <v>136</v>
      </c>
      <c r="EM321" t="s">
        <v>137</v>
      </c>
      <c r="EO321" t="s">
        <v>3</v>
      </c>
      <c r="EQ321">
        <v>131072</v>
      </c>
      <c r="ER321">
        <v>863.06</v>
      </c>
      <c r="ES321">
        <v>35.35</v>
      </c>
      <c r="ET321">
        <v>676.22</v>
      </c>
      <c r="EU321">
        <v>115.89</v>
      </c>
      <c r="EV321">
        <v>151.49</v>
      </c>
      <c r="EW321">
        <v>14.4</v>
      </c>
      <c r="EX321">
        <v>0</v>
      </c>
      <c r="EY321">
        <v>0</v>
      </c>
      <c r="FQ321">
        <v>0</v>
      </c>
      <c r="FR321">
        <f t="shared" si="309"/>
        <v>0</v>
      </c>
      <c r="FS321">
        <v>0</v>
      </c>
      <c r="FX321">
        <v>161</v>
      </c>
      <c r="FY321">
        <v>107</v>
      </c>
      <c r="GA321" t="s">
        <v>3</v>
      </c>
      <c r="GD321">
        <v>0</v>
      </c>
      <c r="GF321">
        <v>651770477</v>
      </c>
      <c r="GG321">
        <v>2</v>
      </c>
      <c r="GH321">
        <v>1</v>
      </c>
      <c r="GI321">
        <v>2</v>
      </c>
      <c r="GJ321">
        <v>0</v>
      </c>
      <c r="GK321">
        <f>ROUND(R321*(R12)/100,2)</f>
        <v>3347.48</v>
      </c>
      <c r="GL321">
        <f t="shared" si="310"/>
        <v>0</v>
      </c>
      <c r="GM321">
        <f t="shared" si="311"/>
        <v>16225.89</v>
      </c>
      <c r="GN321">
        <f t="shared" si="312"/>
        <v>16225.89</v>
      </c>
      <c r="GO321">
        <f t="shared" si="313"/>
        <v>0</v>
      </c>
      <c r="GP321">
        <f t="shared" si="314"/>
        <v>0</v>
      </c>
      <c r="GR321">
        <v>0</v>
      </c>
      <c r="GS321">
        <v>3</v>
      </c>
      <c r="GT321">
        <v>0</v>
      </c>
      <c r="GU321" t="s">
        <v>3</v>
      </c>
      <c r="GV321">
        <f t="shared" si="315"/>
        <v>0</v>
      </c>
      <c r="GW321">
        <v>1</v>
      </c>
      <c r="GX321">
        <f t="shared" si="316"/>
        <v>0</v>
      </c>
      <c r="HA321">
        <v>0</v>
      </c>
      <c r="HB321">
        <v>0</v>
      </c>
      <c r="HC321">
        <f t="shared" si="317"/>
        <v>0</v>
      </c>
      <c r="IK321">
        <v>0</v>
      </c>
    </row>
    <row r="322" spans="1:245" x14ac:dyDescent="0.2">
      <c r="A322">
        <v>18</v>
      </c>
      <c r="B322">
        <v>1</v>
      </c>
      <c r="C322">
        <v>155</v>
      </c>
      <c r="E322" t="s">
        <v>265</v>
      </c>
      <c r="F322" t="s">
        <v>174</v>
      </c>
      <c r="G322" t="s">
        <v>175</v>
      </c>
      <c r="H322" t="s">
        <v>44</v>
      </c>
      <c r="I322">
        <f>I321*J322</f>
        <v>82.5</v>
      </c>
      <c r="J322">
        <v>110</v>
      </c>
      <c r="O322">
        <f t="shared" si="278"/>
        <v>45560.44</v>
      </c>
      <c r="P322">
        <f t="shared" si="279"/>
        <v>45560.44</v>
      </c>
      <c r="Q322">
        <f t="shared" si="280"/>
        <v>0</v>
      </c>
      <c r="R322">
        <f t="shared" si="281"/>
        <v>0</v>
      </c>
      <c r="S322">
        <f t="shared" si="282"/>
        <v>0</v>
      </c>
      <c r="T322">
        <f t="shared" si="283"/>
        <v>0</v>
      </c>
      <c r="U322">
        <f t="shared" si="284"/>
        <v>0</v>
      </c>
      <c r="V322">
        <f t="shared" si="285"/>
        <v>0</v>
      </c>
      <c r="W322">
        <f t="shared" si="286"/>
        <v>0</v>
      </c>
      <c r="X322">
        <f t="shared" si="287"/>
        <v>0</v>
      </c>
      <c r="Y322">
        <f t="shared" si="288"/>
        <v>0</v>
      </c>
      <c r="AA322">
        <v>40385408</v>
      </c>
      <c r="AB322">
        <f t="shared" si="289"/>
        <v>104.99</v>
      </c>
      <c r="AC322">
        <f t="shared" si="290"/>
        <v>104.99</v>
      </c>
      <c r="AD322">
        <f t="shared" si="291"/>
        <v>0</v>
      </c>
      <c r="AE322">
        <f t="shared" si="292"/>
        <v>0</v>
      </c>
      <c r="AF322">
        <f t="shared" si="293"/>
        <v>0</v>
      </c>
      <c r="AG322">
        <f t="shared" si="294"/>
        <v>0</v>
      </c>
      <c r="AH322">
        <f t="shared" si="295"/>
        <v>0</v>
      </c>
      <c r="AI322">
        <f t="shared" si="296"/>
        <v>0</v>
      </c>
      <c r="AJ322">
        <f t="shared" si="297"/>
        <v>0</v>
      </c>
      <c r="AK322">
        <v>104.99</v>
      </c>
      <c r="AL322">
        <v>104.99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1</v>
      </c>
      <c r="AW322">
        <v>1</v>
      </c>
      <c r="AZ322">
        <v>1</v>
      </c>
      <c r="BA322">
        <v>1</v>
      </c>
      <c r="BB322">
        <v>1</v>
      </c>
      <c r="BC322">
        <v>5.26</v>
      </c>
      <c r="BD322" t="s">
        <v>3</v>
      </c>
      <c r="BE322" t="s">
        <v>3</v>
      </c>
      <c r="BF322" t="s">
        <v>3</v>
      </c>
      <c r="BG322" t="s">
        <v>3</v>
      </c>
      <c r="BH322">
        <v>3</v>
      </c>
      <c r="BI322">
        <v>1</v>
      </c>
      <c r="BJ322" t="s">
        <v>176</v>
      </c>
      <c r="BM322">
        <v>146</v>
      </c>
      <c r="BN322">
        <v>0</v>
      </c>
      <c r="BO322" t="s">
        <v>174</v>
      </c>
      <c r="BP322">
        <v>1</v>
      </c>
      <c r="BQ322">
        <v>30</v>
      </c>
      <c r="BR322">
        <v>0</v>
      </c>
      <c r="BS322">
        <v>1</v>
      </c>
      <c r="BT322">
        <v>1</v>
      </c>
      <c r="BU322">
        <v>1</v>
      </c>
      <c r="BV322">
        <v>1</v>
      </c>
      <c r="BW322">
        <v>1</v>
      </c>
      <c r="BX322">
        <v>1</v>
      </c>
      <c r="BY322" t="s">
        <v>3</v>
      </c>
      <c r="BZ322">
        <v>0</v>
      </c>
      <c r="CA322">
        <v>0</v>
      </c>
      <c r="CE322">
        <v>30</v>
      </c>
      <c r="CF322">
        <v>0</v>
      </c>
      <c r="CG322">
        <v>0</v>
      </c>
      <c r="CM322">
        <v>0</v>
      </c>
      <c r="CN322" t="s">
        <v>3</v>
      </c>
      <c r="CO322">
        <v>0</v>
      </c>
      <c r="CP322">
        <f t="shared" si="298"/>
        <v>45560.44</v>
      </c>
      <c r="CQ322">
        <f t="shared" si="299"/>
        <v>552.25</v>
      </c>
      <c r="CR322">
        <f t="shared" si="300"/>
        <v>0</v>
      </c>
      <c r="CS322">
        <f t="shared" si="301"/>
        <v>0</v>
      </c>
      <c r="CT322">
        <f t="shared" si="302"/>
        <v>0</v>
      </c>
      <c r="CU322">
        <f t="shared" si="303"/>
        <v>0</v>
      </c>
      <c r="CV322">
        <f t="shared" si="304"/>
        <v>0</v>
      </c>
      <c r="CW322">
        <f t="shared" si="305"/>
        <v>0</v>
      </c>
      <c r="CX322">
        <f t="shared" si="306"/>
        <v>0</v>
      </c>
      <c r="CY322">
        <f t="shared" si="307"/>
        <v>0</v>
      </c>
      <c r="CZ322">
        <f t="shared" si="308"/>
        <v>0</v>
      </c>
      <c r="DC322" t="s">
        <v>3</v>
      </c>
      <c r="DD322" t="s">
        <v>3</v>
      </c>
      <c r="DE322" t="s">
        <v>3</v>
      </c>
      <c r="DF322" t="s">
        <v>3</v>
      </c>
      <c r="DG322" t="s">
        <v>3</v>
      </c>
      <c r="DH322" t="s">
        <v>3</v>
      </c>
      <c r="DI322" t="s">
        <v>3</v>
      </c>
      <c r="DJ322" t="s">
        <v>3</v>
      </c>
      <c r="DK322" t="s">
        <v>3</v>
      </c>
      <c r="DL322" t="s">
        <v>3</v>
      </c>
      <c r="DM322" t="s">
        <v>3</v>
      </c>
      <c r="DN322">
        <v>161</v>
      </c>
      <c r="DO322">
        <v>107</v>
      </c>
      <c r="DP322">
        <v>1</v>
      </c>
      <c r="DQ322">
        <v>1</v>
      </c>
      <c r="DU322">
        <v>1007</v>
      </c>
      <c r="DV322" t="s">
        <v>44</v>
      </c>
      <c r="DW322" t="s">
        <v>44</v>
      </c>
      <c r="DX322">
        <v>1</v>
      </c>
      <c r="EE322">
        <v>39927558</v>
      </c>
      <c r="EF322">
        <v>30</v>
      </c>
      <c r="EG322" t="s">
        <v>51</v>
      </c>
      <c r="EH322">
        <v>0</v>
      </c>
      <c r="EI322" t="s">
        <v>3</v>
      </c>
      <c r="EJ322">
        <v>1</v>
      </c>
      <c r="EK322">
        <v>146</v>
      </c>
      <c r="EL322" t="s">
        <v>136</v>
      </c>
      <c r="EM322" t="s">
        <v>137</v>
      </c>
      <c r="EO322" t="s">
        <v>3</v>
      </c>
      <c r="EQ322">
        <v>0</v>
      </c>
      <c r="ER322">
        <v>104.99</v>
      </c>
      <c r="ES322">
        <v>104.99</v>
      </c>
      <c r="ET322">
        <v>0</v>
      </c>
      <c r="EU322">
        <v>0</v>
      </c>
      <c r="EV322">
        <v>0</v>
      </c>
      <c r="EW322">
        <v>0</v>
      </c>
      <c r="EX322">
        <v>0</v>
      </c>
      <c r="FQ322">
        <v>0</v>
      </c>
      <c r="FR322">
        <f t="shared" si="309"/>
        <v>0</v>
      </c>
      <c r="FS322">
        <v>0</v>
      </c>
      <c r="FX322">
        <v>161</v>
      </c>
      <c r="FY322">
        <v>107</v>
      </c>
      <c r="GA322" t="s">
        <v>3</v>
      </c>
      <c r="GD322">
        <v>0</v>
      </c>
      <c r="GF322">
        <v>2069056849</v>
      </c>
      <c r="GG322">
        <v>2</v>
      </c>
      <c r="GH322">
        <v>1</v>
      </c>
      <c r="GI322">
        <v>2</v>
      </c>
      <c r="GJ322">
        <v>0</v>
      </c>
      <c r="GK322">
        <f>ROUND(R322*(R12)/100,2)</f>
        <v>0</v>
      </c>
      <c r="GL322">
        <f t="shared" si="310"/>
        <v>0</v>
      </c>
      <c r="GM322">
        <f t="shared" si="311"/>
        <v>45560.44</v>
      </c>
      <c r="GN322">
        <f t="shared" si="312"/>
        <v>45560.44</v>
      </c>
      <c r="GO322">
        <f t="shared" si="313"/>
        <v>0</v>
      </c>
      <c r="GP322">
        <f t="shared" si="314"/>
        <v>0</v>
      </c>
      <c r="GR322">
        <v>0</v>
      </c>
      <c r="GS322">
        <v>3</v>
      </c>
      <c r="GT322">
        <v>0</v>
      </c>
      <c r="GU322" t="s">
        <v>3</v>
      </c>
      <c r="GV322">
        <f t="shared" si="315"/>
        <v>0</v>
      </c>
      <c r="GW322">
        <v>1</v>
      </c>
      <c r="GX322">
        <f t="shared" si="316"/>
        <v>0</v>
      </c>
      <c r="HA322">
        <v>0</v>
      </c>
      <c r="HB322">
        <v>0</v>
      </c>
      <c r="HC322">
        <f t="shared" si="317"/>
        <v>0</v>
      </c>
      <c r="IK322">
        <v>0</v>
      </c>
    </row>
    <row r="323" spans="1:245" x14ac:dyDescent="0.2">
      <c r="A323">
        <v>17</v>
      </c>
      <c r="B323">
        <v>1</v>
      </c>
      <c r="C323">
        <f>ROW(SmtRes!A164)</f>
        <v>164</v>
      </c>
      <c r="D323">
        <f>ROW(EtalonRes!A161)</f>
        <v>161</v>
      </c>
      <c r="E323" t="s">
        <v>266</v>
      </c>
      <c r="F323" t="s">
        <v>132</v>
      </c>
      <c r="G323" t="s">
        <v>133</v>
      </c>
      <c r="H323" t="s">
        <v>134</v>
      </c>
      <c r="I323">
        <f>ROUND((375*0.15)/100,9)</f>
        <v>0.5625</v>
      </c>
      <c r="J323">
        <v>0</v>
      </c>
      <c r="O323">
        <f t="shared" si="278"/>
        <v>27568.9</v>
      </c>
      <c r="P323">
        <f t="shared" si="279"/>
        <v>138.91999999999999</v>
      </c>
      <c r="Q323">
        <f t="shared" si="280"/>
        <v>24294.560000000001</v>
      </c>
      <c r="R323">
        <f t="shared" si="281"/>
        <v>6829.15</v>
      </c>
      <c r="S323">
        <f t="shared" si="282"/>
        <v>3135.42</v>
      </c>
      <c r="T323">
        <f t="shared" si="283"/>
        <v>0</v>
      </c>
      <c r="U323">
        <f t="shared" si="284"/>
        <v>12.15</v>
      </c>
      <c r="V323">
        <f t="shared" si="285"/>
        <v>0</v>
      </c>
      <c r="W323">
        <f t="shared" si="286"/>
        <v>0</v>
      </c>
      <c r="X323">
        <f t="shared" si="287"/>
        <v>4107.3999999999996</v>
      </c>
      <c r="Y323">
        <f t="shared" si="288"/>
        <v>1693.13</v>
      </c>
      <c r="AA323">
        <v>40385408</v>
      </c>
      <c r="AB323">
        <f t="shared" si="289"/>
        <v>5363.92</v>
      </c>
      <c r="AC323">
        <f t="shared" si="290"/>
        <v>49.49</v>
      </c>
      <c r="AD323">
        <f t="shared" si="291"/>
        <v>5087.2</v>
      </c>
      <c r="AE323">
        <f t="shared" si="292"/>
        <v>494.94</v>
      </c>
      <c r="AF323">
        <f t="shared" si="293"/>
        <v>227.23</v>
      </c>
      <c r="AG323">
        <f t="shared" si="294"/>
        <v>0</v>
      </c>
      <c r="AH323">
        <f t="shared" si="295"/>
        <v>21.6</v>
      </c>
      <c r="AI323">
        <f t="shared" si="296"/>
        <v>0</v>
      </c>
      <c r="AJ323">
        <f t="shared" si="297"/>
        <v>0</v>
      </c>
      <c r="AK323">
        <v>5363.92</v>
      </c>
      <c r="AL323">
        <v>49.49</v>
      </c>
      <c r="AM323">
        <v>5087.2</v>
      </c>
      <c r="AN323">
        <v>494.94</v>
      </c>
      <c r="AO323">
        <v>227.23</v>
      </c>
      <c r="AP323">
        <v>0</v>
      </c>
      <c r="AQ323">
        <v>21.6</v>
      </c>
      <c r="AR323">
        <v>0</v>
      </c>
      <c r="AS323">
        <v>0</v>
      </c>
      <c r="AT323">
        <v>131</v>
      </c>
      <c r="AU323">
        <v>54</v>
      </c>
      <c r="AV323">
        <v>1</v>
      </c>
      <c r="AW323">
        <v>1</v>
      </c>
      <c r="AZ323">
        <v>1</v>
      </c>
      <c r="BA323">
        <v>24.53</v>
      </c>
      <c r="BB323">
        <v>8.49</v>
      </c>
      <c r="BC323">
        <v>4.99</v>
      </c>
      <c r="BD323" t="s">
        <v>3</v>
      </c>
      <c r="BE323" t="s">
        <v>3</v>
      </c>
      <c r="BF323" t="s">
        <v>3</v>
      </c>
      <c r="BG323" t="s">
        <v>3</v>
      </c>
      <c r="BH323">
        <v>0</v>
      </c>
      <c r="BI323">
        <v>1</v>
      </c>
      <c r="BJ323" t="s">
        <v>135</v>
      </c>
      <c r="BM323">
        <v>146</v>
      </c>
      <c r="BN323">
        <v>0</v>
      </c>
      <c r="BO323" t="s">
        <v>132</v>
      </c>
      <c r="BP323">
        <v>1</v>
      </c>
      <c r="BQ323">
        <v>30</v>
      </c>
      <c r="BR323">
        <v>0</v>
      </c>
      <c r="BS323">
        <v>24.53</v>
      </c>
      <c r="BT323">
        <v>1</v>
      </c>
      <c r="BU323">
        <v>1</v>
      </c>
      <c r="BV323">
        <v>1</v>
      </c>
      <c r="BW323">
        <v>1</v>
      </c>
      <c r="BX323">
        <v>1</v>
      </c>
      <c r="BY323" t="s">
        <v>3</v>
      </c>
      <c r="BZ323">
        <v>131</v>
      </c>
      <c r="CA323">
        <v>54</v>
      </c>
      <c r="CE323">
        <v>30</v>
      </c>
      <c r="CF323">
        <v>0</v>
      </c>
      <c r="CG323">
        <v>0</v>
      </c>
      <c r="CM323">
        <v>0</v>
      </c>
      <c r="CN323" t="s">
        <v>3</v>
      </c>
      <c r="CO323">
        <v>0</v>
      </c>
      <c r="CP323">
        <f t="shared" si="298"/>
        <v>27568.9</v>
      </c>
      <c r="CQ323">
        <f t="shared" si="299"/>
        <v>246.96</v>
      </c>
      <c r="CR323">
        <f t="shared" si="300"/>
        <v>43190.33</v>
      </c>
      <c r="CS323">
        <f t="shared" si="301"/>
        <v>12140.88</v>
      </c>
      <c r="CT323">
        <f t="shared" si="302"/>
        <v>5573.95</v>
      </c>
      <c r="CU323">
        <f t="shared" si="303"/>
        <v>0</v>
      </c>
      <c r="CV323">
        <f t="shared" si="304"/>
        <v>21.6</v>
      </c>
      <c r="CW323">
        <f t="shared" si="305"/>
        <v>0</v>
      </c>
      <c r="CX323">
        <f t="shared" si="306"/>
        <v>0</v>
      </c>
      <c r="CY323">
        <f t="shared" si="307"/>
        <v>4107.4002</v>
      </c>
      <c r="CZ323">
        <f t="shared" si="308"/>
        <v>1693.1268000000002</v>
      </c>
      <c r="DC323" t="s">
        <v>3</v>
      </c>
      <c r="DD323" t="s">
        <v>3</v>
      </c>
      <c r="DE323" t="s">
        <v>3</v>
      </c>
      <c r="DF323" t="s">
        <v>3</v>
      </c>
      <c r="DG323" t="s">
        <v>3</v>
      </c>
      <c r="DH323" t="s">
        <v>3</v>
      </c>
      <c r="DI323" t="s">
        <v>3</v>
      </c>
      <c r="DJ323" t="s">
        <v>3</v>
      </c>
      <c r="DK323" t="s">
        <v>3</v>
      </c>
      <c r="DL323" t="s">
        <v>3</v>
      </c>
      <c r="DM323" t="s">
        <v>3</v>
      </c>
      <c r="DN323">
        <v>161</v>
      </c>
      <c r="DO323">
        <v>107</v>
      </c>
      <c r="DP323">
        <v>1</v>
      </c>
      <c r="DQ323">
        <v>1</v>
      </c>
      <c r="DU323">
        <v>1013</v>
      </c>
      <c r="DV323" t="s">
        <v>134</v>
      </c>
      <c r="DW323" t="s">
        <v>134</v>
      </c>
      <c r="DX323">
        <v>1</v>
      </c>
      <c r="EE323">
        <v>39927558</v>
      </c>
      <c r="EF323">
        <v>30</v>
      </c>
      <c r="EG323" t="s">
        <v>51</v>
      </c>
      <c r="EH323">
        <v>0</v>
      </c>
      <c r="EI323" t="s">
        <v>3</v>
      </c>
      <c r="EJ323">
        <v>1</v>
      </c>
      <c r="EK323">
        <v>146</v>
      </c>
      <c r="EL323" t="s">
        <v>136</v>
      </c>
      <c r="EM323" t="s">
        <v>137</v>
      </c>
      <c r="EO323" t="s">
        <v>3</v>
      </c>
      <c r="EQ323">
        <v>131072</v>
      </c>
      <c r="ER323">
        <v>5363.92</v>
      </c>
      <c r="ES323">
        <v>49.49</v>
      </c>
      <c r="ET323">
        <v>5087.2</v>
      </c>
      <c r="EU323">
        <v>494.94</v>
      </c>
      <c r="EV323">
        <v>227.23</v>
      </c>
      <c r="EW323">
        <v>21.6</v>
      </c>
      <c r="EX323">
        <v>0</v>
      </c>
      <c r="EY323">
        <v>0</v>
      </c>
      <c r="FQ323">
        <v>0</v>
      </c>
      <c r="FR323">
        <f t="shared" si="309"/>
        <v>0</v>
      </c>
      <c r="FS323">
        <v>0</v>
      </c>
      <c r="FX323">
        <v>161</v>
      </c>
      <c r="FY323">
        <v>107</v>
      </c>
      <c r="GA323" t="s">
        <v>3</v>
      </c>
      <c r="GD323">
        <v>0</v>
      </c>
      <c r="GF323">
        <v>699658146</v>
      </c>
      <c r="GG323">
        <v>2</v>
      </c>
      <c r="GH323">
        <v>1</v>
      </c>
      <c r="GI323">
        <v>2</v>
      </c>
      <c r="GJ323">
        <v>0</v>
      </c>
      <c r="GK323">
        <f>ROUND(R323*(R12)/100,2)</f>
        <v>10721.77</v>
      </c>
      <c r="GL323">
        <f t="shared" si="310"/>
        <v>0</v>
      </c>
      <c r="GM323">
        <f t="shared" si="311"/>
        <v>44091.199999999997</v>
      </c>
      <c r="GN323">
        <f t="shared" si="312"/>
        <v>44091.199999999997</v>
      </c>
      <c r="GO323">
        <f t="shared" si="313"/>
        <v>0</v>
      </c>
      <c r="GP323">
        <f t="shared" si="314"/>
        <v>0</v>
      </c>
      <c r="GR323">
        <v>0</v>
      </c>
      <c r="GS323">
        <v>3</v>
      </c>
      <c r="GT323">
        <v>0</v>
      </c>
      <c r="GU323" t="s">
        <v>3</v>
      </c>
      <c r="GV323">
        <f t="shared" si="315"/>
        <v>0</v>
      </c>
      <c r="GW323">
        <v>1</v>
      </c>
      <c r="GX323">
        <f t="shared" si="316"/>
        <v>0</v>
      </c>
      <c r="HA323">
        <v>0</v>
      </c>
      <c r="HB323">
        <v>0</v>
      </c>
      <c r="HC323">
        <f t="shared" si="317"/>
        <v>0</v>
      </c>
      <c r="IK323">
        <v>0</v>
      </c>
    </row>
    <row r="324" spans="1:245" x14ac:dyDescent="0.2">
      <c r="A324">
        <v>18</v>
      </c>
      <c r="B324">
        <v>1</v>
      </c>
      <c r="C324">
        <v>164</v>
      </c>
      <c r="E324" t="s">
        <v>267</v>
      </c>
      <c r="F324" t="s">
        <v>42</v>
      </c>
      <c r="G324" t="s">
        <v>43</v>
      </c>
      <c r="H324" t="s">
        <v>44</v>
      </c>
      <c r="I324">
        <f>I323*J324</f>
        <v>70.875000000000014</v>
      </c>
      <c r="J324">
        <v>126.00000000000001</v>
      </c>
      <c r="O324">
        <f t="shared" si="278"/>
        <v>130002.81</v>
      </c>
      <c r="P324">
        <f t="shared" si="279"/>
        <v>130002.81</v>
      </c>
      <c r="Q324">
        <f t="shared" si="280"/>
        <v>0</v>
      </c>
      <c r="R324">
        <f t="shared" si="281"/>
        <v>0</v>
      </c>
      <c r="S324">
        <f t="shared" si="282"/>
        <v>0</v>
      </c>
      <c r="T324">
        <f t="shared" si="283"/>
        <v>0</v>
      </c>
      <c r="U324">
        <f t="shared" si="284"/>
        <v>0</v>
      </c>
      <c r="V324">
        <f t="shared" si="285"/>
        <v>0</v>
      </c>
      <c r="W324">
        <f t="shared" si="286"/>
        <v>0</v>
      </c>
      <c r="X324">
        <f t="shared" si="287"/>
        <v>0</v>
      </c>
      <c r="Y324">
        <f t="shared" si="288"/>
        <v>0</v>
      </c>
      <c r="AA324">
        <v>40385408</v>
      </c>
      <c r="AB324">
        <f t="shared" si="289"/>
        <v>173.37</v>
      </c>
      <c r="AC324">
        <f t="shared" si="290"/>
        <v>173.37</v>
      </c>
      <c r="AD324">
        <f t="shared" si="291"/>
        <v>0</v>
      </c>
      <c r="AE324">
        <f t="shared" si="292"/>
        <v>0</v>
      </c>
      <c r="AF324">
        <f t="shared" si="293"/>
        <v>0</v>
      </c>
      <c r="AG324">
        <f t="shared" si="294"/>
        <v>0</v>
      </c>
      <c r="AH324">
        <f t="shared" si="295"/>
        <v>0</v>
      </c>
      <c r="AI324">
        <f t="shared" si="296"/>
        <v>0</v>
      </c>
      <c r="AJ324">
        <f t="shared" si="297"/>
        <v>0</v>
      </c>
      <c r="AK324">
        <v>173.37</v>
      </c>
      <c r="AL324">
        <v>173.37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1</v>
      </c>
      <c r="AZ324">
        <v>1</v>
      </c>
      <c r="BA324">
        <v>1</v>
      </c>
      <c r="BB324">
        <v>1</v>
      </c>
      <c r="BC324">
        <v>10.58</v>
      </c>
      <c r="BD324" t="s">
        <v>3</v>
      </c>
      <c r="BE324" t="s">
        <v>3</v>
      </c>
      <c r="BF324" t="s">
        <v>3</v>
      </c>
      <c r="BG324" t="s">
        <v>3</v>
      </c>
      <c r="BH324">
        <v>3</v>
      </c>
      <c r="BI324">
        <v>1</v>
      </c>
      <c r="BJ324" t="s">
        <v>45</v>
      </c>
      <c r="BM324">
        <v>146</v>
      </c>
      <c r="BN324">
        <v>0</v>
      </c>
      <c r="BO324" t="s">
        <v>42</v>
      </c>
      <c r="BP324">
        <v>1</v>
      </c>
      <c r="BQ324">
        <v>30</v>
      </c>
      <c r="BR324">
        <v>0</v>
      </c>
      <c r="BS324">
        <v>1</v>
      </c>
      <c r="BT324">
        <v>1</v>
      </c>
      <c r="BU324">
        <v>1</v>
      </c>
      <c r="BV324">
        <v>1</v>
      </c>
      <c r="BW324">
        <v>1</v>
      </c>
      <c r="BX324">
        <v>1</v>
      </c>
      <c r="BY324" t="s">
        <v>3</v>
      </c>
      <c r="BZ324">
        <v>0</v>
      </c>
      <c r="CA324">
        <v>0</v>
      </c>
      <c r="CE324">
        <v>30</v>
      </c>
      <c r="CF324">
        <v>0</v>
      </c>
      <c r="CG324">
        <v>0</v>
      </c>
      <c r="CM324">
        <v>0</v>
      </c>
      <c r="CN324" t="s">
        <v>3</v>
      </c>
      <c r="CO324">
        <v>0</v>
      </c>
      <c r="CP324">
        <f t="shared" si="298"/>
        <v>130002.81</v>
      </c>
      <c r="CQ324">
        <f t="shared" si="299"/>
        <v>1834.25</v>
      </c>
      <c r="CR324">
        <f t="shared" si="300"/>
        <v>0</v>
      </c>
      <c r="CS324">
        <f t="shared" si="301"/>
        <v>0</v>
      </c>
      <c r="CT324">
        <f t="shared" si="302"/>
        <v>0</v>
      </c>
      <c r="CU324">
        <f t="shared" si="303"/>
        <v>0</v>
      </c>
      <c r="CV324">
        <f t="shared" si="304"/>
        <v>0</v>
      </c>
      <c r="CW324">
        <f t="shared" si="305"/>
        <v>0</v>
      </c>
      <c r="CX324">
        <f t="shared" si="306"/>
        <v>0</v>
      </c>
      <c r="CY324">
        <f t="shared" si="307"/>
        <v>0</v>
      </c>
      <c r="CZ324">
        <f t="shared" si="308"/>
        <v>0</v>
      </c>
      <c r="DC324" t="s">
        <v>3</v>
      </c>
      <c r="DD324" t="s">
        <v>3</v>
      </c>
      <c r="DE324" t="s">
        <v>3</v>
      </c>
      <c r="DF324" t="s">
        <v>3</v>
      </c>
      <c r="DG324" t="s">
        <v>3</v>
      </c>
      <c r="DH324" t="s">
        <v>3</v>
      </c>
      <c r="DI324" t="s">
        <v>3</v>
      </c>
      <c r="DJ324" t="s">
        <v>3</v>
      </c>
      <c r="DK324" t="s">
        <v>3</v>
      </c>
      <c r="DL324" t="s">
        <v>3</v>
      </c>
      <c r="DM324" t="s">
        <v>3</v>
      </c>
      <c r="DN324">
        <v>161</v>
      </c>
      <c r="DO324">
        <v>107</v>
      </c>
      <c r="DP324">
        <v>1</v>
      </c>
      <c r="DQ324">
        <v>1</v>
      </c>
      <c r="DU324">
        <v>1007</v>
      </c>
      <c r="DV324" t="s">
        <v>44</v>
      </c>
      <c r="DW324" t="s">
        <v>44</v>
      </c>
      <c r="DX324">
        <v>1</v>
      </c>
      <c r="EE324">
        <v>39927558</v>
      </c>
      <c r="EF324">
        <v>30</v>
      </c>
      <c r="EG324" t="s">
        <v>51</v>
      </c>
      <c r="EH324">
        <v>0</v>
      </c>
      <c r="EI324" t="s">
        <v>3</v>
      </c>
      <c r="EJ324">
        <v>1</v>
      </c>
      <c r="EK324">
        <v>146</v>
      </c>
      <c r="EL324" t="s">
        <v>136</v>
      </c>
      <c r="EM324" t="s">
        <v>137</v>
      </c>
      <c r="EO324" t="s">
        <v>3</v>
      </c>
      <c r="EQ324">
        <v>0</v>
      </c>
      <c r="ER324">
        <v>173.37</v>
      </c>
      <c r="ES324">
        <v>173.37</v>
      </c>
      <c r="ET324">
        <v>0</v>
      </c>
      <c r="EU324">
        <v>0</v>
      </c>
      <c r="EV324">
        <v>0</v>
      </c>
      <c r="EW324">
        <v>0</v>
      </c>
      <c r="EX324">
        <v>0</v>
      </c>
      <c r="FQ324">
        <v>0</v>
      </c>
      <c r="FR324">
        <f t="shared" si="309"/>
        <v>0</v>
      </c>
      <c r="FS324">
        <v>0</v>
      </c>
      <c r="FX324">
        <v>161</v>
      </c>
      <c r="FY324">
        <v>107</v>
      </c>
      <c r="GA324" t="s">
        <v>3</v>
      </c>
      <c r="GD324">
        <v>0</v>
      </c>
      <c r="GF324">
        <v>-820942871</v>
      </c>
      <c r="GG324">
        <v>2</v>
      </c>
      <c r="GH324">
        <v>1</v>
      </c>
      <c r="GI324">
        <v>2</v>
      </c>
      <c r="GJ324">
        <v>0</v>
      </c>
      <c r="GK324">
        <f>ROUND(R324*(R12)/100,2)</f>
        <v>0</v>
      </c>
      <c r="GL324">
        <f t="shared" si="310"/>
        <v>0</v>
      </c>
      <c r="GM324">
        <f t="shared" si="311"/>
        <v>130002.81</v>
      </c>
      <c r="GN324">
        <f t="shared" si="312"/>
        <v>130002.81</v>
      </c>
      <c r="GO324">
        <f t="shared" si="313"/>
        <v>0</v>
      </c>
      <c r="GP324">
        <f t="shared" si="314"/>
        <v>0</v>
      </c>
      <c r="GR324">
        <v>0</v>
      </c>
      <c r="GS324">
        <v>3</v>
      </c>
      <c r="GT324">
        <v>0</v>
      </c>
      <c r="GU324" t="s">
        <v>3</v>
      </c>
      <c r="GV324">
        <f t="shared" si="315"/>
        <v>0</v>
      </c>
      <c r="GW324">
        <v>1</v>
      </c>
      <c r="GX324">
        <f t="shared" si="316"/>
        <v>0</v>
      </c>
      <c r="HA324">
        <v>0</v>
      </c>
      <c r="HB324">
        <v>0</v>
      </c>
      <c r="HC324">
        <f t="shared" si="317"/>
        <v>0</v>
      </c>
      <c r="IK324">
        <v>0</v>
      </c>
    </row>
    <row r="325" spans="1:245" x14ac:dyDescent="0.2">
      <c r="A325">
        <v>17</v>
      </c>
      <c r="B325">
        <v>1</v>
      </c>
      <c r="C325">
        <f>ROW(SmtRes!A168)</f>
        <v>168</v>
      </c>
      <c r="D325">
        <f>ROW(EtalonRes!A165)</f>
        <v>165</v>
      </c>
      <c r="E325" t="s">
        <v>268</v>
      </c>
      <c r="F325" t="s">
        <v>140</v>
      </c>
      <c r="G325" t="s">
        <v>259</v>
      </c>
      <c r="H325" t="s">
        <v>49</v>
      </c>
      <c r="I325">
        <f>ROUND(375/100,9)</f>
        <v>3.75</v>
      </c>
      <c r="J325">
        <v>0</v>
      </c>
      <c r="O325">
        <f t="shared" si="278"/>
        <v>18517.62</v>
      </c>
      <c r="P325">
        <f t="shared" si="279"/>
        <v>4885.04</v>
      </c>
      <c r="Q325">
        <f t="shared" si="280"/>
        <v>3717.31</v>
      </c>
      <c r="R325">
        <f t="shared" si="281"/>
        <v>980.71</v>
      </c>
      <c r="S325">
        <f t="shared" si="282"/>
        <v>9915.27</v>
      </c>
      <c r="T325">
        <f t="shared" si="283"/>
        <v>0</v>
      </c>
      <c r="U325">
        <f t="shared" si="284"/>
        <v>33.6</v>
      </c>
      <c r="V325">
        <f t="shared" si="285"/>
        <v>0</v>
      </c>
      <c r="W325">
        <f t="shared" si="286"/>
        <v>0</v>
      </c>
      <c r="X325">
        <f t="shared" si="287"/>
        <v>10510.19</v>
      </c>
      <c r="Y325">
        <f t="shared" si="288"/>
        <v>4065.26</v>
      </c>
      <c r="AA325">
        <v>40385408</v>
      </c>
      <c r="AB325">
        <f t="shared" si="289"/>
        <v>438.2</v>
      </c>
      <c r="AC325">
        <f t="shared" si="290"/>
        <v>210.11</v>
      </c>
      <c r="AD325">
        <f t="shared" si="291"/>
        <v>120.3</v>
      </c>
      <c r="AE325">
        <f t="shared" si="292"/>
        <v>10.66</v>
      </c>
      <c r="AF325">
        <f t="shared" si="293"/>
        <v>107.79</v>
      </c>
      <c r="AG325">
        <f t="shared" si="294"/>
        <v>0</v>
      </c>
      <c r="AH325">
        <f t="shared" si="295"/>
        <v>8.9600000000000009</v>
      </c>
      <c r="AI325">
        <f t="shared" si="296"/>
        <v>0</v>
      </c>
      <c r="AJ325">
        <f t="shared" si="297"/>
        <v>0</v>
      </c>
      <c r="AK325">
        <v>438.2</v>
      </c>
      <c r="AL325">
        <v>210.11</v>
      </c>
      <c r="AM325">
        <v>120.3</v>
      </c>
      <c r="AN325">
        <v>10.66</v>
      </c>
      <c r="AO325">
        <v>107.79</v>
      </c>
      <c r="AP325">
        <v>0</v>
      </c>
      <c r="AQ325">
        <v>8.9600000000000009</v>
      </c>
      <c r="AR325">
        <v>0</v>
      </c>
      <c r="AS325">
        <v>0</v>
      </c>
      <c r="AT325">
        <v>106</v>
      </c>
      <c r="AU325">
        <v>41</v>
      </c>
      <c r="AV325">
        <v>1</v>
      </c>
      <c r="AW325">
        <v>1</v>
      </c>
      <c r="AZ325">
        <v>1</v>
      </c>
      <c r="BA325">
        <v>24.53</v>
      </c>
      <c r="BB325">
        <v>8.24</v>
      </c>
      <c r="BC325">
        <v>6.2</v>
      </c>
      <c r="BD325" t="s">
        <v>3</v>
      </c>
      <c r="BE325" t="s">
        <v>3</v>
      </c>
      <c r="BF325" t="s">
        <v>3</v>
      </c>
      <c r="BG325" t="s">
        <v>3</v>
      </c>
      <c r="BH325">
        <v>0</v>
      </c>
      <c r="BI325">
        <v>1</v>
      </c>
      <c r="BJ325" t="s">
        <v>142</v>
      </c>
      <c r="BM325">
        <v>159</v>
      </c>
      <c r="BN325">
        <v>0</v>
      </c>
      <c r="BO325" t="s">
        <v>140</v>
      </c>
      <c r="BP325">
        <v>1</v>
      </c>
      <c r="BQ325">
        <v>30</v>
      </c>
      <c r="BR325">
        <v>0</v>
      </c>
      <c r="BS325">
        <v>24.53</v>
      </c>
      <c r="BT325">
        <v>1</v>
      </c>
      <c r="BU325">
        <v>1</v>
      </c>
      <c r="BV325">
        <v>1</v>
      </c>
      <c r="BW325">
        <v>1</v>
      </c>
      <c r="BX325">
        <v>1</v>
      </c>
      <c r="BY325" t="s">
        <v>3</v>
      </c>
      <c r="BZ325">
        <v>106</v>
      </c>
      <c r="CA325">
        <v>41</v>
      </c>
      <c r="CE325">
        <v>30</v>
      </c>
      <c r="CF325">
        <v>0</v>
      </c>
      <c r="CG325">
        <v>0</v>
      </c>
      <c r="CM325">
        <v>0</v>
      </c>
      <c r="CN325" t="s">
        <v>3</v>
      </c>
      <c r="CO325">
        <v>0</v>
      </c>
      <c r="CP325">
        <f t="shared" si="298"/>
        <v>18517.620000000003</v>
      </c>
      <c r="CQ325">
        <f t="shared" si="299"/>
        <v>1302.68</v>
      </c>
      <c r="CR325">
        <f t="shared" si="300"/>
        <v>991.27</v>
      </c>
      <c r="CS325">
        <f t="shared" si="301"/>
        <v>261.49</v>
      </c>
      <c r="CT325">
        <f t="shared" si="302"/>
        <v>2644.09</v>
      </c>
      <c r="CU325">
        <f t="shared" si="303"/>
        <v>0</v>
      </c>
      <c r="CV325">
        <f t="shared" si="304"/>
        <v>8.9600000000000009</v>
      </c>
      <c r="CW325">
        <f t="shared" si="305"/>
        <v>0</v>
      </c>
      <c r="CX325">
        <f t="shared" si="306"/>
        <v>0</v>
      </c>
      <c r="CY325">
        <f t="shared" si="307"/>
        <v>10510.1862</v>
      </c>
      <c r="CZ325">
        <f t="shared" si="308"/>
        <v>4065.2606999999998</v>
      </c>
      <c r="DC325" t="s">
        <v>3</v>
      </c>
      <c r="DD325" t="s">
        <v>3</v>
      </c>
      <c r="DE325" t="s">
        <v>3</v>
      </c>
      <c r="DF325" t="s">
        <v>3</v>
      </c>
      <c r="DG325" t="s">
        <v>3</v>
      </c>
      <c r="DH325" t="s">
        <v>3</v>
      </c>
      <c r="DI325" t="s">
        <v>3</v>
      </c>
      <c r="DJ325" t="s">
        <v>3</v>
      </c>
      <c r="DK325" t="s">
        <v>3</v>
      </c>
      <c r="DL325" t="s">
        <v>3</v>
      </c>
      <c r="DM325" t="s">
        <v>3</v>
      </c>
      <c r="DN325">
        <v>134</v>
      </c>
      <c r="DO325">
        <v>83</v>
      </c>
      <c r="DP325">
        <v>1</v>
      </c>
      <c r="DQ325">
        <v>1</v>
      </c>
      <c r="DU325">
        <v>1013</v>
      </c>
      <c r="DV325" t="s">
        <v>49</v>
      </c>
      <c r="DW325" t="s">
        <v>49</v>
      </c>
      <c r="DX325">
        <v>1</v>
      </c>
      <c r="EE325">
        <v>39927571</v>
      </c>
      <c r="EF325">
        <v>30</v>
      </c>
      <c r="EG325" t="s">
        <v>51</v>
      </c>
      <c r="EH325">
        <v>0</v>
      </c>
      <c r="EI325" t="s">
        <v>3</v>
      </c>
      <c r="EJ325">
        <v>1</v>
      </c>
      <c r="EK325">
        <v>159</v>
      </c>
      <c r="EL325" t="s">
        <v>143</v>
      </c>
      <c r="EM325" t="s">
        <v>144</v>
      </c>
      <c r="EO325" t="s">
        <v>3</v>
      </c>
      <c r="EQ325">
        <v>131072</v>
      </c>
      <c r="ER325">
        <v>438.2</v>
      </c>
      <c r="ES325">
        <v>210.11</v>
      </c>
      <c r="ET325">
        <v>120.3</v>
      </c>
      <c r="EU325">
        <v>10.66</v>
      </c>
      <c r="EV325">
        <v>107.79</v>
      </c>
      <c r="EW325">
        <v>8.9600000000000009</v>
      </c>
      <c r="EX325">
        <v>0</v>
      </c>
      <c r="EY325">
        <v>0</v>
      </c>
      <c r="FQ325">
        <v>0</v>
      </c>
      <c r="FR325">
        <f t="shared" si="309"/>
        <v>0</v>
      </c>
      <c r="FS325">
        <v>0</v>
      </c>
      <c r="FX325">
        <v>134</v>
      </c>
      <c r="FY325">
        <v>83</v>
      </c>
      <c r="GA325" t="s">
        <v>3</v>
      </c>
      <c r="GD325">
        <v>0</v>
      </c>
      <c r="GF325">
        <v>1868628843</v>
      </c>
      <c r="GG325">
        <v>2</v>
      </c>
      <c r="GH325">
        <v>1</v>
      </c>
      <c r="GI325">
        <v>2</v>
      </c>
      <c r="GJ325">
        <v>0</v>
      </c>
      <c r="GK325">
        <f>ROUND(R325*(R12)/100,2)</f>
        <v>1539.71</v>
      </c>
      <c r="GL325">
        <f t="shared" si="310"/>
        <v>0</v>
      </c>
      <c r="GM325">
        <f t="shared" si="311"/>
        <v>34632.78</v>
      </c>
      <c r="GN325">
        <f t="shared" si="312"/>
        <v>34632.78</v>
      </c>
      <c r="GO325">
        <f t="shared" si="313"/>
        <v>0</v>
      </c>
      <c r="GP325">
        <f t="shared" si="314"/>
        <v>0</v>
      </c>
      <c r="GR325">
        <v>0</v>
      </c>
      <c r="GS325">
        <v>3</v>
      </c>
      <c r="GT325">
        <v>0</v>
      </c>
      <c r="GU325" t="s">
        <v>3</v>
      </c>
      <c r="GV325">
        <f t="shared" si="315"/>
        <v>0</v>
      </c>
      <c r="GW325">
        <v>1</v>
      </c>
      <c r="GX325">
        <f t="shared" si="316"/>
        <v>0</v>
      </c>
      <c r="HA325">
        <v>0</v>
      </c>
      <c r="HB325">
        <v>0</v>
      </c>
      <c r="HC325">
        <f t="shared" si="317"/>
        <v>0</v>
      </c>
      <c r="IK325">
        <v>0</v>
      </c>
    </row>
    <row r="326" spans="1:245" x14ac:dyDescent="0.2">
      <c r="A326">
        <v>18</v>
      </c>
      <c r="B326">
        <v>1</v>
      </c>
      <c r="C326">
        <v>168</v>
      </c>
      <c r="E326" t="s">
        <v>269</v>
      </c>
      <c r="F326" t="s">
        <v>55</v>
      </c>
      <c r="G326" t="s">
        <v>56</v>
      </c>
      <c r="H326" t="s">
        <v>57</v>
      </c>
      <c r="I326">
        <f>I325*J326</f>
        <v>44.624999999999993</v>
      </c>
      <c r="J326">
        <v>11.899999999999999</v>
      </c>
      <c r="O326">
        <f t="shared" si="278"/>
        <v>117057.56</v>
      </c>
      <c r="P326">
        <f t="shared" si="279"/>
        <v>117057.56</v>
      </c>
      <c r="Q326">
        <f t="shared" si="280"/>
        <v>0</v>
      </c>
      <c r="R326">
        <f t="shared" si="281"/>
        <v>0</v>
      </c>
      <c r="S326">
        <f t="shared" si="282"/>
        <v>0</v>
      </c>
      <c r="T326">
        <f t="shared" si="283"/>
        <v>0</v>
      </c>
      <c r="U326">
        <f t="shared" si="284"/>
        <v>0</v>
      </c>
      <c r="V326">
        <f t="shared" si="285"/>
        <v>0</v>
      </c>
      <c r="W326">
        <f t="shared" si="286"/>
        <v>0</v>
      </c>
      <c r="X326">
        <f t="shared" si="287"/>
        <v>0</v>
      </c>
      <c r="Y326">
        <f t="shared" si="288"/>
        <v>0</v>
      </c>
      <c r="AA326">
        <v>40385408</v>
      </c>
      <c r="AB326">
        <f t="shared" si="289"/>
        <v>307.88</v>
      </c>
      <c r="AC326">
        <f t="shared" si="290"/>
        <v>307.88</v>
      </c>
      <c r="AD326">
        <f t="shared" si="291"/>
        <v>0</v>
      </c>
      <c r="AE326">
        <f t="shared" si="292"/>
        <v>0</v>
      </c>
      <c r="AF326">
        <f t="shared" si="293"/>
        <v>0</v>
      </c>
      <c r="AG326">
        <f t="shared" si="294"/>
        <v>0</v>
      </c>
      <c r="AH326">
        <f t="shared" si="295"/>
        <v>0</v>
      </c>
      <c r="AI326">
        <f t="shared" si="296"/>
        <v>0</v>
      </c>
      <c r="AJ326">
        <f t="shared" si="297"/>
        <v>0</v>
      </c>
      <c r="AK326">
        <v>307.88</v>
      </c>
      <c r="AL326">
        <v>307.88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1</v>
      </c>
      <c r="AW326">
        <v>1</v>
      </c>
      <c r="AZ326">
        <v>1</v>
      </c>
      <c r="BA326">
        <v>1</v>
      </c>
      <c r="BB326">
        <v>1</v>
      </c>
      <c r="BC326">
        <v>8.52</v>
      </c>
      <c r="BD326" t="s">
        <v>3</v>
      </c>
      <c r="BE326" t="s">
        <v>3</v>
      </c>
      <c r="BF326" t="s">
        <v>3</v>
      </c>
      <c r="BG326" t="s">
        <v>3</v>
      </c>
      <c r="BH326">
        <v>3</v>
      </c>
      <c r="BI326">
        <v>1</v>
      </c>
      <c r="BJ326" t="s">
        <v>58</v>
      </c>
      <c r="BM326">
        <v>159</v>
      </c>
      <c r="BN326">
        <v>0</v>
      </c>
      <c r="BO326" t="s">
        <v>55</v>
      </c>
      <c r="BP326">
        <v>1</v>
      </c>
      <c r="BQ326">
        <v>30</v>
      </c>
      <c r="BR326">
        <v>0</v>
      </c>
      <c r="BS326">
        <v>1</v>
      </c>
      <c r="BT326">
        <v>1</v>
      </c>
      <c r="BU326">
        <v>1</v>
      </c>
      <c r="BV326">
        <v>1</v>
      </c>
      <c r="BW326">
        <v>1</v>
      </c>
      <c r="BX326">
        <v>1</v>
      </c>
      <c r="BY326" t="s">
        <v>3</v>
      </c>
      <c r="BZ326">
        <v>0</v>
      </c>
      <c r="CA326">
        <v>0</v>
      </c>
      <c r="CE326">
        <v>30</v>
      </c>
      <c r="CF326">
        <v>0</v>
      </c>
      <c r="CG326">
        <v>0</v>
      </c>
      <c r="CM326">
        <v>0</v>
      </c>
      <c r="CN326" t="s">
        <v>3</v>
      </c>
      <c r="CO326">
        <v>0</v>
      </c>
      <c r="CP326">
        <f t="shared" si="298"/>
        <v>117057.56</v>
      </c>
      <c r="CQ326">
        <f t="shared" si="299"/>
        <v>2623.14</v>
      </c>
      <c r="CR326">
        <f t="shared" si="300"/>
        <v>0</v>
      </c>
      <c r="CS326">
        <f t="shared" si="301"/>
        <v>0</v>
      </c>
      <c r="CT326">
        <f t="shared" si="302"/>
        <v>0</v>
      </c>
      <c r="CU326">
        <f t="shared" si="303"/>
        <v>0</v>
      </c>
      <c r="CV326">
        <f t="shared" si="304"/>
        <v>0</v>
      </c>
      <c r="CW326">
        <f t="shared" si="305"/>
        <v>0</v>
      </c>
      <c r="CX326">
        <f t="shared" si="306"/>
        <v>0</v>
      </c>
      <c r="CY326">
        <f t="shared" si="307"/>
        <v>0</v>
      </c>
      <c r="CZ326">
        <f t="shared" si="308"/>
        <v>0</v>
      </c>
      <c r="DC326" t="s">
        <v>3</v>
      </c>
      <c r="DD326" t="s">
        <v>3</v>
      </c>
      <c r="DE326" t="s">
        <v>3</v>
      </c>
      <c r="DF326" t="s">
        <v>3</v>
      </c>
      <c r="DG326" t="s">
        <v>3</v>
      </c>
      <c r="DH326" t="s">
        <v>3</v>
      </c>
      <c r="DI326" t="s">
        <v>3</v>
      </c>
      <c r="DJ326" t="s">
        <v>3</v>
      </c>
      <c r="DK326" t="s">
        <v>3</v>
      </c>
      <c r="DL326" t="s">
        <v>3</v>
      </c>
      <c r="DM326" t="s">
        <v>3</v>
      </c>
      <c r="DN326">
        <v>134</v>
      </c>
      <c r="DO326">
        <v>83</v>
      </c>
      <c r="DP326">
        <v>1</v>
      </c>
      <c r="DQ326">
        <v>1</v>
      </c>
      <c r="DU326">
        <v>1009</v>
      </c>
      <c r="DV326" t="s">
        <v>57</v>
      </c>
      <c r="DW326" t="s">
        <v>57</v>
      </c>
      <c r="DX326">
        <v>1000</v>
      </c>
      <c r="EE326">
        <v>39927571</v>
      </c>
      <c r="EF326">
        <v>30</v>
      </c>
      <c r="EG326" t="s">
        <v>51</v>
      </c>
      <c r="EH326">
        <v>0</v>
      </c>
      <c r="EI326" t="s">
        <v>3</v>
      </c>
      <c r="EJ326">
        <v>1</v>
      </c>
      <c r="EK326">
        <v>159</v>
      </c>
      <c r="EL326" t="s">
        <v>143</v>
      </c>
      <c r="EM326" t="s">
        <v>144</v>
      </c>
      <c r="EO326" t="s">
        <v>3</v>
      </c>
      <c r="EQ326">
        <v>0</v>
      </c>
      <c r="ER326">
        <v>307.88</v>
      </c>
      <c r="ES326">
        <v>307.88</v>
      </c>
      <c r="ET326">
        <v>0</v>
      </c>
      <c r="EU326">
        <v>0</v>
      </c>
      <c r="EV326">
        <v>0</v>
      </c>
      <c r="EW326">
        <v>0</v>
      </c>
      <c r="EX326">
        <v>0</v>
      </c>
      <c r="FQ326">
        <v>0</v>
      </c>
      <c r="FR326">
        <f t="shared" si="309"/>
        <v>0</v>
      </c>
      <c r="FS326">
        <v>0</v>
      </c>
      <c r="FX326">
        <v>134</v>
      </c>
      <c r="FY326">
        <v>83</v>
      </c>
      <c r="GA326" t="s">
        <v>3</v>
      </c>
      <c r="GD326">
        <v>0</v>
      </c>
      <c r="GF326">
        <v>305310980</v>
      </c>
      <c r="GG326">
        <v>2</v>
      </c>
      <c r="GH326">
        <v>1</v>
      </c>
      <c r="GI326">
        <v>2</v>
      </c>
      <c r="GJ326">
        <v>0</v>
      </c>
      <c r="GK326">
        <f>ROUND(R326*(R12)/100,2)</f>
        <v>0</v>
      </c>
      <c r="GL326">
        <f t="shared" si="310"/>
        <v>0</v>
      </c>
      <c r="GM326">
        <f t="shared" si="311"/>
        <v>117057.56</v>
      </c>
      <c r="GN326">
        <f t="shared" si="312"/>
        <v>117057.56</v>
      </c>
      <c r="GO326">
        <f t="shared" si="313"/>
        <v>0</v>
      </c>
      <c r="GP326">
        <f t="shared" si="314"/>
        <v>0</v>
      </c>
      <c r="GR326">
        <v>0</v>
      </c>
      <c r="GS326">
        <v>3</v>
      </c>
      <c r="GT326">
        <v>0</v>
      </c>
      <c r="GU326" t="s">
        <v>3</v>
      </c>
      <c r="GV326">
        <f t="shared" si="315"/>
        <v>0</v>
      </c>
      <c r="GW326">
        <v>1</v>
      </c>
      <c r="GX326">
        <f t="shared" si="316"/>
        <v>0</v>
      </c>
      <c r="HA326">
        <v>0</v>
      </c>
      <c r="HB326">
        <v>0</v>
      </c>
      <c r="HC326">
        <f t="shared" si="317"/>
        <v>0</v>
      </c>
      <c r="IK326">
        <v>0</v>
      </c>
    </row>
    <row r="328" spans="1:245" x14ac:dyDescent="0.2">
      <c r="A328" s="2">
        <v>51</v>
      </c>
      <c r="B328" s="2">
        <f>B314</f>
        <v>1</v>
      </c>
      <c r="C328" s="2">
        <f>A314</f>
        <v>4</v>
      </c>
      <c r="D328" s="2">
        <f>ROW(A314)</f>
        <v>314</v>
      </c>
      <c r="E328" s="2"/>
      <c r="F328" s="2" t="str">
        <f>IF(F314&lt;&gt;"",F314,"")</f>
        <v>Новый раздел</v>
      </c>
      <c r="G328" s="2" t="str">
        <f>IF(G314&lt;&gt;"",G314,"")</f>
        <v>п. 10.1   Устройство новых оснований площадок (детские, спортивные, воркаут) АБП - 375 м2</v>
      </c>
      <c r="H328" s="2">
        <v>0</v>
      </c>
      <c r="I328" s="2"/>
      <c r="J328" s="2"/>
      <c r="K328" s="2"/>
      <c r="L328" s="2"/>
      <c r="M328" s="2"/>
      <c r="N328" s="2"/>
      <c r="O328" s="2">
        <f t="shared" ref="O328:T328" si="318">ROUND(AB328,2)</f>
        <v>368449.89</v>
      </c>
      <c r="P328" s="2">
        <f t="shared" si="318"/>
        <v>297777.05</v>
      </c>
      <c r="Q328" s="2">
        <f t="shared" si="318"/>
        <v>43381.26</v>
      </c>
      <c r="R328" s="2">
        <f t="shared" si="318"/>
        <v>14826.67</v>
      </c>
      <c r="S328" s="2">
        <f t="shared" si="318"/>
        <v>27291.58</v>
      </c>
      <c r="T328" s="2">
        <f t="shared" si="318"/>
        <v>0</v>
      </c>
      <c r="U328" s="2">
        <f>AH328</f>
        <v>101.9289</v>
      </c>
      <c r="V328" s="2">
        <f>AI328</f>
        <v>0</v>
      </c>
      <c r="W328" s="2">
        <f>ROUND(AJ328,2)</f>
        <v>0</v>
      </c>
      <c r="X328" s="2">
        <f>ROUND(AK328,2)</f>
        <v>27670.11</v>
      </c>
      <c r="Y328" s="2">
        <f>ROUND(AL328,2)</f>
        <v>12003.61</v>
      </c>
      <c r="Z328" s="2"/>
      <c r="AA328" s="2"/>
      <c r="AB328" s="2">
        <f>ROUND(SUMIF(AA318:AA326,"=40385408",O318:O326),2)</f>
        <v>368449.89</v>
      </c>
      <c r="AC328" s="2">
        <f>ROUND(SUMIF(AA318:AA326,"=40385408",P318:P326),2)</f>
        <v>297777.05</v>
      </c>
      <c r="AD328" s="2">
        <f>ROUND(SUMIF(AA318:AA326,"=40385408",Q318:Q326),2)</f>
        <v>43381.26</v>
      </c>
      <c r="AE328" s="2">
        <f>ROUND(SUMIF(AA318:AA326,"=40385408",R318:R326),2)</f>
        <v>14826.67</v>
      </c>
      <c r="AF328" s="2">
        <f>ROUND(SUMIF(AA318:AA326,"=40385408",S318:S326),2)</f>
        <v>27291.58</v>
      </c>
      <c r="AG328" s="2">
        <f>ROUND(SUMIF(AA318:AA326,"=40385408",T318:T326),2)</f>
        <v>0</v>
      </c>
      <c r="AH328" s="2">
        <f>SUMIF(AA318:AA326,"=40385408",U318:U326)</f>
        <v>101.9289</v>
      </c>
      <c r="AI328" s="2">
        <f>SUMIF(AA318:AA326,"=40385408",V318:V326)</f>
        <v>0</v>
      </c>
      <c r="AJ328" s="2">
        <f>ROUND(SUMIF(AA318:AA326,"=40385408",W318:W326),2)</f>
        <v>0</v>
      </c>
      <c r="AK328" s="2">
        <f>ROUND(SUMIF(AA318:AA326,"=40385408",X318:X326),2)</f>
        <v>27670.11</v>
      </c>
      <c r="AL328" s="2">
        <f>ROUND(SUMIF(AA318:AA326,"=40385408",Y318:Y326),2)</f>
        <v>12003.61</v>
      </c>
      <c r="AM328" s="2"/>
      <c r="AN328" s="2"/>
      <c r="AO328" s="2">
        <f t="shared" ref="AO328:BC328" si="319">ROUND(BX328,2)</f>
        <v>0</v>
      </c>
      <c r="AP328" s="2">
        <f t="shared" si="319"/>
        <v>0</v>
      </c>
      <c r="AQ328" s="2">
        <f t="shared" si="319"/>
        <v>0</v>
      </c>
      <c r="AR328" s="2">
        <f t="shared" si="319"/>
        <v>431401.49</v>
      </c>
      <c r="AS328" s="2">
        <f t="shared" si="319"/>
        <v>431401.49</v>
      </c>
      <c r="AT328" s="2">
        <f t="shared" si="319"/>
        <v>0</v>
      </c>
      <c r="AU328" s="2">
        <f t="shared" si="319"/>
        <v>0</v>
      </c>
      <c r="AV328" s="2">
        <f t="shared" si="319"/>
        <v>297777.05</v>
      </c>
      <c r="AW328" s="2">
        <f t="shared" si="319"/>
        <v>297777.05</v>
      </c>
      <c r="AX328" s="2">
        <f t="shared" si="319"/>
        <v>0</v>
      </c>
      <c r="AY328" s="2">
        <f t="shared" si="319"/>
        <v>297777.05</v>
      </c>
      <c r="AZ328" s="2">
        <f t="shared" si="319"/>
        <v>0</v>
      </c>
      <c r="BA328" s="2">
        <f t="shared" si="319"/>
        <v>0</v>
      </c>
      <c r="BB328" s="2">
        <f t="shared" si="319"/>
        <v>0</v>
      </c>
      <c r="BC328" s="2">
        <f t="shared" si="319"/>
        <v>0</v>
      </c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>
        <f>ROUND(SUMIF(AA318:AA326,"=40385408",FQ318:FQ326),2)</f>
        <v>0</v>
      </c>
      <c r="BY328" s="2">
        <f>ROUND(SUMIF(AA318:AA326,"=40385408",FR318:FR326),2)</f>
        <v>0</v>
      </c>
      <c r="BZ328" s="2">
        <f>ROUND(SUMIF(AA318:AA326,"=40385408",GL318:GL326),2)</f>
        <v>0</v>
      </c>
      <c r="CA328" s="2">
        <f>ROUND(SUMIF(AA318:AA326,"=40385408",GM318:GM326),2)</f>
        <v>431401.49</v>
      </c>
      <c r="CB328" s="2">
        <f>ROUND(SUMIF(AA318:AA326,"=40385408",GN318:GN326),2)</f>
        <v>431401.49</v>
      </c>
      <c r="CC328" s="2">
        <f>ROUND(SUMIF(AA318:AA326,"=40385408",GO318:GO326),2)</f>
        <v>0</v>
      </c>
      <c r="CD328" s="2">
        <f>ROUND(SUMIF(AA318:AA326,"=40385408",GP318:GP326),2)</f>
        <v>0</v>
      </c>
      <c r="CE328" s="2">
        <f>AC328-BX328</f>
        <v>297777.05</v>
      </c>
      <c r="CF328" s="2">
        <f>AC328-BY328</f>
        <v>297777.05</v>
      </c>
      <c r="CG328" s="2">
        <f>BX328-BZ328</f>
        <v>0</v>
      </c>
      <c r="CH328" s="2">
        <f>AC328-BX328-BY328+BZ328</f>
        <v>297777.05</v>
      </c>
      <c r="CI328" s="2">
        <f>BY328-BZ328</f>
        <v>0</v>
      </c>
      <c r="CJ328" s="2">
        <f>ROUND(SUMIF(AA318:AA326,"=40385408",GX318:GX326),2)</f>
        <v>0</v>
      </c>
      <c r="CK328" s="2">
        <f>ROUND(SUMIF(AA318:AA326,"=40385408",GY318:GY326),2)</f>
        <v>0</v>
      </c>
      <c r="CL328" s="2">
        <f>ROUND(SUMIF(AA318:AA326,"=40385408",GZ318:GZ326),2)</f>
        <v>0</v>
      </c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>
        <v>0</v>
      </c>
    </row>
    <row r="330" spans="1:245" x14ac:dyDescent="0.2">
      <c r="A330" s="4">
        <v>50</v>
      </c>
      <c r="B330" s="4">
        <v>0</v>
      </c>
      <c r="C330" s="4">
        <v>0</v>
      </c>
      <c r="D330" s="4">
        <v>1</v>
      </c>
      <c r="E330" s="4">
        <v>201</v>
      </c>
      <c r="F330" s="4">
        <f>ROUND(Source!O328,O330)</f>
        <v>368449.89</v>
      </c>
      <c r="G330" s="4" t="s">
        <v>65</v>
      </c>
      <c r="H330" s="4" t="s">
        <v>66</v>
      </c>
      <c r="I330" s="4"/>
      <c r="J330" s="4"/>
      <c r="K330" s="4">
        <v>201</v>
      </c>
      <c r="L330" s="4">
        <v>1</v>
      </c>
      <c r="M330" s="4">
        <v>3</v>
      </c>
      <c r="N330" s="4" t="s">
        <v>3</v>
      </c>
      <c r="O330" s="4">
        <v>2</v>
      </c>
      <c r="P330" s="4"/>
      <c r="Q330" s="4"/>
      <c r="R330" s="4"/>
      <c r="S330" s="4"/>
      <c r="T330" s="4"/>
      <c r="U330" s="4"/>
      <c r="V330" s="4"/>
      <c r="W330" s="4"/>
    </row>
    <row r="331" spans="1:245" x14ac:dyDescent="0.2">
      <c r="A331" s="4">
        <v>50</v>
      </c>
      <c r="B331" s="4">
        <v>0</v>
      </c>
      <c r="C331" s="4">
        <v>0</v>
      </c>
      <c r="D331" s="4">
        <v>1</v>
      </c>
      <c r="E331" s="4">
        <v>202</v>
      </c>
      <c r="F331" s="4">
        <f>ROUND(Source!P328,O331)</f>
        <v>297777.05</v>
      </c>
      <c r="G331" s="4" t="s">
        <v>67</v>
      </c>
      <c r="H331" s="4" t="s">
        <v>68</v>
      </c>
      <c r="I331" s="4"/>
      <c r="J331" s="4"/>
      <c r="K331" s="4">
        <v>202</v>
      </c>
      <c r="L331" s="4">
        <v>2</v>
      </c>
      <c r="M331" s="4">
        <v>3</v>
      </c>
      <c r="N331" s="4" t="s">
        <v>3</v>
      </c>
      <c r="O331" s="4">
        <v>2</v>
      </c>
      <c r="P331" s="4"/>
      <c r="Q331" s="4"/>
      <c r="R331" s="4"/>
      <c r="S331" s="4"/>
      <c r="T331" s="4"/>
      <c r="U331" s="4"/>
      <c r="V331" s="4"/>
      <c r="W331" s="4"/>
    </row>
    <row r="332" spans="1:245" x14ac:dyDescent="0.2">
      <c r="A332" s="4">
        <v>50</v>
      </c>
      <c r="B332" s="4">
        <v>0</v>
      </c>
      <c r="C332" s="4">
        <v>0</v>
      </c>
      <c r="D332" s="4">
        <v>1</v>
      </c>
      <c r="E332" s="4">
        <v>222</v>
      </c>
      <c r="F332" s="4">
        <f>ROUND(Source!AO328,O332)</f>
        <v>0</v>
      </c>
      <c r="G332" s="4" t="s">
        <v>69</v>
      </c>
      <c r="H332" s="4" t="s">
        <v>70</v>
      </c>
      <c r="I332" s="4"/>
      <c r="J332" s="4"/>
      <c r="K332" s="4">
        <v>222</v>
      </c>
      <c r="L332" s="4">
        <v>3</v>
      </c>
      <c r="M332" s="4">
        <v>3</v>
      </c>
      <c r="N332" s="4" t="s">
        <v>3</v>
      </c>
      <c r="O332" s="4">
        <v>2</v>
      </c>
      <c r="P332" s="4"/>
      <c r="Q332" s="4"/>
      <c r="R332" s="4"/>
      <c r="S332" s="4"/>
      <c r="T332" s="4"/>
      <c r="U332" s="4"/>
      <c r="V332" s="4"/>
      <c r="W332" s="4"/>
    </row>
    <row r="333" spans="1:245" x14ac:dyDescent="0.2">
      <c r="A333" s="4">
        <v>50</v>
      </c>
      <c r="B333" s="4">
        <v>0</v>
      </c>
      <c r="C333" s="4">
        <v>0</v>
      </c>
      <c r="D333" s="4">
        <v>1</v>
      </c>
      <c r="E333" s="4">
        <v>225</v>
      </c>
      <c r="F333" s="4">
        <f>ROUND(Source!AV328,O333)</f>
        <v>297777.05</v>
      </c>
      <c r="G333" s="4" t="s">
        <v>71</v>
      </c>
      <c r="H333" s="4" t="s">
        <v>72</v>
      </c>
      <c r="I333" s="4"/>
      <c r="J333" s="4"/>
      <c r="K333" s="4">
        <v>225</v>
      </c>
      <c r="L333" s="4">
        <v>4</v>
      </c>
      <c r="M333" s="4">
        <v>3</v>
      </c>
      <c r="N333" s="4" t="s">
        <v>3</v>
      </c>
      <c r="O333" s="4">
        <v>2</v>
      </c>
      <c r="P333" s="4"/>
      <c r="Q333" s="4"/>
      <c r="R333" s="4"/>
      <c r="S333" s="4"/>
      <c r="T333" s="4"/>
      <c r="U333" s="4"/>
      <c r="V333" s="4"/>
      <c r="W333" s="4"/>
    </row>
    <row r="334" spans="1:245" x14ac:dyDescent="0.2">
      <c r="A334" s="4">
        <v>50</v>
      </c>
      <c r="B334" s="4">
        <v>0</v>
      </c>
      <c r="C334" s="4">
        <v>0</v>
      </c>
      <c r="D334" s="4">
        <v>1</v>
      </c>
      <c r="E334" s="4">
        <v>226</v>
      </c>
      <c r="F334" s="4">
        <f>ROUND(Source!AW328,O334)</f>
        <v>297777.05</v>
      </c>
      <c r="G334" s="4" t="s">
        <v>73</v>
      </c>
      <c r="H334" s="4" t="s">
        <v>74</v>
      </c>
      <c r="I334" s="4"/>
      <c r="J334" s="4"/>
      <c r="K334" s="4">
        <v>226</v>
      </c>
      <c r="L334" s="4">
        <v>5</v>
      </c>
      <c r="M334" s="4">
        <v>3</v>
      </c>
      <c r="N334" s="4" t="s">
        <v>3</v>
      </c>
      <c r="O334" s="4">
        <v>2</v>
      </c>
      <c r="P334" s="4"/>
      <c r="Q334" s="4"/>
      <c r="R334" s="4"/>
      <c r="S334" s="4"/>
      <c r="T334" s="4"/>
      <c r="U334" s="4"/>
      <c r="V334" s="4"/>
      <c r="W334" s="4"/>
    </row>
    <row r="335" spans="1:245" x14ac:dyDescent="0.2">
      <c r="A335" s="4">
        <v>50</v>
      </c>
      <c r="B335" s="4">
        <v>0</v>
      </c>
      <c r="C335" s="4">
        <v>0</v>
      </c>
      <c r="D335" s="4">
        <v>1</v>
      </c>
      <c r="E335" s="4">
        <v>227</v>
      </c>
      <c r="F335" s="4">
        <f>ROUND(Source!AX328,O335)</f>
        <v>0</v>
      </c>
      <c r="G335" s="4" t="s">
        <v>75</v>
      </c>
      <c r="H335" s="4" t="s">
        <v>76</v>
      </c>
      <c r="I335" s="4"/>
      <c r="J335" s="4"/>
      <c r="K335" s="4">
        <v>227</v>
      </c>
      <c r="L335" s="4">
        <v>6</v>
      </c>
      <c r="M335" s="4">
        <v>3</v>
      </c>
      <c r="N335" s="4" t="s">
        <v>3</v>
      </c>
      <c r="O335" s="4">
        <v>2</v>
      </c>
      <c r="P335" s="4"/>
      <c r="Q335" s="4"/>
      <c r="R335" s="4"/>
      <c r="S335" s="4"/>
      <c r="T335" s="4"/>
      <c r="U335" s="4"/>
      <c r="V335" s="4"/>
      <c r="W335" s="4"/>
    </row>
    <row r="336" spans="1:245" x14ac:dyDescent="0.2">
      <c r="A336" s="4">
        <v>50</v>
      </c>
      <c r="B336" s="4">
        <v>0</v>
      </c>
      <c r="C336" s="4">
        <v>0</v>
      </c>
      <c r="D336" s="4">
        <v>1</v>
      </c>
      <c r="E336" s="4">
        <v>228</v>
      </c>
      <c r="F336" s="4">
        <f>ROUND(Source!AY328,O336)</f>
        <v>297777.05</v>
      </c>
      <c r="G336" s="4" t="s">
        <v>77</v>
      </c>
      <c r="H336" s="4" t="s">
        <v>78</v>
      </c>
      <c r="I336" s="4"/>
      <c r="J336" s="4"/>
      <c r="K336" s="4">
        <v>228</v>
      </c>
      <c r="L336" s="4">
        <v>7</v>
      </c>
      <c r="M336" s="4">
        <v>3</v>
      </c>
      <c r="N336" s="4" t="s">
        <v>3</v>
      </c>
      <c r="O336" s="4">
        <v>2</v>
      </c>
      <c r="P336" s="4"/>
      <c r="Q336" s="4"/>
      <c r="R336" s="4"/>
      <c r="S336" s="4"/>
      <c r="T336" s="4"/>
      <c r="U336" s="4"/>
      <c r="V336" s="4"/>
      <c r="W336" s="4"/>
    </row>
    <row r="337" spans="1:23" x14ac:dyDescent="0.2">
      <c r="A337" s="4">
        <v>50</v>
      </c>
      <c r="B337" s="4">
        <v>0</v>
      </c>
      <c r="C337" s="4">
        <v>0</v>
      </c>
      <c r="D337" s="4">
        <v>1</v>
      </c>
      <c r="E337" s="4">
        <v>216</v>
      </c>
      <c r="F337" s="4">
        <f>ROUND(Source!AP328,O337)</f>
        <v>0</v>
      </c>
      <c r="G337" s="4" t="s">
        <v>79</v>
      </c>
      <c r="H337" s="4" t="s">
        <v>80</v>
      </c>
      <c r="I337" s="4"/>
      <c r="J337" s="4"/>
      <c r="K337" s="4">
        <v>216</v>
      </c>
      <c r="L337" s="4">
        <v>8</v>
      </c>
      <c r="M337" s="4">
        <v>3</v>
      </c>
      <c r="N337" s="4" t="s">
        <v>3</v>
      </c>
      <c r="O337" s="4">
        <v>2</v>
      </c>
      <c r="P337" s="4"/>
      <c r="Q337" s="4"/>
      <c r="R337" s="4"/>
      <c r="S337" s="4"/>
      <c r="T337" s="4"/>
      <c r="U337" s="4"/>
      <c r="V337" s="4"/>
      <c r="W337" s="4"/>
    </row>
    <row r="338" spans="1:23" x14ac:dyDescent="0.2">
      <c r="A338" s="4">
        <v>50</v>
      </c>
      <c r="B338" s="4">
        <v>0</v>
      </c>
      <c r="C338" s="4">
        <v>0</v>
      </c>
      <c r="D338" s="4">
        <v>1</v>
      </c>
      <c r="E338" s="4">
        <v>223</v>
      </c>
      <c r="F338" s="4">
        <f>ROUND(Source!AQ328,O338)</f>
        <v>0</v>
      </c>
      <c r="G338" s="4" t="s">
        <v>81</v>
      </c>
      <c r="H338" s="4" t="s">
        <v>82</v>
      </c>
      <c r="I338" s="4"/>
      <c r="J338" s="4"/>
      <c r="K338" s="4">
        <v>223</v>
      </c>
      <c r="L338" s="4">
        <v>9</v>
      </c>
      <c r="M338" s="4">
        <v>3</v>
      </c>
      <c r="N338" s="4" t="s">
        <v>3</v>
      </c>
      <c r="O338" s="4">
        <v>2</v>
      </c>
      <c r="P338" s="4"/>
      <c r="Q338" s="4"/>
      <c r="R338" s="4"/>
      <c r="S338" s="4"/>
      <c r="T338" s="4"/>
      <c r="U338" s="4"/>
      <c r="V338" s="4"/>
      <c r="W338" s="4"/>
    </row>
    <row r="339" spans="1:23" x14ac:dyDescent="0.2">
      <c r="A339" s="4">
        <v>50</v>
      </c>
      <c r="B339" s="4">
        <v>0</v>
      </c>
      <c r="C339" s="4">
        <v>0</v>
      </c>
      <c r="D339" s="4">
        <v>1</v>
      </c>
      <c r="E339" s="4">
        <v>229</v>
      </c>
      <c r="F339" s="4">
        <f>ROUND(Source!AZ328,O339)</f>
        <v>0</v>
      </c>
      <c r="G339" s="4" t="s">
        <v>83</v>
      </c>
      <c r="H339" s="4" t="s">
        <v>84</v>
      </c>
      <c r="I339" s="4"/>
      <c r="J339" s="4"/>
      <c r="K339" s="4">
        <v>229</v>
      </c>
      <c r="L339" s="4">
        <v>10</v>
      </c>
      <c r="M339" s="4">
        <v>3</v>
      </c>
      <c r="N339" s="4" t="s">
        <v>3</v>
      </c>
      <c r="O339" s="4">
        <v>2</v>
      </c>
      <c r="P339" s="4"/>
      <c r="Q339" s="4"/>
      <c r="R339" s="4"/>
      <c r="S339" s="4"/>
      <c r="T339" s="4"/>
      <c r="U339" s="4"/>
      <c r="V339" s="4"/>
      <c r="W339" s="4"/>
    </row>
    <row r="340" spans="1:23" x14ac:dyDescent="0.2">
      <c r="A340" s="4">
        <v>50</v>
      </c>
      <c r="B340" s="4">
        <v>0</v>
      </c>
      <c r="C340" s="4">
        <v>0</v>
      </c>
      <c r="D340" s="4">
        <v>1</v>
      </c>
      <c r="E340" s="4">
        <v>203</v>
      </c>
      <c r="F340" s="4">
        <f>ROUND(Source!Q328,O340)</f>
        <v>43381.26</v>
      </c>
      <c r="G340" s="4" t="s">
        <v>85</v>
      </c>
      <c r="H340" s="4" t="s">
        <v>86</v>
      </c>
      <c r="I340" s="4"/>
      <c r="J340" s="4"/>
      <c r="K340" s="4">
        <v>203</v>
      </c>
      <c r="L340" s="4">
        <v>11</v>
      </c>
      <c r="M340" s="4">
        <v>3</v>
      </c>
      <c r="N340" s="4" t="s">
        <v>3</v>
      </c>
      <c r="O340" s="4">
        <v>2</v>
      </c>
      <c r="P340" s="4"/>
      <c r="Q340" s="4"/>
      <c r="R340" s="4"/>
      <c r="S340" s="4"/>
      <c r="T340" s="4"/>
      <c r="U340" s="4"/>
      <c r="V340" s="4"/>
      <c r="W340" s="4"/>
    </row>
    <row r="341" spans="1:23" x14ac:dyDescent="0.2">
      <c r="A341" s="4">
        <v>50</v>
      </c>
      <c r="B341" s="4">
        <v>0</v>
      </c>
      <c r="C341" s="4">
        <v>0</v>
      </c>
      <c r="D341" s="4">
        <v>1</v>
      </c>
      <c r="E341" s="4">
        <v>231</v>
      </c>
      <c r="F341" s="4">
        <f>ROUND(Source!BB328,O341)</f>
        <v>0</v>
      </c>
      <c r="G341" s="4" t="s">
        <v>87</v>
      </c>
      <c r="H341" s="4" t="s">
        <v>88</v>
      </c>
      <c r="I341" s="4"/>
      <c r="J341" s="4"/>
      <c r="K341" s="4">
        <v>231</v>
      </c>
      <c r="L341" s="4">
        <v>12</v>
      </c>
      <c r="M341" s="4">
        <v>3</v>
      </c>
      <c r="N341" s="4" t="s">
        <v>3</v>
      </c>
      <c r="O341" s="4">
        <v>2</v>
      </c>
      <c r="P341" s="4"/>
      <c r="Q341" s="4"/>
      <c r="R341" s="4"/>
      <c r="S341" s="4"/>
      <c r="T341" s="4"/>
      <c r="U341" s="4"/>
      <c r="V341" s="4"/>
      <c r="W341" s="4"/>
    </row>
    <row r="342" spans="1:23" x14ac:dyDescent="0.2">
      <c r="A342" s="4">
        <v>50</v>
      </c>
      <c r="B342" s="4">
        <v>0</v>
      </c>
      <c r="C342" s="4">
        <v>0</v>
      </c>
      <c r="D342" s="4">
        <v>1</v>
      </c>
      <c r="E342" s="4">
        <v>204</v>
      </c>
      <c r="F342" s="4">
        <f>ROUND(Source!R328,O342)</f>
        <v>14826.67</v>
      </c>
      <c r="G342" s="4" t="s">
        <v>89</v>
      </c>
      <c r="H342" s="4" t="s">
        <v>90</v>
      </c>
      <c r="I342" s="4"/>
      <c r="J342" s="4"/>
      <c r="K342" s="4">
        <v>204</v>
      </c>
      <c r="L342" s="4">
        <v>13</v>
      </c>
      <c r="M342" s="4">
        <v>3</v>
      </c>
      <c r="N342" s="4" t="s">
        <v>3</v>
      </c>
      <c r="O342" s="4">
        <v>2</v>
      </c>
      <c r="P342" s="4"/>
      <c r="Q342" s="4"/>
      <c r="R342" s="4"/>
      <c r="S342" s="4"/>
      <c r="T342" s="4"/>
      <c r="U342" s="4"/>
      <c r="V342" s="4"/>
      <c r="W342" s="4"/>
    </row>
    <row r="343" spans="1:23" x14ac:dyDescent="0.2">
      <c r="A343" s="4">
        <v>50</v>
      </c>
      <c r="B343" s="4">
        <v>0</v>
      </c>
      <c r="C343" s="4">
        <v>0</v>
      </c>
      <c r="D343" s="4">
        <v>1</v>
      </c>
      <c r="E343" s="4">
        <v>205</v>
      </c>
      <c r="F343" s="4">
        <f>ROUND(Source!S328,O343)</f>
        <v>27291.58</v>
      </c>
      <c r="G343" s="4" t="s">
        <v>91</v>
      </c>
      <c r="H343" s="4" t="s">
        <v>92</v>
      </c>
      <c r="I343" s="4"/>
      <c r="J343" s="4"/>
      <c r="K343" s="4">
        <v>205</v>
      </c>
      <c r="L343" s="4">
        <v>14</v>
      </c>
      <c r="M343" s="4">
        <v>3</v>
      </c>
      <c r="N343" s="4" t="s">
        <v>3</v>
      </c>
      <c r="O343" s="4">
        <v>2</v>
      </c>
      <c r="P343" s="4"/>
      <c r="Q343" s="4"/>
      <c r="R343" s="4"/>
      <c r="S343" s="4"/>
      <c r="T343" s="4"/>
      <c r="U343" s="4"/>
      <c r="V343" s="4"/>
      <c r="W343" s="4"/>
    </row>
    <row r="344" spans="1:23" x14ac:dyDescent="0.2">
      <c r="A344" s="4">
        <v>50</v>
      </c>
      <c r="B344" s="4">
        <v>0</v>
      </c>
      <c r="C344" s="4">
        <v>0</v>
      </c>
      <c r="D344" s="4">
        <v>1</v>
      </c>
      <c r="E344" s="4">
        <v>232</v>
      </c>
      <c r="F344" s="4">
        <f>ROUND(Source!BC328,O344)</f>
        <v>0</v>
      </c>
      <c r="G344" s="4" t="s">
        <v>93</v>
      </c>
      <c r="H344" s="4" t="s">
        <v>94</v>
      </c>
      <c r="I344" s="4"/>
      <c r="J344" s="4"/>
      <c r="K344" s="4">
        <v>232</v>
      </c>
      <c r="L344" s="4">
        <v>15</v>
      </c>
      <c r="M344" s="4">
        <v>3</v>
      </c>
      <c r="N344" s="4" t="s">
        <v>3</v>
      </c>
      <c r="O344" s="4">
        <v>2</v>
      </c>
      <c r="P344" s="4"/>
      <c r="Q344" s="4"/>
      <c r="R344" s="4"/>
      <c r="S344" s="4"/>
      <c r="T344" s="4"/>
      <c r="U344" s="4"/>
      <c r="V344" s="4"/>
      <c r="W344" s="4"/>
    </row>
    <row r="345" spans="1:23" x14ac:dyDescent="0.2">
      <c r="A345" s="4">
        <v>50</v>
      </c>
      <c r="B345" s="4">
        <v>0</v>
      </c>
      <c r="C345" s="4">
        <v>0</v>
      </c>
      <c r="D345" s="4">
        <v>1</v>
      </c>
      <c r="E345" s="4">
        <v>214</v>
      </c>
      <c r="F345" s="4">
        <f>ROUND(Source!AS328,O345)</f>
        <v>431401.49</v>
      </c>
      <c r="G345" s="4" t="s">
        <v>95</v>
      </c>
      <c r="H345" s="4" t="s">
        <v>96</v>
      </c>
      <c r="I345" s="4"/>
      <c r="J345" s="4"/>
      <c r="K345" s="4">
        <v>214</v>
      </c>
      <c r="L345" s="4">
        <v>16</v>
      </c>
      <c r="M345" s="4">
        <v>3</v>
      </c>
      <c r="N345" s="4" t="s">
        <v>3</v>
      </c>
      <c r="O345" s="4">
        <v>2</v>
      </c>
      <c r="P345" s="4"/>
      <c r="Q345" s="4"/>
      <c r="R345" s="4"/>
      <c r="S345" s="4"/>
      <c r="T345" s="4"/>
      <c r="U345" s="4"/>
      <c r="V345" s="4"/>
      <c r="W345" s="4"/>
    </row>
    <row r="346" spans="1:23" x14ac:dyDescent="0.2">
      <c r="A346" s="4">
        <v>50</v>
      </c>
      <c r="B346" s="4">
        <v>0</v>
      </c>
      <c r="C346" s="4">
        <v>0</v>
      </c>
      <c r="D346" s="4">
        <v>1</v>
      </c>
      <c r="E346" s="4">
        <v>215</v>
      </c>
      <c r="F346" s="4">
        <f>ROUND(Source!AT328,O346)</f>
        <v>0</v>
      </c>
      <c r="G346" s="4" t="s">
        <v>97</v>
      </c>
      <c r="H346" s="4" t="s">
        <v>98</v>
      </c>
      <c r="I346" s="4"/>
      <c r="J346" s="4"/>
      <c r="K346" s="4">
        <v>215</v>
      </c>
      <c r="L346" s="4">
        <v>17</v>
      </c>
      <c r="M346" s="4">
        <v>3</v>
      </c>
      <c r="N346" s="4" t="s">
        <v>3</v>
      </c>
      <c r="O346" s="4">
        <v>2</v>
      </c>
      <c r="P346" s="4"/>
      <c r="Q346" s="4"/>
      <c r="R346" s="4"/>
      <c r="S346" s="4"/>
      <c r="T346" s="4"/>
      <c r="U346" s="4"/>
      <c r="V346" s="4"/>
      <c r="W346" s="4"/>
    </row>
    <row r="347" spans="1:23" x14ac:dyDescent="0.2">
      <c r="A347" s="4">
        <v>50</v>
      </c>
      <c r="B347" s="4">
        <v>0</v>
      </c>
      <c r="C347" s="4">
        <v>0</v>
      </c>
      <c r="D347" s="4">
        <v>1</v>
      </c>
      <c r="E347" s="4">
        <v>217</v>
      </c>
      <c r="F347" s="4">
        <f>ROUND(Source!AU328,O347)</f>
        <v>0</v>
      </c>
      <c r="G347" s="4" t="s">
        <v>99</v>
      </c>
      <c r="H347" s="4" t="s">
        <v>100</v>
      </c>
      <c r="I347" s="4"/>
      <c r="J347" s="4"/>
      <c r="K347" s="4">
        <v>217</v>
      </c>
      <c r="L347" s="4">
        <v>18</v>
      </c>
      <c r="M347" s="4">
        <v>3</v>
      </c>
      <c r="N347" s="4" t="s">
        <v>3</v>
      </c>
      <c r="O347" s="4">
        <v>2</v>
      </c>
      <c r="P347" s="4"/>
      <c r="Q347" s="4"/>
      <c r="R347" s="4"/>
      <c r="S347" s="4"/>
      <c r="T347" s="4"/>
      <c r="U347" s="4"/>
      <c r="V347" s="4"/>
      <c r="W347" s="4"/>
    </row>
    <row r="348" spans="1:23" x14ac:dyDescent="0.2">
      <c r="A348" s="4">
        <v>50</v>
      </c>
      <c r="B348" s="4">
        <v>0</v>
      </c>
      <c r="C348" s="4">
        <v>0</v>
      </c>
      <c r="D348" s="4">
        <v>1</v>
      </c>
      <c r="E348" s="4">
        <v>230</v>
      </c>
      <c r="F348" s="4">
        <f>ROUND(Source!BA328,O348)</f>
        <v>0</v>
      </c>
      <c r="G348" s="4" t="s">
        <v>101</v>
      </c>
      <c r="H348" s="4" t="s">
        <v>102</v>
      </c>
      <c r="I348" s="4"/>
      <c r="J348" s="4"/>
      <c r="K348" s="4">
        <v>230</v>
      </c>
      <c r="L348" s="4">
        <v>19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3" x14ac:dyDescent="0.2">
      <c r="A349" s="4">
        <v>50</v>
      </c>
      <c r="B349" s="4">
        <v>0</v>
      </c>
      <c r="C349" s="4">
        <v>0</v>
      </c>
      <c r="D349" s="4">
        <v>1</v>
      </c>
      <c r="E349" s="4">
        <v>206</v>
      </c>
      <c r="F349" s="4">
        <f>ROUND(Source!T328,O349)</f>
        <v>0</v>
      </c>
      <c r="G349" s="4" t="s">
        <v>103</v>
      </c>
      <c r="H349" s="4" t="s">
        <v>104</v>
      </c>
      <c r="I349" s="4"/>
      <c r="J349" s="4"/>
      <c r="K349" s="4">
        <v>206</v>
      </c>
      <c r="L349" s="4">
        <v>20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3" x14ac:dyDescent="0.2">
      <c r="A350" s="4">
        <v>50</v>
      </c>
      <c r="B350" s="4">
        <v>0</v>
      </c>
      <c r="C350" s="4">
        <v>0</v>
      </c>
      <c r="D350" s="4">
        <v>1</v>
      </c>
      <c r="E350" s="4">
        <v>207</v>
      </c>
      <c r="F350" s="4">
        <f>Source!U328</f>
        <v>101.9289</v>
      </c>
      <c r="G350" s="4" t="s">
        <v>105</v>
      </c>
      <c r="H350" s="4" t="s">
        <v>106</v>
      </c>
      <c r="I350" s="4"/>
      <c r="J350" s="4"/>
      <c r="K350" s="4">
        <v>207</v>
      </c>
      <c r="L350" s="4">
        <v>21</v>
      </c>
      <c r="M350" s="4">
        <v>3</v>
      </c>
      <c r="N350" s="4" t="s">
        <v>3</v>
      </c>
      <c r="O350" s="4">
        <v>-1</v>
      </c>
      <c r="P350" s="4"/>
      <c r="Q350" s="4"/>
      <c r="R350" s="4"/>
      <c r="S350" s="4"/>
      <c r="T350" s="4"/>
      <c r="U350" s="4"/>
      <c r="V350" s="4"/>
      <c r="W350" s="4"/>
    </row>
    <row r="351" spans="1:23" x14ac:dyDescent="0.2">
      <c r="A351" s="4">
        <v>50</v>
      </c>
      <c r="B351" s="4">
        <v>0</v>
      </c>
      <c r="C351" s="4">
        <v>0</v>
      </c>
      <c r="D351" s="4">
        <v>1</v>
      </c>
      <c r="E351" s="4">
        <v>208</v>
      </c>
      <c r="F351" s="4">
        <f>Source!V328</f>
        <v>0</v>
      </c>
      <c r="G351" s="4" t="s">
        <v>107</v>
      </c>
      <c r="H351" s="4" t="s">
        <v>108</v>
      </c>
      <c r="I351" s="4"/>
      <c r="J351" s="4"/>
      <c r="K351" s="4">
        <v>208</v>
      </c>
      <c r="L351" s="4">
        <v>22</v>
      </c>
      <c r="M351" s="4">
        <v>3</v>
      </c>
      <c r="N351" s="4" t="s">
        <v>3</v>
      </c>
      <c r="O351" s="4">
        <v>-1</v>
      </c>
      <c r="P351" s="4"/>
      <c r="Q351" s="4"/>
      <c r="R351" s="4"/>
      <c r="S351" s="4"/>
      <c r="T351" s="4"/>
      <c r="U351" s="4"/>
      <c r="V351" s="4"/>
      <c r="W351" s="4"/>
    </row>
    <row r="352" spans="1:23" x14ac:dyDescent="0.2">
      <c r="A352" s="4">
        <v>50</v>
      </c>
      <c r="B352" s="4">
        <v>0</v>
      </c>
      <c r="C352" s="4">
        <v>0</v>
      </c>
      <c r="D352" s="4">
        <v>1</v>
      </c>
      <c r="E352" s="4">
        <v>209</v>
      </c>
      <c r="F352" s="4">
        <f>ROUND(Source!W328,O352)</f>
        <v>0</v>
      </c>
      <c r="G352" s="4" t="s">
        <v>109</v>
      </c>
      <c r="H352" s="4" t="s">
        <v>110</v>
      </c>
      <c r="I352" s="4"/>
      <c r="J352" s="4"/>
      <c r="K352" s="4">
        <v>209</v>
      </c>
      <c r="L352" s="4">
        <v>23</v>
      </c>
      <c r="M352" s="4">
        <v>3</v>
      </c>
      <c r="N352" s="4" t="s">
        <v>3</v>
      </c>
      <c r="O352" s="4">
        <v>2</v>
      </c>
      <c r="P352" s="4"/>
      <c r="Q352" s="4"/>
      <c r="R352" s="4"/>
      <c r="S352" s="4"/>
      <c r="T352" s="4"/>
      <c r="U352" s="4"/>
      <c r="V352" s="4"/>
      <c r="W352" s="4"/>
    </row>
    <row r="353" spans="1:245" x14ac:dyDescent="0.2">
      <c r="A353" s="4">
        <v>50</v>
      </c>
      <c r="B353" s="4">
        <v>0</v>
      </c>
      <c r="C353" s="4">
        <v>0</v>
      </c>
      <c r="D353" s="4">
        <v>1</v>
      </c>
      <c r="E353" s="4">
        <v>210</v>
      </c>
      <c r="F353" s="4">
        <f>ROUND(Source!X328,O353)</f>
        <v>27670.11</v>
      </c>
      <c r="G353" s="4" t="s">
        <v>111</v>
      </c>
      <c r="H353" s="4" t="s">
        <v>112</v>
      </c>
      <c r="I353" s="4"/>
      <c r="J353" s="4"/>
      <c r="K353" s="4">
        <v>210</v>
      </c>
      <c r="L353" s="4">
        <v>25</v>
      </c>
      <c r="M353" s="4">
        <v>3</v>
      </c>
      <c r="N353" s="4" t="s">
        <v>3</v>
      </c>
      <c r="O353" s="4">
        <v>2</v>
      </c>
      <c r="P353" s="4"/>
      <c r="Q353" s="4"/>
      <c r="R353" s="4"/>
      <c r="S353" s="4"/>
      <c r="T353" s="4"/>
      <c r="U353" s="4"/>
      <c r="V353" s="4"/>
      <c r="W353" s="4"/>
    </row>
    <row r="354" spans="1:245" x14ac:dyDescent="0.2">
      <c r="A354" s="4">
        <v>50</v>
      </c>
      <c r="B354" s="4">
        <v>0</v>
      </c>
      <c r="C354" s="4">
        <v>0</v>
      </c>
      <c r="D354" s="4">
        <v>1</v>
      </c>
      <c r="E354" s="4">
        <v>211</v>
      </c>
      <c r="F354" s="4">
        <f>ROUND(Source!Y328,O354)</f>
        <v>12003.61</v>
      </c>
      <c r="G354" s="4" t="s">
        <v>113</v>
      </c>
      <c r="H354" s="4" t="s">
        <v>114</v>
      </c>
      <c r="I354" s="4"/>
      <c r="J354" s="4"/>
      <c r="K354" s="4">
        <v>211</v>
      </c>
      <c r="L354" s="4">
        <v>26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45" x14ac:dyDescent="0.2">
      <c r="A355" s="4">
        <v>50</v>
      </c>
      <c r="B355" s="4">
        <v>0</v>
      </c>
      <c r="C355" s="4">
        <v>0</v>
      </c>
      <c r="D355" s="4">
        <v>1</v>
      </c>
      <c r="E355" s="4">
        <v>224</v>
      </c>
      <c r="F355" s="4">
        <f>ROUND(Source!AR328,O355)</f>
        <v>431401.49</v>
      </c>
      <c r="G355" s="4" t="s">
        <v>115</v>
      </c>
      <c r="H355" s="4" t="s">
        <v>116</v>
      </c>
      <c r="I355" s="4"/>
      <c r="J355" s="4"/>
      <c r="K355" s="4">
        <v>224</v>
      </c>
      <c r="L355" s="4">
        <v>27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7" spans="1:245" x14ac:dyDescent="0.2">
      <c r="A357" s="1">
        <v>4</v>
      </c>
      <c r="B357" s="1">
        <v>1</v>
      </c>
      <c r="C357" s="1"/>
      <c r="D357" s="1">
        <f>ROW(A366)</f>
        <v>366</v>
      </c>
      <c r="E357" s="1"/>
      <c r="F357" s="1" t="s">
        <v>13</v>
      </c>
      <c r="G357" s="68" t="s">
        <v>1428</v>
      </c>
      <c r="H357" s="1" t="s">
        <v>3</v>
      </c>
      <c r="I357" s="1">
        <v>0</v>
      </c>
      <c r="J357" s="1"/>
      <c r="K357" s="1">
        <v>0</v>
      </c>
      <c r="L357" s="1"/>
      <c r="M357" s="1"/>
      <c r="N357" s="1"/>
      <c r="O357" s="1"/>
      <c r="P357" s="1"/>
      <c r="Q357" s="1"/>
      <c r="R357" s="1"/>
      <c r="S357" s="1"/>
      <c r="T357" s="1"/>
      <c r="U357" s="1" t="s">
        <v>3</v>
      </c>
      <c r="V357" s="1">
        <v>0</v>
      </c>
      <c r="W357" s="1"/>
      <c r="X357" s="1"/>
      <c r="Y357" s="1"/>
      <c r="Z357" s="1"/>
      <c r="AA357" s="1"/>
      <c r="AB357" s="1" t="s">
        <v>3</v>
      </c>
      <c r="AC357" s="1" t="s">
        <v>3</v>
      </c>
      <c r="AD357" s="1" t="s">
        <v>3</v>
      </c>
      <c r="AE357" s="1" t="s">
        <v>3</v>
      </c>
      <c r="AF357" s="1" t="s">
        <v>3</v>
      </c>
      <c r="AG357" s="1" t="s">
        <v>3</v>
      </c>
      <c r="AH357" s="1"/>
      <c r="AI357" s="1"/>
      <c r="AJ357" s="1"/>
      <c r="AK357" s="1"/>
      <c r="AL357" s="1"/>
      <c r="AM357" s="1"/>
      <c r="AN357" s="1"/>
      <c r="AO357" s="1"/>
      <c r="AP357" s="1" t="s">
        <v>3</v>
      </c>
      <c r="AQ357" s="1" t="s">
        <v>3</v>
      </c>
      <c r="AR357" s="1" t="s">
        <v>3</v>
      </c>
      <c r="AS357" s="1"/>
      <c r="AT357" s="1"/>
      <c r="AU357" s="1"/>
      <c r="AV357" s="1"/>
      <c r="AW357" s="1"/>
      <c r="AX357" s="1"/>
      <c r="AY357" s="1"/>
      <c r="AZ357" s="1" t="s">
        <v>3</v>
      </c>
      <c r="BA357" s="1"/>
      <c r="BB357" s="1" t="s">
        <v>3</v>
      </c>
      <c r="BC357" s="1" t="s">
        <v>3</v>
      </c>
      <c r="BD357" s="1" t="s">
        <v>3</v>
      </c>
      <c r="BE357" s="1" t="s">
        <v>3</v>
      </c>
      <c r="BF357" s="1" t="s">
        <v>3</v>
      </c>
      <c r="BG357" s="1" t="s">
        <v>3</v>
      </c>
      <c r="BH357" s="1" t="s">
        <v>3</v>
      </c>
      <c r="BI357" s="1" t="s">
        <v>3</v>
      </c>
      <c r="BJ357" s="1" t="s">
        <v>3</v>
      </c>
      <c r="BK357" s="1" t="s">
        <v>3</v>
      </c>
      <c r="BL357" s="1" t="s">
        <v>3</v>
      </c>
      <c r="BM357" s="1" t="s">
        <v>3</v>
      </c>
      <c r="BN357" s="1" t="s">
        <v>3</v>
      </c>
      <c r="BO357" s="1" t="s">
        <v>3</v>
      </c>
      <c r="BP357" s="1" t="s">
        <v>3</v>
      </c>
      <c r="BQ357" s="1"/>
      <c r="BR357" s="1"/>
      <c r="BS357" s="1"/>
      <c r="BT357" s="1"/>
      <c r="BU357" s="1"/>
      <c r="BV357" s="1"/>
      <c r="BW357" s="1"/>
      <c r="BX357" s="1">
        <v>0</v>
      </c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>
        <v>0</v>
      </c>
    </row>
    <row r="359" spans="1:245" x14ac:dyDescent="0.2">
      <c r="A359" s="2">
        <v>52</v>
      </c>
      <c r="B359" s="2">
        <f t="shared" ref="B359:G359" si="320">B366</f>
        <v>1</v>
      </c>
      <c r="C359" s="2">
        <f t="shared" si="320"/>
        <v>4</v>
      </c>
      <c r="D359" s="2">
        <f t="shared" si="320"/>
        <v>357</v>
      </c>
      <c r="E359" s="2">
        <f t="shared" si="320"/>
        <v>0</v>
      </c>
      <c r="F359" s="2" t="str">
        <f t="shared" si="320"/>
        <v>Новый раздел</v>
      </c>
      <c r="G359" s="2" t="str">
        <f t="shared" si="320"/>
        <v>п.11   Замена\устройство бортового камня садового(для оснований площадок детских, спортивных, воркаут) - 90 м/п</v>
      </c>
      <c r="H359" s="2"/>
      <c r="I359" s="2"/>
      <c r="J359" s="2"/>
      <c r="K359" s="2"/>
      <c r="L359" s="2"/>
      <c r="M359" s="2"/>
      <c r="N359" s="2"/>
      <c r="O359" s="2">
        <f t="shared" ref="O359:AT359" si="321">O366</f>
        <v>68287.759999999995</v>
      </c>
      <c r="P359" s="2">
        <f t="shared" si="321"/>
        <v>32176.84</v>
      </c>
      <c r="Q359" s="2">
        <f t="shared" si="321"/>
        <v>1681.35</v>
      </c>
      <c r="R359" s="2">
        <f t="shared" si="321"/>
        <v>762.88</v>
      </c>
      <c r="S359" s="2">
        <f t="shared" si="321"/>
        <v>34429.57</v>
      </c>
      <c r="T359" s="2">
        <f t="shared" si="321"/>
        <v>0</v>
      </c>
      <c r="U359" s="2">
        <f t="shared" si="321"/>
        <v>126.126</v>
      </c>
      <c r="V359" s="2">
        <f t="shared" si="321"/>
        <v>0</v>
      </c>
      <c r="W359" s="2">
        <f t="shared" si="321"/>
        <v>0</v>
      </c>
      <c r="X359" s="2">
        <f t="shared" si="321"/>
        <v>33176.03</v>
      </c>
      <c r="Y359" s="2">
        <f t="shared" si="321"/>
        <v>16130.9</v>
      </c>
      <c r="Z359" s="2">
        <f t="shared" si="321"/>
        <v>0</v>
      </c>
      <c r="AA359" s="2">
        <f t="shared" si="321"/>
        <v>0</v>
      </c>
      <c r="AB359" s="2">
        <f t="shared" si="321"/>
        <v>68287.759999999995</v>
      </c>
      <c r="AC359" s="2">
        <f t="shared" si="321"/>
        <v>32176.84</v>
      </c>
      <c r="AD359" s="2">
        <f t="shared" si="321"/>
        <v>1681.35</v>
      </c>
      <c r="AE359" s="2">
        <f t="shared" si="321"/>
        <v>762.88</v>
      </c>
      <c r="AF359" s="2">
        <f t="shared" si="321"/>
        <v>34429.57</v>
      </c>
      <c r="AG359" s="2">
        <f t="shared" si="321"/>
        <v>0</v>
      </c>
      <c r="AH359" s="2">
        <f t="shared" si="321"/>
        <v>126.126</v>
      </c>
      <c r="AI359" s="2">
        <f t="shared" si="321"/>
        <v>0</v>
      </c>
      <c r="AJ359" s="2">
        <f t="shared" si="321"/>
        <v>0</v>
      </c>
      <c r="AK359" s="2">
        <f t="shared" si="321"/>
        <v>33176.03</v>
      </c>
      <c r="AL359" s="2">
        <f t="shared" si="321"/>
        <v>16130.9</v>
      </c>
      <c r="AM359" s="2">
        <f t="shared" si="321"/>
        <v>0</v>
      </c>
      <c r="AN359" s="2">
        <f t="shared" si="321"/>
        <v>0</v>
      </c>
      <c r="AO359" s="2">
        <f t="shared" si="321"/>
        <v>0</v>
      </c>
      <c r="AP359" s="2">
        <f t="shared" si="321"/>
        <v>0</v>
      </c>
      <c r="AQ359" s="2">
        <f t="shared" si="321"/>
        <v>0</v>
      </c>
      <c r="AR359" s="2">
        <f t="shared" si="321"/>
        <v>118792.42</v>
      </c>
      <c r="AS359" s="2">
        <f t="shared" si="321"/>
        <v>118792.42</v>
      </c>
      <c r="AT359" s="2">
        <f t="shared" si="321"/>
        <v>0</v>
      </c>
      <c r="AU359" s="2">
        <f t="shared" ref="AU359:BZ359" si="322">AU366</f>
        <v>0</v>
      </c>
      <c r="AV359" s="2">
        <f t="shared" si="322"/>
        <v>32176.84</v>
      </c>
      <c r="AW359" s="2">
        <f t="shared" si="322"/>
        <v>32176.84</v>
      </c>
      <c r="AX359" s="2">
        <f t="shared" si="322"/>
        <v>0</v>
      </c>
      <c r="AY359" s="2">
        <f t="shared" si="322"/>
        <v>32176.84</v>
      </c>
      <c r="AZ359" s="2">
        <f t="shared" si="322"/>
        <v>0</v>
      </c>
      <c r="BA359" s="2">
        <f t="shared" si="322"/>
        <v>0</v>
      </c>
      <c r="BB359" s="2">
        <f t="shared" si="322"/>
        <v>0</v>
      </c>
      <c r="BC359" s="2">
        <f t="shared" si="322"/>
        <v>0</v>
      </c>
      <c r="BD359" s="2">
        <f t="shared" si="322"/>
        <v>0</v>
      </c>
      <c r="BE359" s="2">
        <f t="shared" si="322"/>
        <v>0</v>
      </c>
      <c r="BF359" s="2">
        <f t="shared" si="322"/>
        <v>0</v>
      </c>
      <c r="BG359" s="2">
        <f t="shared" si="322"/>
        <v>0</v>
      </c>
      <c r="BH359" s="2">
        <f t="shared" si="322"/>
        <v>0</v>
      </c>
      <c r="BI359" s="2">
        <f t="shared" si="322"/>
        <v>0</v>
      </c>
      <c r="BJ359" s="2">
        <f t="shared" si="322"/>
        <v>0</v>
      </c>
      <c r="BK359" s="2">
        <f t="shared" si="322"/>
        <v>0</v>
      </c>
      <c r="BL359" s="2">
        <f t="shared" si="322"/>
        <v>0</v>
      </c>
      <c r="BM359" s="2">
        <f t="shared" si="322"/>
        <v>0</v>
      </c>
      <c r="BN359" s="2">
        <f t="shared" si="322"/>
        <v>0</v>
      </c>
      <c r="BO359" s="2">
        <f t="shared" si="322"/>
        <v>0</v>
      </c>
      <c r="BP359" s="2">
        <f t="shared" si="322"/>
        <v>0</v>
      </c>
      <c r="BQ359" s="2">
        <f t="shared" si="322"/>
        <v>0</v>
      </c>
      <c r="BR359" s="2">
        <f t="shared" si="322"/>
        <v>0</v>
      </c>
      <c r="BS359" s="2">
        <f t="shared" si="322"/>
        <v>0</v>
      </c>
      <c r="BT359" s="2">
        <f t="shared" si="322"/>
        <v>0</v>
      </c>
      <c r="BU359" s="2">
        <f t="shared" si="322"/>
        <v>0</v>
      </c>
      <c r="BV359" s="2">
        <f t="shared" si="322"/>
        <v>0</v>
      </c>
      <c r="BW359" s="2">
        <f t="shared" si="322"/>
        <v>0</v>
      </c>
      <c r="BX359" s="2">
        <f t="shared" si="322"/>
        <v>0</v>
      </c>
      <c r="BY359" s="2">
        <f t="shared" si="322"/>
        <v>0</v>
      </c>
      <c r="BZ359" s="2">
        <f t="shared" si="322"/>
        <v>0</v>
      </c>
      <c r="CA359" s="2">
        <f t="shared" ref="CA359:DF359" si="323">CA366</f>
        <v>118792.42</v>
      </c>
      <c r="CB359" s="2">
        <f t="shared" si="323"/>
        <v>118792.42</v>
      </c>
      <c r="CC359" s="2">
        <f t="shared" si="323"/>
        <v>0</v>
      </c>
      <c r="CD359" s="2">
        <f t="shared" si="323"/>
        <v>0</v>
      </c>
      <c r="CE359" s="2">
        <f t="shared" si="323"/>
        <v>32176.84</v>
      </c>
      <c r="CF359" s="2">
        <f t="shared" si="323"/>
        <v>32176.84</v>
      </c>
      <c r="CG359" s="2">
        <f t="shared" si="323"/>
        <v>0</v>
      </c>
      <c r="CH359" s="2">
        <f t="shared" si="323"/>
        <v>32176.84</v>
      </c>
      <c r="CI359" s="2">
        <f t="shared" si="323"/>
        <v>0</v>
      </c>
      <c r="CJ359" s="2">
        <f t="shared" si="323"/>
        <v>0</v>
      </c>
      <c r="CK359" s="2">
        <f t="shared" si="323"/>
        <v>0</v>
      </c>
      <c r="CL359" s="2">
        <f t="shared" si="323"/>
        <v>0</v>
      </c>
      <c r="CM359" s="2">
        <f t="shared" si="323"/>
        <v>0</v>
      </c>
      <c r="CN359" s="2">
        <f t="shared" si="323"/>
        <v>0</v>
      </c>
      <c r="CO359" s="2">
        <f t="shared" si="323"/>
        <v>0</v>
      </c>
      <c r="CP359" s="2">
        <f t="shared" si="323"/>
        <v>0</v>
      </c>
      <c r="CQ359" s="2">
        <f t="shared" si="323"/>
        <v>0</v>
      </c>
      <c r="CR359" s="2">
        <f t="shared" si="323"/>
        <v>0</v>
      </c>
      <c r="CS359" s="2">
        <f t="shared" si="323"/>
        <v>0</v>
      </c>
      <c r="CT359" s="2">
        <f t="shared" si="323"/>
        <v>0</v>
      </c>
      <c r="CU359" s="2">
        <f t="shared" si="323"/>
        <v>0</v>
      </c>
      <c r="CV359" s="2">
        <f t="shared" si="323"/>
        <v>0</v>
      </c>
      <c r="CW359" s="2">
        <f t="shared" si="323"/>
        <v>0</v>
      </c>
      <c r="CX359" s="2">
        <f t="shared" si="323"/>
        <v>0</v>
      </c>
      <c r="CY359" s="2">
        <f t="shared" si="323"/>
        <v>0</v>
      </c>
      <c r="CZ359" s="2">
        <f t="shared" si="323"/>
        <v>0</v>
      </c>
      <c r="DA359" s="2">
        <f t="shared" si="323"/>
        <v>0</v>
      </c>
      <c r="DB359" s="2">
        <f t="shared" si="323"/>
        <v>0</v>
      </c>
      <c r="DC359" s="2">
        <f t="shared" si="323"/>
        <v>0</v>
      </c>
      <c r="DD359" s="2">
        <f t="shared" si="323"/>
        <v>0</v>
      </c>
      <c r="DE359" s="2">
        <f t="shared" si="323"/>
        <v>0</v>
      </c>
      <c r="DF359" s="2">
        <f t="shared" si="323"/>
        <v>0</v>
      </c>
      <c r="DG359" s="3">
        <f t="shared" ref="DG359:EL359" si="324">DG366</f>
        <v>0</v>
      </c>
      <c r="DH359" s="3">
        <f t="shared" si="324"/>
        <v>0</v>
      </c>
      <c r="DI359" s="3">
        <f t="shared" si="324"/>
        <v>0</v>
      </c>
      <c r="DJ359" s="3">
        <f t="shared" si="324"/>
        <v>0</v>
      </c>
      <c r="DK359" s="3">
        <f t="shared" si="324"/>
        <v>0</v>
      </c>
      <c r="DL359" s="3">
        <f t="shared" si="324"/>
        <v>0</v>
      </c>
      <c r="DM359" s="3">
        <f t="shared" si="324"/>
        <v>0</v>
      </c>
      <c r="DN359" s="3">
        <f t="shared" si="324"/>
        <v>0</v>
      </c>
      <c r="DO359" s="3">
        <f t="shared" si="324"/>
        <v>0</v>
      </c>
      <c r="DP359" s="3">
        <f t="shared" si="324"/>
        <v>0</v>
      </c>
      <c r="DQ359" s="3">
        <f t="shared" si="324"/>
        <v>0</v>
      </c>
      <c r="DR359" s="3">
        <f t="shared" si="324"/>
        <v>0</v>
      </c>
      <c r="DS359" s="3">
        <f t="shared" si="324"/>
        <v>0</v>
      </c>
      <c r="DT359" s="3">
        <f t="shared" si="324"/>
        <v>0</v>
      </c>
      <c r="DU359" s="3">
        <f t="shared" si="324"/>
        <v>0</v>
      </c>
      <c r="DV359" s="3">
        <f t="shared" si="324"/>
        <v>0</v>
      </c>
      <c r="DW359" s="3">
        <f t="shared" si="324"/>
        <v>0</v>
      </c>
      <c r="DX359" s="3">
        <f t="shared" si="324"/>
        <v>0</v>
      </c>
      <c r="DY359" s="3">
        <f t="shared" si="324"/>
        <v>0</v>
      </c>
      <c r="DZ359" s="3">
        <f t="shared" si="324"/>
        <v>0</v>
      </c>
      <c r="EA359" s="3">
        <f t="shared" si="324"/>
        <v>0</v>
      </c>
      <c r="EB359" s="3">
        <f t="shared" si="324"/>
        <v>0</v>
      </c>
      <c r="EC359" s="3">
        <f t="shared" si="324"/>
        <v>0</v>
      </c>
      <c r="ED359" s="3">
        <f t="shared" si="324"/>
        <v>0</v>
      </c>
      <c r="EE359" s="3">
        <f t="shared" si="324"/>
        <v>0</v>
      </c>
      <c r="EF359" s="3">
        <f t="shared" si="324"/>
        <v>0</v>
      </c>
      <c r="EG359" s="3">
        <f t="shared" si="324"/>
        <v>0</v>
      </c>
      <c r="EH359" s="3">
        <f t="shared" si="324"/>
        <v>0</v>
      </c>
      <c r="EI359" s="3">
        <f t="shared" si="324"/>
        <v>0</v>
      </c>
      <c r="EJ359" s="3">
        <f t="shared" si="324"/>
        <v>0</v>
      </c>
      <c r="EK359" s="3">
        <f t="shared" si="324"/>
        <v>0</v>
      </c>
      <c r="EL359" s="3">
        <f t="shared" si="324"/>
        <v>0</v>
      </c>
      <c r="EM359" s="3">
        <f t="shared" ref="EM359:FR359" si="325">EM366</f>
        <v>0</v>
      </c>
      <c r="EN359" s="3">
        <f t="shared" si="325"/>
        <v>0</v>
      </c>
      <c r="EO359" s="3">
        <f t="shared" si="325"/>
        <v>0</v>
      </c>
      <c r="EP359" s="3">
        <f t="shared" si="325"/>
        <v>0</v>
      </c>
      <c r="EQ359" s="3">
        <f t="shared" si="325"/>
        <v>0</v>
      </c>
      <c r="ER359" s="3">
        <f t="shared" si="325"/>
        <v>0</v>
      </c>
      <c r="ES359" s="3">
        <f t="shared" si="325"/>
        <v>0</v>
      </c>
      <c r="ET359" s="3">
        <f t="shared" si="325"/>
        <v>0</v>
      </c>
      <c r="EU359" s="3">
        <f t="shared" si="325"/>
        <v>0</v>
      </c>
      <c r="EV359" s="3">
        <f t="shared" si="325"/>
        <v>0</v>
      </c>
      <c r="EW359" s="3">
        <f t="shared" si="325"/>
        <v>0</v>
      </c>
      <c r="EX359" s="3">
        <f t="shared" si="325"/>
        <v>0</v>
      </c>
      <c r="EY359" s="3">
        <f t="shared" si="325"/>
        <v>0</v>
      </c>
      <c r="EZ359" s="3">
        <f t="shared" si="325"/>
        <v>0</v>
      </c>
      <c r="FA359" s="3">
        <f t="shared" si="325"/>
        <v>0</v>
      </c>
      <c r="FB359" s="3">
        <f t="shared" si="325"/>
        <v>0</v>
      </c>
      <c r="FC359" s="3">
        <f t="shared" si="325"/>
        <v>0</v>
      </c>
      <c r="FD359" s="3">
        <f t="shared" si="325"/>
        <v>0</v>
      </c>
      <c r="FE359" s="3">
        <f t="shared" si="325"/>
        <v>0</v>
      </c>
      <c r="FF359" s="3">
        <f t="shared" si="325"/>
        <v>0</v>
      </c>
      <c r="FG359" s="3">
        <f t="shared" si="325"/>
        <v>0</v>
      </c>
      <c r="FH359" s="3">
        <f t="shared" si="325"/>
        <v>0</v>
      </c>
      <c r="FI359" s="3">
        <f t="shared" si="325"/>
        <v>0</v>
      </c>
      <c r="FJ359" s="3">
        <f t="shared" si="325"/>
        <v>0</v>
      </c>
      <c r="FK359" s="3">
        <f t="shared" si="325"/>
        <v>0</v>
      </c>
      <c r="FL359" s="3">
        <f t="shared" si="325"/>
        <v>0</v>
      </c>
      <c r="FM359" s="3">
        <f t="shared" si="325"/>
        <v>0</v>
      </c>
      <c r="FN359" s="3">
        <f t="shared" si="325"/>
        <v>0</v>
      </c>
      <c r="FO359" s="3">
        <f t="shared" si="325"/>
        <v>0</v>
      </c>
      <c r="FP359" s="3">
        <f t="shared" si="325"/>
        <v>0</v>
      </c>
      <c r="FQ359" s="3">
        <f t="shared" si="325"/>
        <v>0</v>
      </c>
      <c r="FR359" s="3">
        <f t="shared" si="325"/>
        <v>0</v>
      </c>
      <c r="FS359" s="3">
        <f t="shared" ref="FS359:GX359" si="326">FS366</f>
        <v>0</v>
      </c>
      <c r="FT359" s="3">
        <f t="shared" si="326"/>
        <v>0</v>
      </c>
      <c r="FU359" s="3">
        <f t="shared" si="326"/>
        <v>0</v>
      </c>
      <c r="FV359" s="3">
        <f t="shared" si="326"/>
        <v>0</v>
      </c>
      <c r="FW359" s="3">
        <f t="shared" si="326"/>
        <v>0</v>
      </c>
      <c r="FX359" s="3">
        <f t="shared" si="326"/>
        <v>0</v>
      </c>
      <c r="FY359" s="3">
        <f t="shared" si="326"/>
        <v>0</v>
      </c>
      <c r="FZ359" s="3">
        <f t="shared" si="326"/>
        <v>0</v>
      </c>
      <c r="GA359" s="3">
        <f t="shared" si="326"/>
        <v>0</v>
      </c>
      <c r="GB359" s="3">
        <f t="shared" si="326"/>
        <v>0</v>
      </c>
      <c r="GC359" s="3">
        <f t="shared" si="326"/>
        <v>0</v>
      </c>
      <c r="GD359" s="3">
        <f t="shared" si="326"/>
        <v>0</v>
      </c>
      <c r="GE359" s="3">
        <f t="shared" si="326"/>
        <v>0</v>
      </c>
      <c r="GF359" s="3">
        <f t="shared" si="326"/>
        <v>0</v>
      </c>
      <c r="GG359" s="3">
        <f t="shared" si="326"/>
        <v>0</v>
      </c>
      <c r="GH359" s="3">
        <f t="shared" si="326"/>
        <v>0</v>
      </c>
      <c r="GI359" s="3">
        <f t="shared" si="326"/>
        <v>0</v>
      </c>
      <c r="GJ359" s="3">
        <f t="shared" si="326"/>
        <v>0</v>
      </c>
      <c r="GK359" s="3">
        <f t="shared" si="326"/>
        <v>0</v>
      </c>
      <c r="GL359" s="3">
        <f t="shared" si="326"/>
        <v>0</v>
      </c>
      <c r="GM359" s="3">
        <f t="shared" si="326"/>
        <v>0</v>
      </c>
      <c r="GN359" s="3">
        <f t="shared" si="326"/>
        <v>0</v>
      </c>
      <c r="GO359" s="3">
        <f t="shared" si="326"/>
        <v>0</v>
      </c>
      <c r="GP359" s="3">
        <f t="shared" si="326"/>
        <v>0</v>
      </c>
      <c r="GQ359" s="3">
        <f t="shared" si="326"/>
        <v>0</v>
      </c>
      <c r="GR359" s="3">
        <f t="shared" si="326"/>
        <v>0</v>
      </c>
      <c r="GS359" s="3">
        <f t="shared" si="326"/>
        <v>0</v>
      </c>
      <c r="GT359" s="3">
        <f t="shared" si="326"/>
        <v>0</v>
      </c>
      <c r="GU359" s="3">
        <f t="shared" si="326"/>
        <v>0</v>
      </c>
      <c r="GV359" s="3">
        <f t="shared" si="326"/>
        <v>0</v>
      </c>
      <c r="GW359" s="3">
        <f t="shared" si="326"/>
        <v>0</v>
      </c>
      <c r="GX359" s="3">
        <f t="shared" si="326"/>
        <v>0</v>
      </c>
    </row>
    <row r="361" spans="1:245" x14ac:dyDescent="0.2">
      <c r="A361">
        <v>17</v>
      </c>
      <c r="B361">
        <v>1</v>
      </c>
      <c r="C361">
        <f>ROW(SmtRes!A169)</f>
        <v>169</v>
      </c>
      <c r="D361">
        <f>ROW(EtalonRes!A166)</f>
        <v>166</v>
      </c>
      <c r="E361" t="s">
        <v>270</v>
      </c>
      <c r="F361" t="s">
        <v>204</v>
      </c>
      <c r="G361" t="s">
        <v>205</v>
      </c>
      <c r="H361" t="s">
        <v>206</v>
      </c>
      <c r="I361">
        <f>ROUND(90/100,9)</f>
        <v>0.9</v>
      </c>
      <c r="J361">
        <v>0</v>
      </c>
      <c r="O361">
        <f>ROUND(CP361,2)</f>
        <v>18931.27</v>
      </c>
      <c r="P361">
        <f>ROUND((ROUND((AC361*AW361*I361),2)*BC361),2)</f>
        <v>0</v>
      </c>
      <c r="Q361">
        <f>(ROUND((ROUND(((ET361)*AV361*I361),2)*BB361),2)+ROUND((ROUND(((AE361-(EU361))*AV361*I361),2)*BS361),2))</f>
        <v>0</v>
      </c>
      <c r="R361">
        <f>ROUND((ROUND((AE361*AV361*I361),2)*BS361),2)</f>
        <v>0</v>
      </c>
      <c r="S361">
        <f>ROUND((ROUND((AF361*AV361*I361),2)*BA361),2)</f>
        <v>18931.27</v>
      </c>
      <c r="T361">
        <f>ROUND(CU361*I361,2)</f>
        <v>0</v>
      </c>
      <c r="U361">
        <f>CV361*I361</f>
        <v>69.03</v>
      </c>
      <c r="V361">
        <f>CW361*I361</f>
        <v>0</v>
      </c>
      <c r="W361">
        <f>ROUND(CX361*I361,2)</f>
        <v>0</v>
      </c>
      <c r="X361">
        <f t="shared" ref="X361:Y364" si="327">ROUND(CY361,2)</f>
        <v>12873.26</v>
      </c>
      <c r="Y361">
        <f t="shared" si="327"/>
        <v>7761.82</v>
      </c>
      <c r="AA361">
        <v>40385408</v>
      </c>
      <c r="AB361">
        <f>ROUND((AC361+AD361+AF361),6)</f>
        <v>857.51</v>
      </c>
      <c r="AC361">
        <f>ROUND((ES361),6)</f>
        <v>0</v>
      </c>
      <c r="AD361">
        <f>ROUND((((ET361)-(EU361))+AE361),6)</f>
        <v>0</v>
      </c>
      <c r="AE361">
        <f t="shared" ref="AE361:AF364" si="328">ROUND((EU361),6)</f>
        <v>0</v>
      </c>
      <c r="AF361">
        <f t="shared" si="328"/>
        <v>857.51</v>
      </c>
      <c r="AG361">
        <f>ROUND((AP361),6)</f>
        <v>0</v>
      </c>
      <c r="AH361">
        <f t="shared" ref="AH361:AI364" si="329">(EW361)</f>
        <v>76.7</v>
      </c>
      <c r="AI361">
        <f t="shared" si="329"/>
        <v>0</v>
      </c>
      <c r="AJ361">
        <f>(AS361)</f>
        <v>0</v>
      </c>
      <c r="AK361">
        <v>857.51</v>
      </c>
      <c r="AL361">
        <v>0</v>
      </c>
      <c r="AM361">
        <v>0</v>
      </c>
      <c r="AN361">
        <v>0</v>
      </c>
      <c r="AO361">
        <v>857.51</v>
      </c>
      <c r="AP361">
        <v>0</v>
      </c>
      <c r="AQ361">
        <v>76.7</v>
      </c>
      <c r="AR361">
        <v>0</v>
      </c>
      <c r="AS361">
        <v>0</v>
      </c>
      <c r="AT361">
        <v>68</v>
      </c>
      <c r="AU361">
        <v>41</v>
      </c>
      <c r="AV361">
        <v>1</v>
      </c>
      <c r="AW361">
        <v>1</v>
      </c>
      <c r="AZ361">
        <v>1</v>
      </c>
      <c r="BA361">
        <v>24.53</v>
      </c>
      <c r="BB361">
        <v>1</v>
      </c>
      <c r="BC361">
        <v>1</v>
      </c>
      <c r="BD361" t="s">
        <v>3</v>
      </c>
      <c r="BE361" t="s">
        <v>3</v>
      </c>
      <c r="BF361" t="s">
        <v>3</v>
      </c>
      <c r="BG361" t="s">
        <v>3</v>
      </c>
      <c r="BH361">
        <v>0</v>
      </c>
      <c r="BI361">
        <v>1</v>
      </c>
      <c r="BJ361" t="s">
        <v>207</v>
      </c>
      <c r="BM361">
        <v>674</v>
      </c>
      <c r="BN361">
        <v>0</v>
      </c>
      <c r="BO361" t="s">
        <v>204</v>
      </c>
      <c r="BP361">
        <v>1</v>
      </c>
      <c r="BQ361">
        <v>60</v>
      </c>
      <c r="BR361">
        <v>0</v>
      </c>
      <c r="BS361">
        <v>24.53</v>
      </c>
      <c r="BT361">
        <v>1</v>
      </c>
      <c r="BU361">
        <v>1</v>
      </c>
      <c r="BV361">
        <v>1</v>
      </c>
      <c r="BW361">
        <v>1</v>
      </c>
      <c r="BX361">
        <v>1</v>
      </c>
      <c r="BY361" t="s">
        <v>3</v>
      </c>
      <c r="BZ361">
        <v>68</v>
      </c>
      <c r="CA361">
        <v>41</v>
      </c>
      <c r="CE361">
        <v>30</v>
      </c>
      <c r="CF361">
        <v>0</v>
      </c>
      <c r="CG361">
        <v>0</v>
      </c>
      <c r="CM361">
        <v>0</v>
      </c>
      <c r="CN361" t="s">
        <v>3</v>
      </c>
      <c r="CO361">
        <v>0</v>
      </c>
      <c r="CP361">
        <f>(P361+Q361+S361)</f>
        <v>18931.27</v>
      </c>
      <c r="CQ361">
        <f>ROUND((ROUND((AC361*AW361*1),2)*BC361),2)</f>
        <v>0</v>
      </c>
      <c r="CR361">
        <f>(ROUND((ROUND(((ET361)*AV361*1),2)*BB361),2)+ROUND((ROUND(((AE361-(EU361))*AV361*1),2)*BS361),2))</f>
        <v>0</v>
      </c>
      <c r="CS361">
        <f>ROUND((ROUND((AE361*AV361*1),2)*BS361),2)</f>
        <v>0</v>
      </c>
      <c r="CT361">
        <f>ROUND((ROUND((AF361*AV361*1),2)*BA361),2)</f>
        <v>21034.720000000001</v>
      </c>
      <c r="CU361">
        <f>AG361</f>
        <v>0</v>
      </c>
      <c r="CV361">
        <f>(AH361*AV361)</f>
        <v>76.7</v>
      </c>
      <c r="CW361">
        <f t="shared" ref="CW361:CX364" si="330">AI361</f>
        <v>0</v>
      </c>
      <c r="CX361">
        <f t="shared" si="330"/>
        <v>0</v>
      </c>
      <c r="CY361">
        <f>S361*(BZ361/100)</f>
        <v>12873.263600000002</v>
      </c>
      <c r="CZ361">
        <f>S361*(CA361/100)</f>
        <v>7761.8206999999993</v>
      </c>
      <c r="DC361" t="s">
        <v>3</v>
      </c>
      <c r="DD361" t="s">
        <v>3</v>
      </c>
      <c r="DE361" t="s">
        <v>3</v>
      </c>
      <c r="DF361" t="s">
        <v>3</v>
      </c>
      <c r="DG361" t="s">
        <v>3</v>
      </c>
      <c r="DH361" t="s">
        <v>3</v>
      </c>
      <c r="DI361" t="s">
        <v>3</v>
      </c>
      <c r="DJ361" t="s">
        <v>3</v>
      </c>
      <c r="DK361" t="s">
        <v>3</v>
      </c>
      <c r="DL361" t="s">
        <v>3</v>
      </c>
      <c r="DM361" t="s">
        <v>3</v>
      </c>
      <c r="DN361">
        <v>80</v>
      </c>
      <c r="DO361">
        <v>55</v>
      </c>
      <c r="DP361">
        <v>1</v>
      </c>
      <c r="DQ361">
        <v>1</v>
      </c>
      <c r="DU361">
        <v>1003</v>
      </c>
      <c r="DV361" t="s">
        <v>206</v>
      </c>
      <c r="DW361" t="s">
        <v>206</v>
      </c>
      <c r="DX361">
        <v>100</v>
      </c>
      <c r="EE361">
        <v>39928086</v>
      </c>
      <c r="EF361">
        <v>60</v>
      </c>
      <c r="EG361" t="s">
        <v>19</v>
      </c>
      <c r="EH361">
        <v>0</v>
      </c>
      <c r="EI361" t="s">
        <v>3</v>
      </c>
      <c r="EJ361">
        <v>1</v>
      </c>
      <c r="EK361">
        <v>674</v>
      </c>
      <c r="EL361" t="s">
        <v>32</v>
      </c>
      <c r="EM361" t="s">
        <v>33</v>
      </c>
      <c r="EO361" t="s">
        <v>3</v>
      </c>
      <c r="EQ361">
        <v>131072</v>
      </c>
      <c r="ER361">
        <v>857.51</v>
      </c>
      <c r="ES361">
        <v>0</v>
      </c>
      <c r="ET361">
        <v>0</v>
      </c>
      <c r="EU361">
        <v>0</v>
      </c>
      <c r="EV361">
        <v>857.51</v>
      </c>
      <c r="EW361">
        <v>76.7</v>
      </c>
      <c r="EX361">
        <v>0</v>
      </c>
      <c r="EY361">
        <v>0</v>
      </c>
      <c r="FQ361">
        <v>0</v>
      </c>
      <c r="FR361">
        <f>ROUND(IF(AND(BH361=3,BI361=3),P361,0),2)</f>
        <v>0</v>
      </c>
      <c r="FS361">
        <v>0</v>
      </c>
      <c r="FX361">
        <v>80</v>
      </c>
      <c r="FY361">
        <v>55</v>
      </c>
      <c r="GA361" t="s">
        <v>3</v>
      </c>
      <c r="GD361">
        <v>0</v>
      </c>
      <c r="GF361">
        <v>-306614759</v>
      </c>
      <c r="GG361">
        <v>2</v>
      </c>
      <c r="GH361">
        <v>1</v>
      </c>
      <c r="GI361">
        <v>2</v>
      </c>
      <c r="GJ361">
        <v>0</v>
      </c>
      <c r="GK361">
        <f>ROUND(R361*(R12)/100,2)</f>
        <v>0</v>
      </c>
      <c r="GL361">
        <f>ROUND(IF(AND(BH361=3,BI361=3,FS361&lt;&gt;0),P361,0),2)</f>
        <v>0</v>
      </c>
      <c r="GM361">
        <f>ROUND(O361+X361+Y361+GK361,2)+GX361</f>
        <v>39566.35</v>
      </c>
      <c r="GN361">
        <f>IF(OR(BI361=0,BI361=1),ROUND(O361+X361+Y361+GK361,2),0)</f>
        <v>39566.35</v>
      </c>
      <c r="GO361">
        <f>IF(BI361=2,ROUND(O361+X361+Y361+GK361,2),0)</f>
        <v>0</v>
      </c>
      <c r="GP361">
        <f>IF(BI361=4,ROUND(O361+X361+Y361+GK361,2)+GX361,0)</f>
        <v>0</v>
      </c>
      <c r="GR361">
        <v>0</v>
      </c>
      <c r="GS361">
        <v>3</v>
      </c>
      <c r="GT361">
        <v>0</v>
      </c>
      <c r="GU361" t="s">
        <v>3</v>
      </c>
      <c r="GV361">
        <f>ROUND((GT361),6)</f>
        <v>0</v>
      </c>
      <c r="GW361">
        <v>1</v>
      </c>
      <c r="GX361">
        <f>ROUND(HC361*I361,2)</f>
        <v>0</v>
      </c>
      <c r="HA361">
        <v>0</v>
      </c>
      <c r="HB361">
        <v>0</v>
      </c>
      <c r="HC361">
        <f>GV361*GW361</f>
        <v>0</v>
      </c>
      <c r="IK361">
        <v>0</v>
      </c>
    </row>
    <row r="362" spans="1:245" x14ac:dyDescent="0.2">
      <c r="A362">
        <v>17</v>
      </c>
      <c r="B362">
        <v>1</v>
      </c>
      <c r="C362">
        <f>ROW(SmtRes!A170)</f>
        <v>170</v>
      </c>
      <c r="D362">
        <f>ROW(EtalonRes!A167)</f>
        <v>167</v>
      </c>
      <c r="E362" t="s">
        <v>271</v>
      </c>
      <c r="F362" t="s">
        <v>125</v>
      </c>
      <c r="G362" t="s">
        <v>126</v>
      </c>
      <c r="H362" t="s">
        <v>127</v>
      </c>
      <c r="I362">
        <f>ROUND(90*(0.058+0.016)*2.4,9)</f>
        <v>15.984</v>
      </c>
      <c r="J362">
        <v>0</v>
      </c>
      <c r="O362">
        <f>ROUND(CP362,2)</f>
        <v>1249.0899999999999</v>
      </c>
      <c r="P362">
        <f>ROUND((ROUND((AC362*AW362*I362),2)*BC362),2)</f>
        <v>0</v>
      </c>
      <c r="Q362">
        <f>(ROUND((ROUND(((ET362)*AV362*I362),2)*BB362),2)+ROUND((ROUND(((AE362-(EU362))*AV362*I362),2)*BS362),2))</f>
        <v>1249.0899999999999</v>
      </c>
      <c r="R362">
        <f>ROUND((ROUND((AE362*AV362*I362),2)*BS362),2)</f>
        <v>580.38</v>
      </c>
      <c r="S362">
        <f>ROUND((ROUND((AF362*AV362*I362),2)*BA362),2)</f>
        <v>0</v>
      </c>
      <c r="T362">
        <f>ROUND(CU362*I362,2)</f>
        <v>0</v>
      </c>
      <c r="U362">
        <f>CV362*I362</f>
        <v>0</v>
      </c>
      <c r="V362">
        <f>CW362*I362</f>
        <v>0</v>
      </c>
      <c r="W362">
        <f>ROUND(CX362*I362,2)</f>
        <v>0</v>
      </c>
      <c r="X362">
        <f t="shared" si="327"/>
        <v>0</v>
      </c>
      <c r="Y362">
        <f t="shared" si="327"/>
        <v>0</v>
      </c>
      <c r="AA362">
        <v>40385408</v>
      </c>
      <c r="AB362">
        <f>ROUND((AC362+AD362+AF362),6)</f>
        <v>8.86</v>
      </c>
      <c r="AC362">
        <f>ROUND((ES362),6)</f>
        <v>0</v>
      </c>
      <c r="AD362">
        <f>ROUND((((ET362)-(EU362))+AE362),6)</f>
        <v>8.86</v>
      </c>
      <c r="AE362">
        <f t="shared" si="328"/>
        <v>1.48</v>
      </c>
      <c r="AF362">
        <f t="shared" si="328"/>
        <v>0</v>
      </c>
      <c r="AG362">
        <f>ROUND((AP362),6)</f>
        <v>0</v>
      </c>
      <c r="AH362">
        <f t="shared" si="329"/>
        <v>0</v>
      </c>
      <c r="AI362">
        <f t="shared" si="329"/>
        <v>0</v>
      </c>
      <c r="AJ362">
        <f>(AS362)</f>
        <v>0</v>
      </c>
      <c r="AK362">
        <v>8.86</v>
      </c>
      <c r="AL362">
        <v>0</v>
      </c>
      <c r="AM362">
        <v>8.86</v>
      </c>
      <c r="AN362">
        <v>1.48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73</v>
      </c>
      <c r="AU362">
        <v>41</v>
      </c>
      <c r="AV362">
        <v>1</v>
      </c>
      <c r="AW362">
        <v>1</v>
      </c>
      <c r="AZ362">
        <v>1</v>
      </c>
      <c r="BA362">
        <v>24.53</v>
      </c>
      <c r="BB362">
        <v>8.82</v>
      </c>
      <c r="BC362">
        <v>1</v>
      </c>
      <c r="BD362" t="s">
        <v>3</v>
      </c>
      <c r="BE362" t="s">
        <v>3</v>
      </c>
      <c r="BF362" t="s">
        <v>3</v>
      </c>
      <c r="BG362" t="s">
        <v>3</v>
      </c>
      <c r="BH362">
        <v>0</v>
      </c>
      <c r="BI362">
        <v>1</v>
      </c>
      <c r="BJ362" t="s">
        <v>128</v>
      </c>
      <c r="BM362">
        <v>658</v>
      </c>
      <c r="BN362">
        <v>0</v>
      </c>
      <c r="BO362" t="s">
        <v>125</v>
      </c>
      <c r="BP362">
        <v>1</v>
      </c>
      <c r="BQ362">
        <v>60</v>
      </c>
      <c r="BR362">
        <v>0</v>
      </c>
      <c r="BS362">
        <v>24.53</v>
      </c>
      <c r="BT362">
        <v>1</v>
      </c>
      <c r="BU362">
        <v>1</v>
      </c>
      <c r="BV362">
        <v>1</v>
      </c>
      <c r="BW362">
        <v>1</v>
      </c>
      <c r="BX362">
        <v>1</v>
      </c>
      <c r="BY362" t="s">
        <v>3</v>
      </c>
      <c r="BZ362">
        <v>73</v>
      </c>
      <c r="CA362">
        <v>41</v>
      </c>
      <c r="CE362">
        <v>30</v>
      </c>
      <c r="CF362">
        <v>0</v>
      </c>
      <c r="CG362">
        <v>0</v>
      </c>
      <c r="CM362">
        <v>0</v>
      </c>
      <c r="CN362" t="s">
        <v>3</v>
      </c>
      <c r="CO362">
        <v>0</v>
      </c>
      <c r="CP362">
        <f>(P362+Q362+S362)</f>
        <v>1249.0899999999999</v>
      </c>
      <c r="CQ362">
        <f>ROUND((ROUND((AC362*AW362*1),2)*BC362),2)</f>
        <v>0</v>
      </c>
      <c r="CR362">
        <f>(ROUND((ROUND(((ET362)*AV362*1),2)*BB362),2)+ROUND((ROUND(((AE362-(EU362))*AV362*1),2)*BS362),2))</f>
        <v>78.150000000000006</v>
      </c>
      <c r="CS362">
        <f>ROUND((ROUND((AE362*AV362*1),2)*BS362),2)</f>
        <v>36.299999999999997</v>
      </c>
      <c r="CT362">
        <f>ROUND((ROUND((AF362*AV362*1),2)*BA362),2)</f>
        <v>0</v>
      </c>
      <c r="CU362">
        <f>AG362</f>
        <v>0</v>
      </c>
      <c r="CV362">
        <f>(AH362*AV362)</f>
        <v>0</v>
      </c>
      <c r="CW362">
        <f t="shared" si="330"/>
        <v>0</v>
      </c>
      <c r="CX362">
        <f t="shared" si="330"/>
        <v>0</v>
      </c>
      <c r="CY362">
        <f>S362*(BZ362/100)</f>
        <v>0</v>
      </c>
      <c r="CZ362">
        <f>S362*(CA362/100)</f>
        <v>0</v>
      </c>
      <c r="DC362" t="s">
        <v>3</v>
      </c>
      <c r="DD362" t="s">
        <v>3</v>
      </c>
      <c r="DE362" t="s">
        <v>3</v>
      </c>
      <c r="DF362" t="s">
        <v>3</v>
      </c>
      <c r="DG362" t="s">
        <v>3</v>
      </c>
      <c r="DH362" t="s">
        <v>3</v>
      </c>
      <c r="DI362" t="s">
        <v>3</v>
      </c>
      <c r="DJ362" t="s">
        <v>3</v>
      </c>
      <c r="DK362" t="s">
        <v>3</v>
      </c>
      <c r="DL362" t="s">
        <v>3</v>
      </c>
      <c r="DM362" t="s">
        <v>3</v>
      </c>
      <c r="DN362">
        <v>91</v>
      </c>
      <c r="DO362">
        <v>70</v>
      </c>
      <c r="DP362">
        <v>1</v>
      </c>
      <c r="DQ362">
        <v>1</v>
      </c>
      <c r="DU362">
        <v>1013</v>
      </c>
      <c r="DV362" t="s">
        <v>127</v>
      </c>
      <c r="DW362" t="s">
        <v>127</v>
      </c>
      <c r="DX362">
        <v>1</v>
      </c>
      <c r="EE362">
        <v>39928070</v>
      </c>
      <c r="EF362">
        <v>60</v>
      </c>
      <c r="EG362" t="s">
        <v>19</v>
      </c>
      <c r="EH362">
        <v>0</v>
      </c>
      <c r="EI362" t="s">
        <v>3</v>
      </c>
      <c r="EJ362">
        <v>1</v>
      </c>
      <c r="EK362">
        <v>658</v>
      </c>
      <c r="EL362" t="s">
        <v>129</v>
      </c>
      <c r="EM362" t="s">
        <v>130</v>
      </c>
      <c r="EO362" t="s">
        <v>3</v>
      </c>
      <c r="EQ362">
        <v>131072</v>
      </c>
      <c r="ER362">
        <v>8.86</v>
      </c>
      <c r="ES362">
        <v>0</v>
      </c>
      <c r="ET362">
        <v>8.86</v>
      </c>
      <c r="EU362">
        <v>1.48</v>
      </c>
      <c r="EV362">
        <v>0</v>
      </c>
      <c r="EW362">
        <v>0</v>
      </c>
      <c r="EX362">
        <v>0</v>
      </c>
      <c r="EY362">
        <v>0</v>
      </c>
      <c r="FQ362">
        <v>0</v>
      </c>
      <c r="FR362">
        <f>ROUND(IF(AND(BH362=3,BI362=3),P362,0),2)</f>
        <v>0</v>
      </c>
      <c r="FS362">
        <v>0</v>
      </c>
      <c r="FX362">
        <v>91</v>
      </c>
      <c r="FY362">
        <v>70</v>
      </c>
      <c r="GA362" t="s">
        <v>3</v>
      </c>
      <c r="GD362">
        <v>0</v>
      </c>
      <c r="GF362">
        <v>-1983005167</v>
      </c>
      <c r="GG362">
        <v>2</v>
      </c>
      <c r="GH362">
        <v>1</v>
      </c>
      <c r="GI362">
        <v>2</v>
      </c>
      <c r="GJ362">
        <v>0</v>
      </c>
      <c r="GK362">
        <f>ROUND(R362*(R12)/100,2)</f>
        <v>911.2</v>
      </c>
      <c r="GL362">
        <f>ROUND(IF(AND(BH362=3,BI362=3,FS362&lt;&gt;0),P362,0),2)</f>
        <v>0</v>
      </c>
      <c r="GM362">
        <f>ROUND(O362+X362+Y362+GK362,2)+GX362</f>
        <v>2160.29</v>
      </c>
      <c r="GN362">
        <f>IF(OR(BI362=0,BI362=1),ROUND(O362+X362+Y362+GK362,2),0)</f>
        <v>2160.29</v>
      </c>
      <c r="GO362">
        <f>IF(BI362=2,ROUND(O362+X362+Y362+GK362,2),0)</f>
        <v>0</v>
      </c>
      <c r="GP362">
        <f>IF(BI362=4,ROUND(O362+X362+Y362+GK362,2)+GX362,0)</f>
        <v>0</v>
      </c>
      <c r="GR362">
        <v>0</v>
      </c>
      <c r="GS362">
        <v>3</v>
      </c>
      <c r="GT362">
        <v>0</v>
      </c>
      <c r="GU362" t="s">
        <v>3</v>
      </c>
      <c r="GV362">
        <f>ROUND((GT362),6)</f>
        <v>0</v>
      </c>
      <c r="GW362">
        <v>1</v>
      </c>
      <c r="GX362">
        <f>ROUND(HC362*I362,2)</f>
        <v>0</v>
      </c>
      <c r="HA362">
        <v>0</v>
      </c>
      <c r="HB362">
        <v>0</v>
      </c>
      <c r="HC362">
        <f>GV362*GW362</f>
        <v>0</v>
      </c>
      <c r="IK362">
        <v>0</v>
      </c>
    </row>
    <row r="363" spans="1:245" x14ac:dyDescent="0.2">
      <c r="A363">
        <v>17</v>
      </c>
      <c r="B363">
        <v>1</v>
      </c>
      <c r="C363">
        <f>ROW(SmtRes!A179)</f>
        <v>179</v>
      </c>
      <c r="D363">
        <f>ROW(EtalonRes!A176)</f>
        <v>176</v>
      </c>
      <c r="E363" t="s">
        <v>272</v>
      </c>
      <c r="F363" t="s">
        <v>273</v>
      </c>
      <c r="G363" t="s">
        <v>274</v>
      </c>
      <c r="H363" t="s">
        <v>25</v>
      </c>
      <c r="I363">
        <f>ROUND(90/100,9)</f>
        <v>0.9</v>
      </c>
      <c r="J363">
        <v>0</v>
      </c>
      <c r="O363">
        <f>ROUND(CP363,2)</f>
        <v>34661.68</v>
      </c>
      <c r="P363">
        <f>ROUND((ROUND((AC363*AW363*I363),2)*BC363),2)</f>
        <v>18731.12</v>
      </c>
      <c r="Q363">
        <f>(ROUND((ROUND(((ET363)*AV363*I363),2)*BB363),2)+ROUND((ROUND(((AE363-(EU363))*AV363*I363),2)*BS363),2))</f>
        <v>432.26</v>
      </c>
      <c r="R363">
        <f>ROUND((ROUND((AE363*AV363*I363),2)*BS363),2)</f>
        <v>182.5</v>
      </c>
      <c r="S363">
        <f>ROUND((ROUND((AF363*AV363*I363),2)*BA363),2)</f>
        <v>15498.3</v>
      </c>
      <c r="T363">
        <f>ROUND(CU363*I363,2)</f>
        <v>0</v>
      </c>
      <c r="U363">
        <f>CV363*I363</f>
        <v>57.095999999999997</v>
      </c>
      <c r="V363">
        <f>CW363*I363</f>
        <v>0</v>
      </c>
      <c r="W363">
        <f>ROUND(CX363*I363,2)</f>
        <v>0</v>
      </c>
      <c r="X363">
        <f t="shared" si="327"/>
        <v>20302.77</v>
      </c>
      <c r="Y363">
        <f t="shared" si="327"/>
        <v>8369.08</v>
      </c>
      <c r="AA363">
        <v>40385408</v>
      </c>
      <c r="AB363">
        <f>ROUND((AC363+AD363+AF363),6)</f>
        <v>4465.42</v>
      </c>
      <c r="AC363">
        <f>ROUND((ES363),6)</f>
        <v>3709.87</v>
      </c>
      <c r="AD363">
        <f>ROUND((((ET363)-(EU363))+AE363),6)</f>
        <v>53.54</v>
      </c>
      <c r="AE363">
        <f t="shared" si="328"/>
        <v>8.27</v>
      </c>
      <c r="AF363">
        <f t="shared" si="328"/>
        <v>702.01</v>
      </c>
      <c r="AG363">
        <f>ROUND((AP363),6)</f>
        <v>0</v>
      </c>
      <c r="AH363">
        <f t="shared" si="329"/>
        <v>63.44</v>
      </c>
      <c r="AI363">
        <f t="shared" si="329"/>
        <v>0</v>
      </c>
      <c r="AJ363">
        <f>(AS363)</f>
        <v>0</v>
      </c>
      <c r="AK363">
        <v>4465.42</v>
      </c>
      <c r="AL363">
        <v>3709.87</v>
      </c>
      <c r="AM363">
        <v>53.54</v>
      </c>
      <c r="AN363">
        <v>8.27</v>
      </c>
      <c r="AO363">
        <v>702.01</v>
      </c>
      <c r="AP363">
        <v>0</v>
      </c>
      <c r="AQ363">
        <v>63.44</v>
      </c>
      <c r="AR363">
        <v>0</v>
      </c>
      <c r="AS363">
        <v>0</v>
      </c>
      <c r="AT363">
        <v>131</v>
      </c>
      <c r="AU363">
        <v>54</v>
      </c>
      <c r="AV363">
        <v>1</v>
      </c>
      <c r="AW363">
        <v>1</v>
      </c>
      <c r="AZ363">
        <v>1</v>
      </c>
      <c r="BA363">
        <v>24.53</v>
      </c>
      <c r="BB363">
        <v>8.9700000000000006</v>
      </c>
      <c r="BC363">
        <v>5.61</v>
      </c>
      <c r="BD363" t="s">
        <v>3</v>
      </c>
      <c r="BE363" t="s">
        <v>3</v>
      </c>
      <c r="BF363" t="s">
        <v>3</v>
      </c>
      <c r="BG363" t="s">
        <v>3</v>
      </c>
      <c r="BH363">
        <v>0</v>
      </c>
      <c r="BI363">
        <v>1</v>
      </c>
      <c r="BJ363" t="s">
        <v>275</v>
      </c>
      <c r="BM363">
        <v>1693</v>
      </c>
      <c r="BN363">
        <v>0</v>
      </c>
      <c r="BO363" t="s">
        <v>273</v>
      </c>
      <c r="BP363">
        <v>1</v>
      </c>
      <c r="BQ363">
        <v>30</v>
      </c>
      <c r="BR363">
        <v>0</v>
      </c>
      <c r="BS363">
        <v>24.53</v>
      </c>
      <c r="BT363">
        <v>1</v>
      </c>
      <c r="BU363">
        <v>1</v>
      </c>
      <c r="BV363">
        <v>1</v>
      </c>
      <c r="BW363">
        <v>1</v>
      </c>
      <c r="BX363">
        <v>1</v>
      </c>
      <c r="BY363" t="s">
        <v>3</v>
      </c>
      <c r="BZ363">
        <v>131</v>
      </c>
      <c r="CA363">
        <v>54</v>
      </c>
      <c r="CE363">
        <v>30</v>
      </c>
      <c r="CF363">
        <v>0</v>
      </c>
      <c r="CG363">
        <v>0</v>
      </c>
      <c r="CM363">
        <v>0</v>
      </c>
      <c r="CN363" t="s">
        <v>3</v>
      </c>
      <c r="CO363">
        <v>0</v>
      </c>
      <c r="CP363">
        <f>(P363+Q363+S363)</f>
        <v>34661.679999999993</v>
      </c>
      <c r="CQ363">
        <f>ROUND((ROUND((AC363*AW363*1),2)*BC363),2)</f>
        <v>20812.37</v>
      </c>
      <c r="CR363">
        <f>(ROUND((ROUND(((ET363)*AV363*1),2)*BB363),2)+ROUND((ROUND(((AE363-(EU363))*AV363*1),2)*BS363),2))</f>
        <v>480.25</v>
      </c>
      <c r="CS363">
        <f>ROUND((ROUND((AE363*AV363*1),2)*BS363),2)</f>
        <v>202.86</v>
      </c>
      <c r="CT363">
        <f>ROUND((ROUND((AF363*AV363*1),2)*BA363),2)</f>
        <v>17220.310000000001</v>
      </c>
      <c r="CU363">
        <f>AG363</f>
        <v>0</v>
      </c>
      <c r="CV363">
        <f>(AH363*AV363)</f>
        <v>63.44</v>
      </c>
      <c r="CW363">
        <f t="shared" si="330"/>
        <v>0</v>
      </c>
      <c r="CX363">
        <f t="shared" si="330"/>
        <v>0</v>
      </c>
      <c r="CY363">
        <f>S363*(BZ363/100)</f>
        <v>20302.773000000001</v>
      </c>
      <c r="CZ363">
        <f>S363*(CA363/100)</f>
        <v>8369.0820000000003</v>
      </c>
      <c r="DC363" t="s">
        <v>3</v>
      </c>
      <c r="DD363" t="s">
        <v>3</v>
      </c>
      <c r="DE363" t="s">
        <v>3</v>
      </c>
      <c r="DF363" t="s">
        <v>3</v>
      </c>
      <c r="DG363" t="s">
        <v>3</v>
      </c>
      <c r="DH363" t="s">
        <v>3</v>
      </c>
      <c r="DI363" t="s">
        <v>3</v>
      </c>
      <c r="DJ363" t="s">
        <v>3</v>
      </c>
      <c r="DK363" t="s">
        <v>3</v>
      </c>
      <c r="DL363" t="s">
        <v>3</v>
      </c>
      <c r="DM363" t="s">
        <v>3</v>
      </c>
      <c r="DN363">
        <v>161</v>
      </c>
      <c r="DO363">
        <v>107</v>
      </c>
      <c r="DP363">
        <v>1</v>
      </c>
      <c r="DQ363">
        <v>1</v>
      </c>
      <c r="DU363">
        <v>1013</v>
      </c>
      <c r="DV363" t="s">
        <v>25</v>
      </c>
      <c r="DW363" t="s">
        <v>25</v>
      </c>
      <c r="DX363">
        <v>1</v>
      </c>
      <c r="EE363">
        <v>39929105</v>
      </c>
      <c r="EF363">
        <v>30</v>
      </c>
      <c r="EG363" t="s">
        <v>51</v>
      </c>
      <c r="EH363">
        <v>0</v>
      </c>
      <c r="EI363" t="s">
        <v>3</v>
      </c>
      <c r="EJ363">
        <v>1</v>
      </c>
      <c r="EK363">
        <v>1693</v>
      </c>
      <c r="EL363" t="s">
        <v>276</v>
      </c>
      <c r="EM363" t="s">
        <v>277</v>
      </c>
      <c r="EO363" t="s">
        <v>3</v>
      </c>
      <c r="EQ363">
        <v>131072</v>
      </c>
      <c r="ER363">
        <v>4465.42</v>
      </c>
      <c r="ES363">
        <v>3709.87</v>
      </c>
      <c r="ET363">
        <v>53.54</v>
      </c>
      <c r="EU363">
        <v>8.27</v>
      </c>
      <c r="EV363">
        <v>702.01</v>
      </c>
      <c r="EW363">
        <v>63.44</v>
      </c>
      <c r="EX363">
        <v>0</v>
      </c>
      <c r="EY363">
        <v>0</v>
      </c>
      <c r="FQ363">
        <v>0</v>
      </c>
      <c r="FR363">
        <f>ROUND(IF(AND(BH363=3,BI363=3),P363,0),2)</f>
        <v>0</v>
      </c>
      <c r="FS363">
        <v>0</v>
      </c>
      <c r="FX363">
        <v>161</v>
      </c>
      <c r="FY363">
        <v>107</v>
      </c>
      <c r="GA363" t="s">
        <v>3</v>
      </c>
      <c r="GD363">
        <v>0</v>
      </c>
      <c r="GF363">
        <v>574270988</v>
      </c>
      <c r="GG363">
        <v>2</v>
      </c>
      <c r="GH363">
        <v>1</v>
      </c>
      <c r="GI363">
        <v>2</v>
      </c>
      <c r="GJ363">
        <v>0</v>
      </c>
      <c r="GK363">
        <f>ROUND(R363*(R12)/100,2)</f>
        <v>286.52999999999997</v>
      </c>
      <c r="GL363">
        <f>ROUND(IF(AND(BH363=3,BI363=3,FS363&lt;&gt;0),P363,0),2)</f>
        <v>0</v>
      </c>
      <c r="GM363">
        <f>ROUND(O363+X363+Y363+GK363,2)+GX363</f>
        <v>63620.06</v>
      </c>
      <c r="GN363">
        <f>IF(OR(BI363=0,BI363=1),ROUND(O363+X363+Y363+GK363,2),0)</f>
        <v>63620.06</v>
      </c>
      <c r="GO363">
        <f>IF(BI363=2,ROUND(O363+X363+Y363+GK363,2),0)</f>
        <v>0</v>
      </c>
      <c r="GP363">
        <f>IF(BI363=4,ROUND(O363+X363+Y363+GK363,2)+GX363,0)</f>
        <v>0</v>
      </c>
      <c r="GR363">
        <v>0</v>
      </c>
      <c r="GS363">
        <v>3</v>
      </c>
      <c r="GT363">
        <v>0</v>
      </c>
      <c r="GU363" t="s">
        <v>3</v>
      </c>
      <c r="GV363">
        <f>ROUND((GT363),6)</f>
        <v>0</v>
      </c>
      <c r="GW363">
        <v>1</v>
      </c>
      <c r="GX363">
        <f>ROUND(HC363*I363,2)</f>
        <v>0</v>
      </c>
      <c r="HA363">
        <v>0</v>
      </c>
      <c r="HB363">
        <v>0</v>
      </c>
      <c r="HC363">
        <f>GV363*GW363</f>
        <v>0</v>
      </c>
      <c r="IK363">
        <v>0</v>
      </c>
    </row>
    <row r="364" spans="1:245" x14ac:dyDescent="0.2">
      <c r="A364">
        <v>18</v>
      </c>
      <c r="B364">
        <v>1</v>
      </c>
      <c r="C364">
        <v>179</v>
      </c>
      <c r="E364" t="s">
        <v>278</v>
      </c>
      <c r="F364" t="s">
        <v>279</v>
      </c>
      <c r="G364" t="s">
        <v>280</v>
      </c>
      <c r="H364" t="s">
        <v>44</v>
      </c>
      <c r="I364">
        <f>I363*J364</f>
        <v>1.4400000000000004</v>
      </c>
      <c r="J364">
        <v>1.6000000000000003</v>
      </c>
      <c r="O364">
        <f>ROUND(CP364,2)</f>
        <v>13445.72</v>
      </c>
      <c r="P364">
        <f>ROUND((ROUND((AC364*AW364*I364),2)*BC364),2)</f>
        <v>13445.72</v>
      </c>
      <c r="Q364">
        <f>(ROUND((ROUND(((ET364)*AV364*I364),2)*BB364),2)+ROUND((ROUND(((AE364-(EU364))*AV364*I364),2)*BS364),2))</f>
        <v>0</v>
      </c>
      <c r="R364">
        <f>ROUND((ROUND((AE364*AV364*I364),2)*BS364),2)</f>
        <v>0</v>
      </c>
      <c r="S364">
        <f>ROUND((ROUND((AF364*AV364*I364),2)*BA364),2)</f>
        <v>0</v>
      </c>
      <c r="T364">
        <f>ROUND(CU364*I364,2)</f>
        <v>0</v>
      </c>
      <c r="U364">
        <f>CV364*I364</f>
        <v>0</v>
      </c>
      <c r="V364">
        <f>CW364*I364</f>
        <v>0</v>
      </c>
      <c r="W364">
        <f>ROUND(CX364*I364,2)</f>
        <v>0</v>
      </c>
      <c r="X364">
        <f t="shared" si="327"/>
        <v>0</v>
      </c>
      <c r="Y364">
        <f t="shared" si="327"/>
        <v>0</v>
      </c>
      <c r="AA364">
        <v>40385408</v>
      </c>
      <c r="AB364">
        <f>ROUND((AC364+AD364+AF364),6)</f>
        <v>4244.2299999999996</v>
      </c>
      <c r="AC364">
        <f>ROUND((ES364),6)</f>
        <v>4244.2299999999996</v>
      </c>
      <c r="AD364">
        <f>ROUND((((ET364)-(EU364))+AE364),6)</f>
        <v>0</v>
      </c>
      <c r="AE364">
        <f t="shared" si="328"/>
        <v>0</v>
      </c>
      <c r="AF364">
        <f t="shared" si="328"/>
        <v>0</v>
      </c>
      <c r="AG364">
        <f>ROUND((AP364),6)</f>
        <v>0</v>
      </c>
      <c r="AH364">
        <f t="shared" si="329"/>
        <v>0</v>
      </c>
      <c r="AI364">
        <f t="shared" si="329"/>
        <v>0</v>
      </c>
      <c r="AJ364">
        <f>(AS364)</f>
        <v>0</v>
      </c>
      <c r="AK364">
        <v>4244.2299999999996</v>
      </c>
      <c r="AL364">
        <v>4244.2299999999996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1</v>
      </c>
      <c r="AW364">
        <v>1</v>
      </c>
      <c r="AZ364">
        <v>1</v>
      </c>
      <c r="BA364">
        <v>1</v>
      </c>
      <c r="BB364">
        <v>1</v>
      </c>
      <c r="BC364">
        <v>2.2000000000000002</v>
      </c>
      <c r="BD364" t="s">
        <v>3</v>
      </c>
      <c r="BE364" t="s">
        <v>3</v>
      </c>
      <c r="BF364" t="s">
        <v>3</v>
      </c>
      <c r="BG364" t="s">
        <v>3</v>
      </c>
      <c r="BH364">
        <v>3</v>
      </c>
      <c r="BI364">
        <v>1</v>
      </c>
      <c r="BJ364" t="s">
        <v>281</v>
      </c>
      <c r="BM364">
        <v>1693</v>
      </c>
      <c r="BN364">
        <v>0</v>
      </c>
      <c r="BO364" t="s">
        <v>279</v>
      </c>
      <c r="BP364">
        <v>1</v>
      </c>
      <c r="BQ364">
        <v>30</v>
      </c>
      <c r="BR364">
        <v>0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 t="s">
        <v>3</v>
      </c>
      <c r="BZ364">
        <v>0</v>
      </c>
      <c r="CA364">
        <v>0</v>
      </c>
      <c r="CE364">
        <v>30</v>
      </c>
      <c r="CF364">
        <v>0</v>
      </c>
      <c r="CG364">
        <v>0</v>
      </c>
      <c r="CM364">
        <v>0</v>
      </c>
      <c r="CN364" t="s">
        <v>3</v>
      </c>
      <c r="CO364">
        <v>0</v>
      </c>
      <c r="CP364">
        <f>(P364+Q364+S364)</f>
        <v>13445.72</v>
      </c>
      <c r="CQ364">
        <f>ROUND((ROUND((AC364*AW364*1),2)*BC364),2)</f>
        <v>9337.31</v>
      </c>
      <c r="CR364">
        <f>(ROUND((ROUND(((ET364)*AV364*1),2)*BB364),2)+ROUND((ROUND(((AE364-(EU364))*AV364*1),2)*BS364),2))</f>
        <v>0</v>
      </c>
      <c r="CS364">
        <f>ROUND((ROUND((AE364*AV364*1),2)*BS364),2)</f>
        <v>0</v>
      </c>
      <c r="CT364">
        <f>ROUND((ROUND((AF364*AV364*1),2)*BA364),2)</f>
        <v>0</v>
      </c>
      <c r="CU364">
        <f>AG364</f>
        <v>0</v>
      </c>
      <c r="CV364">
        <f>(AH364*AV364)</f>
        <v>0</v>
      </c>
      <c r="CW364">
        <f t="shared" si="330"/>
        <v>0</v>
      </c>
      <c r="CX364">
        <f t="shared" si="330"/>
        <v>0</v>
      </c>
      <c r="CY364">
        <f>S364*(BZ364/100)</f>
        <v>0</v>
      </c>
      <c r="CZ364">
        <f>S364*(CA364/100)</f>
        <v>0</v>
      </c>
      <c r="DC364" t="s">
        <v>3</v>
      </c>
      <c r="DD364" t="s">
        <v>3</v>
      </c>
      <c r="DE364" t="s">
        <v>3</v>
      </c>
      <c r="DF364" t="s">
        <v>3</v>
      </c>
      <c r="DG364" t="s">
        <v>3</v>
      </c>
      <c r="DH364" t="s">
        <v>3</v>
      </c>
      <c r="DI364" t="s">
        <v>3</v>
      </c>
      <c r="DJ364" t="s">
        <v>3</v>
      </c>
      <c r="DK364" t="s">
        <v>3</v>
      </c>
      <c r="DL364" t="s">
        <v>3</v>
      </c>
      <c r="DM364" t="s">
        <v>3</v>
      </c>
      <c r="DN364">
        <v>161</v>
      </c>
      <c r="DO364">
        <v>107</v>
      </c>
      <c r="DP364">
        <v>1</v>
      </c>
      <c r="DQ364">
        <v>1</v>
      </c>
      <c r="DU364">
        <v>1007</v>
      </c>
      <c r="DV364" t="s">
        <v>44</v>
      </c>
      <c r="DW364" t="s">
        <v>44</v>
      </c>
      <c r="DX364">
        <v>1</v>
      </c>
      <c r="EE364">
        <v>39929105</v>
      </c>
      <c r="EF364">
        <v>30</v>
      </c>
      <c r="EG364" t="s">
        <v>51</v>
      </c>
      <c r="EH364">
        <v>0</v>
      </c>
      <c r="EI364" t="s">
        <v>3</v>
      </c>
      <c r="EJ364">
        <v>1</v>
      </c>
      <c r="EK364">
        <v>1693</v>
      </c>
      <c r="EL364" t="s">
        <v>276</v>
      </c>
      <c r="EM364" t="s">
        <v>277</v>
      </c>
      <c r="EO364" t="s">
        <v>3</v>
      </c>
      <c r="EQ364">
        <v>0</v>
      </c>
      <c r="ER364">
        <v>4244.2299999999996</v>
      </c>
      <c r="ES364">
        <v>4244.2299999999996</v>
      </c>
      <c r="ET364">
        <v>0</v>
      </c>
      <c r="EU364">
        <v>0</v>
      </c>
      <c r="EV364">
        <v>0</v>
      </c>
      <c r="EW364">
        <v>0</v>
      </c>
      <c r="EX364">
        <v>0</v>
      </c>
      <c r="FQ364">
        <v>0</v>
      </c>
      <c r="FR364">
        <f>ROUND(IF(AND(BH364=3,BI364=3),P364,0),2)</f>
        <v>0</v>
      </c>
      <c r="FS364">
        <v>0</v>
      </c>
      <c r="FX364">
        <v>161</v>
      </c>
      <c r="FY364">
        <v>107</v>
      </c>
      <c r="GA364" t="s">
        <v>3</v>
      </c>
      <c r="GD364">
        <v>0</v>
      </c>
      <c r="GF364">
        <v>-1388957592</v>
      </c>
      <c r="GG364">
        <v>2</v>
      </c>
      <c r="GH364">
        <v>1</v>
      </c>
      <c r="GI364">
        <v>2</v>
      </c>
      <c r="GJ364">
        <v>0</v>
      </c>
      <c r="GK364">
        <f>ROUND(R364*(R12)/100,2)</f>
        <v>0</v>
      </c>
      <c r="GL364">
        <f>ROUND(IF(AND(BH364=3,BI364=3,FS364&lt;&gt;0),P364,0),2)</f>
        <v>0</v>
      </c>
      <c r="GM364">
        <f>ROUND(O364+X364+Y364+GK364,2)+GX364</f>
        <v>13445.72</v>
      </c>
      <c r="GN364">
        <f>IF(OR(BI364=0,BI364=1),ROUND(O364+X364+Y364+GK364,2),0)</f>
        <v>13445.72</v>
      </c>
      <c r="GO364">
        <f>IF(BI364=2,ROUND(O364+X364+Y364+GK364,2),0)</f>
        <v>0</v>
      </c>
      <c r="GP364">
        <f>IF(BI364=4,ROUND(O364+X364+Y364+GK364,2)+GX364,0)</f>
        <v>0</v>
      </c>
      <c r="GR364">
        <v>0</v>
      </c>
      <c r="GS364">
        <v>3</v>
      </c>
      <c r="GT364">
        <v>0</v>
      </c>
      <c r="GU364" t="s">
        <v>3</v>
      </c>
      <c r="GV364">
        <f>ROUND((GT364),6)</f>
        <v>0</v>
      </c>
      <c r="GW364">
        <v>1</v>
      </c>
      <c r="GX364">
        <f>ROUND(HC364*I364,2)</f>
        <v>0</v>
      </c>
      <c r="HA364">
        <v>0</v>
      </c>
      <c r="HB364">
        <v>0</v>
      </c>
      <c r="HC364">
        <f>GV364*GW364</f>
        <v>0</v>
      </c>
      <c r="IK364">
        <v>0</v>
      </c>
    </row>
    <row r="366" spans="1:245" x14ac:dyDescent="0.2">
      <c r="A366" s="2">
        <v>51</v>
      </c>
      <c r="B366" s="2">
        <f>B357</f>
        <v>1</v>
      </c>
      <c r="C366" s="2">
        <f>A357</f>
        <v>4</v>
      </c>
      <c r="D366" s="2">
        <f>ROW(A357)</f>
        <v>357</v>
      </c>
      <c r="E366" s="2"/>
      <c r="F366" s="2" t="str">
        <f>IF(F357&lt;&gt;"",F357,"")</f>
        <v>Новый раздел</v>
      </c>
      <c r="G366" s="2" t="str">
        <f>IF(G357&lt;&gt;"",G357,"")</f>
        <v>п.11   Замена\устройство бортового камня садового(для оснований площадок детских, спортивных, воркаут) - 90 м/п</v>
      </c>
      <c r="H366" s="2">
        <v>0</v>
      </c>
      <c r="I366" s="2"/>
      <c r="J366" s="2"/>
      <c r="K366" s="2"/>
      <c r="L366" s="2"/>
      <c r="M366" s="2"/>
      <c r="N366" s="2"/>
      <c r="O366" s="2">
        <f t="shared" ref="O366:T366" si="331">ROUND(AB366,2)</f>
        <v>68287.759999999995</v>
      </c>
      <c r="P366" s="2">
        <f t="shared" si="331"/>
        <v>32176.84</v>
      </c>
      <c r="Q366" s="2">
        <f t="shared" si="331"/>
        <v>1681.35</v>
      </c>
      <c r="R366" s="2">
        <f t="shared" si="331"/>
        <v>762.88</v>
      </c>
      <c r="S366" s="2">
        <f t="shared" si="331"/>
        <v>34429.57</v>
      </c>
      <c r="T366" s="2">
        <f t="shared" si="331"/>
        <v>0</v>
      </c>
      <c r="U366" s="2">
        <f>AH366</f>
        <v>126.126</v>
      </c>
      <c r="V366" s="2">
        <f>AI366</f>
        <v>0</v>
      </c>
      <c r="W366" s="2">
        <f>ROUND(AJ366,2)</f>
        <v>0</v>
      </c>
      <c r="X366" s="2">
        <f>ROUND(AK366,2)</f>
        <v>33176.03</v>
      </c>
      <c r="Y366" s="2">
        <f>ROUND(AL366,2)</f>
        <v>16130.9</v>
      </c>
      <c r="Z366" s="2"/>
      <c r="AA366" s="2"/>
      <c r="AB366" s="2">
        <f>ROUND(SUMIF(AA361:AA364,"=40385408",O361:O364),2)</f>
        <v>68287.759999999995</v>
      </c>
      <c r="AC366" s="2">
        <f>ROUND(SUMIF(AA361:AA364,"=40385408",P361:P364),2)</f>
        <v>32176.84</v>
      </c>
      <c r="AD366" s="2">
        <f>ROUND(SUMIF(AA361:AA364,"=40385408",Q361:Q364),2)</f>
        <v>1681.35</v>
      </c>
      <c r="AE366" s="2">
        <f>ROUND(SUMIF(AA361:AA364,"=40385408",R361:R364),2)</f>
        <v>762.88</v>
      </c>
      <c r="AF366" s="2">
        <f>ROUND(SUMIF(AA361:AA364,"=40385408",S361:S364),2)</f>
        <v>34429.57</v>
      </c>
      <c r="AG366" s="2">
        <f>ROUND(SUMIF(AA361:AA364,"=40385408",T361:T364),2)</f>
        <v>0</v>
      </c>
      <c r="AH366" s="2">
        <f>SUMIF(AA361:AA364,"=40385408",U361:U364)</f>
        <v>126.126</v>
      </c>
      <c r="AI366" s="2">
        <f>SUMIF(AA361:AA364,"=40385408",V361:V364)</f>
        <v>0</v>
      </c>
      <c r="AJ366" s="2">
        <f>ROUND(SUMIF(AA361:AA364,"=40385408",W361:W364),2)</f>
        <v>0</v>
      </c>
      <c r="AK366" s="2">
        <f>ROUND(SUMIF(AA361:AA364,"=40385408",X361:X364),2)</f>
        <v>33176.03</v>
      </c>
      <c r="AL366" s="2">
        <f>ROUND(SUMIF(AA361:AA364,"=40385408",Y361:Y364),2)</f>
        <v>16130.9</v>
      </c>
      <c r="AM366" s="2"/>
      <c r="AN366" s="2"/>
      <c r="AO366" s="2">
        <f t="shared" ref="AO366:BC366" si="332">ROUND(BX366,2)</f>
        <v>0</v>
      </c>
      <c r="AP366" s="2">
        <f t="shared" si="332"/>
        <v>0</v>
      </c>
      <c r="AQ366" s="2">
        <f t="shared" si="332"/>
        <v>0</v>
      </c>
      <c r="AR366" s="2">
        <f t="shared" si="332"/>
        <v>118792.42</v>
      </c>
      <c r="AS366" s="2">
        <f t="shared" si="332"/>
        <v>118792.42</v>
      </c>
      <c r="AT366" s="2">
        <f t="shared" si="332"/>
        <v>0</v>
      </c>
      <c r="AU366" s="2">
        <f t="shared" si="332"/>
        <v>0</v>
      </c>
      <c r="AV366" s="2">
        <f t="shared" si="332"/>
        <v>32176.84</v>
      </c>
      <c r="AW366" s="2">
        <f t="shared" si="332"/>
        <v>32176.84</v>
      </c>
      <c r="AX366" s="2">
        <f t="shared" si="332"/>
        <v>0</v>
      </c>
      <c r="AY366" s="2">
        <f t="shared" si="332"/>
        <v>32176.84</v>
      </c>
      <c r="AZ366" s="2">
        <f t="shared" si="332"/>
        <v>0</v>
      </c>
      <c r="BA366" s="2">
        <f t="shared" si="332"/>
        <v>0</v>
      </c>
      <c r="BB366" s="2">
        <f t="shared" si="332"/>
        <v>0</v>
      </c>
      <c r="BC366" s="2">
        <f t="shared" si="332"/>
        <v>0</v>
      </c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>
        <f>ROUND(SUMIF(AA361:AA364,"=40385408",FQ361:FQ364),2)</f>
        <v>0</v>
      </c>
      <c r="BY366" s="2">
        <f>ROUND(SUMIF(AA361:AA364,"=40385408",FR361:FR364),2)</f>
        <v>0</v>
      </c>
      <c r="BZ366" s="2">
        <f>ROUND(SUMIF(AA361:AA364,"=40385408",GL361:GL364),2)</f>
        <v>0</v>
      </c>
      <c r="CA366" s="2">
        <f>ROUND(SUMIF(AA361:AA364,"=40385408",GM361:GM364),2)</f>
        <v>118792.42</v>
      </c>
      <c r="CB366" s="2">
        <f>ROUND(SUMIF(AA361:AA364,"=40385408",GN361:GN364),2)</f>
        <v>118792.42</v>
      </c>
      <c r="CC366" s="2">
        <f>ROUND(SUMIF(AA361:AA364,"=40385408",GO361:GO364),2)</f>
        <v>0</v>
      </c>
      <c r="CD366" s="2">
        <f>ROUND(SUMIF(AA361:AA364,"=40385408",GP361:GP364),2)</f>
        <v>0</v>
      </c>
      <c r="CE366" s="2">
        <f>AC366-BX366</f>
        <v>32176.84</v>
      </c>
      <c r="CF366" s="2">
        <f>AC366-BY366</f>
        <v>32176.84</v>
      </c>
      <c r="CG366" s="2">
        <f>BX366-BZ366</f>
        <v>0</v>
      </c>
      <c r="CH366" s="2">
        <f>AC366-BX366-BY366+BZ366</f>
        <v>32176.84</v>
      </c>
      <c r="CI366" s="2">
        <f>BY366-BZ366</f>
        <v>0</v>
      </c>
      <c r="CJ366" s="2">
        <f>ROUND(SUMIF(AA361:AA364,"=40385408",GX361:GX364),2)</f>
        <v>0</v>
      </c>
      <c r="CK366" s="2">
        <f>ROUND(SUMIF(AA361:AA364,"=40385408",GY361:GY364),2)</f>
        <v>0</v>
      </c>
      <c r="CL366" s="2">
        <f>ROUND(SUMIF(AA361:AA364,"=40385408",GZ361:GZ364),2)</f>
        <v>0</v>
      </c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>
        <v>0</v>
      </c>
    </row>
    <row r="368" spans="1:245" x14ac:dyDescent="0.2">
      <c r="A368" s="4">
        <v>50</v>
      </c>
      <c r="B368" s="4">
        <v>0</v>
      </c>
      <c r="C368" s="4">
        <v>0</v>
      </c>
      <c r="D368" s="4">
        <v>1</v>
      </c>
      <c r="E368" s="4">
        <v>201</v>
      </c>
      <c r="F368" s="4">
        <f>ROUND(Source!O366,O368)</f>
        <v>68287.759999999995</v>
      </c>
      <c r="G368" s="4" t="s">
        <v>65</v>
      </c>
      <c r="H368" s="4" t="s">
        <v>66</v>
      </c>
      <c r="I368" s="4"/>
      <c r="J368" s="4"/>
      <c r="K368" s="4">
        <v>201</v>
      </c>
      <c r="L368" s="4">
        <v>1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3" x14ac:dyDescent="0.2">
      <c r="A369" s="4">
        <v>50</v>
      </c>
      <c r="B369" s="4">
        <v>0</v>
      </c>
      <c r="C369" s="4">
        <v>0</v>
      </c>
      <c r="D369" s="4">
        <v>1</v>
      </c>
      <c r="E369" s="4">
        <v>202</v>
      </c>
      <c r="F369" s="4">
        <f>ROUND(Source!P366,O369)</f>
        <v>32176.84</v>
      </c>
      <c r="G369" s="4" t="s">
        <v>67</v>
      </c>
      <c r="H369" s="4" t="s">
        <v>68</v>
      </c>
      <c r="I369" s="4"/>
      <c r="J369" s="4"/>
      <c r="K369" s="4">
        <v>202</v>
      </c>
      <c r="L369" s="4">
        <v>2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3" x14ac:dyDescent="0.2">
      <c r="A370" s="4">
        <v>50</v>
      </c>
      <c r="B370" s="4">
        <v>0</v>
      </c>
      <c r="C370" s="4">
        <v>0</v>
      </c>
      <c r="D370" s="4">
        <v>1</v>
      </c>
      <c r="E370" s="4">
        <v>222</v>
      </c>
      <c r="F370" s="4">
        <f>ROUND(Source!AO366,O370)</f>
        <v>0</v>
      </c>
      <c r="G370" s="4" t="s">
        <v>69</v>
      </c>
      <c r="H370" s="4" t="s">
        <v>70</v>
      </c>
      <c r="I370" s="4"/>
      <c r="J370" s="4"/>
      <c r="K370" s="4">
        <v>222</v>
      </c>
      <c r="L370" s="4">
        <v>3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3" x14ac:dyDescent="0.2">
      <c r="A371" s="4">
        <v>50</v>
      </c>
      <c r="B371" s="4">
        <v>0</v>
      </c>
      <c r="C371" s="4">
        <v>0</v>
      </c>
      <c r="D371" s="4">
        <v>1</v>
      </c>
      <c r="E371" s="4">
        <v>225</v>
      </c>
      <c r="F371" s="4">
        <f>ROUND(Source!AV366,O371)</f>
        <v>32176.84</v>
      </c>
      <c r="G371" s="4" t="s">
        <v>71</v>
      </c>
      <c r="H371" s="4" t="s">
        <v>72</v>
      </c>
      <c r="I371" s="4"/>
      <c r="J371" s="4"/>
      <c r="K371" s="4">
        <v>225</v>
      </c>
      <c r="L371" s="4">
        <v>4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3" x14ac:dyDescent="0.2">
      <c r="A372" s="4">
        <v>50</v>
      </c>
      <c r="B372" s="4">
        <v>0</v>
      </c>
      <c r="C372" s="4">
        <v>0</v>
      </c>
      <c r="D372" s="4">
        <v>1</v>
      </c>
      <c r="E372" s="4">
        <v>226</v>
      </c>
      <c r="F372" s="4">
        <f>ROUND(Source!AW366,O372)</f>
        <v>32176.84</v>
      </c>
      <c r="G372" s="4" t="s">
        <v>73</v>
      </c>
      <c r="H372" s="4" t="s">
        <v>74</v>
      </c>
      <c r="I372" s="4"/>
      <c r="J372" s="4"/>
      <c r="K372" s="4">
        <v>226</v>
      </c>
      <c r="L372" s="4">
        <v>5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3" x14ac:dyDescent="0.2">
      <c r="A373" s="4">
        <v>50</v>
      </c>
      <c r="B373" s="4">
        <v>0</v>
      </c>
      <c r="C373" s="4">
        <v>0</v>
      </c>
      <c r="D373" s="4">
        <v>1</v>
      </c>
      <c r="E373" s="4">
        <v>227</v>
      </c>
      <c r="F373" s="4">
        <f>ROUND(Source!AX366,O373)</f>
        <v>0</v>
      </c>
      <c r="G373" s="4" t="s">
        <v>75</v>
      </c>
      <c r="H373" s="4" t="s">
        <v>76</v>
      </c>
      <c r="I373" s="4"/>
      <c r="J373" s="4"/>
      <c r="K373" s="4">
        <v>227</v>
      </c>
      <c r="L373" s="4">
        <v>6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/>
    </row>
    <row r="374" spans="1:23" x14ac:dyDescent="0.2">
      <c r="A374" s="4">
        <v>50</v>
      </c>
      <c r="B374" s="4">
        <v>0</v>
      </c>
      <c r="C374" s="4">
        <v>0</v>
      </c>
      <c r="D374" s="4">
        <v>1</v>
      </c>
      <c r="E374" s="4">
        <v>228</v>
      </c>
      <c r="F374" s="4">
        <f>ROUND(Source!AY366,O374)</f>
        <v>32176.84</v>
      </c>
      <c r="G374" s="4" t="s">
        <v>77</v>
      </c>
      <c r="H374" s="4" t="s">
        <v>78</v>
      </c>
      <c r="I374" s="4"/>
      <c r="J374" s="4"/>
      <c r="K374" s="4">
        <v>228</v>
      </c>
      <c r="L374" s="4">
        <v>7</v>
      </c>
      <c r="M374" s="4">
        <v>3</v>
      </c>
      <c r="N374" s="4" t="s">
        <v>3</v>
      </c>
      <c r="O374" s="4">
        <v>2</v>
      </c>
      <c r="P374" s="4"/>
      <c r="Q374" s="4"/>
      <c r="R374" s="4"/>
      <c r="S374" s="4"/>
      <c r="T374" s="4"/>
      <c r="U374" s="4"/>
      <c r="V374" s="4"/>
      <c r="W374" s="4"/>
    </row>
    <row r="375" spans="1:23" x14ac:dyDescent="0.2">
      <c r="A375" s="4">
        <v>50</v>
      </c>
      <c r="B375" s="4">
        <v>0</v>
      </c>
      <c r="C375" s="4">
        <v>0</v>
      </c>
      <c r="D375" s="4">
        <v>1</v>
      </c>
      <c r="E375" s="4">
        <v>216</v>
      </c>
      <c r="F375" s="4">
        <f>ROUND(Source!AP366,O375)</f>
        <v>0</v>
      </c>
      <c r="G375" s="4" t="s">
        <v>79</v>
      </c>
      <c r="H375" s="4" t="s">
        <v>80</v>
      </c>
      <c r="I375" s="4"/>
      <c r="J375" s="4"/>
      <c r="K375" s="4">
        <v>216</v>
      </c>
      <c r="L375" s="4">
        <v>8</v>
      </c>
      <c r="M375" s="4">
        <v>3</v>
      </c>
      <c r="N375" s="4" t="s">
        <v>3</v>
      </c>
      <c r="O375" s="4">
        <v>2</v>
      </c>
      <c r="P375" s="4"/>
      <c r="Q375" s="4"/>
      <c r="R375" s="4"/>
      <c r="S375" s="4"/>
      <c r="T375" s="4"/>
      <c r="U375" s="4"/>
      <c r="V375" s="4"/>
      <c r="W375" s="4"/>
    </row>
    <row r="376" spans="1:23" x14ac:dyDescent="0.2">
      <c r="A376" s="4">
        <v>50</v>
      </c>
      <c r="B376" s="4">
        <v>0</v>
      </c>
      <c r="C376" s="4">
        <v>0</v>
      </c>
      <c r="D376" s="4">
        <v>1</v>
      </c>
      <c r="E376" s="4">
        <v>223</v>
      </c>
      <c r="F376" s="4">
        <f>ROUND(Source!AQ366,O376)</f>
        <v>0</v>
      </c>
      <c r="G376" s="4" t="s">
        <v>81</v>
      </c>
      <c r="H376" s="4" t="s">
        <v>82</v>
      </c>
      <c r="I376" s="4"/>
      <c r="J376" s="4"/>
      <c r="K376" s="4">
        <v>223</v>
      </c>
      <c r="L376" s="4">
        <v>9</v>
      </c>
      <c r="M376" s="4">
        <v>3</v>
      </c>
      <c r="N376" s="4" t="s">
        <v>3</v>
      </c>
      <c r="O376" s="4">
        <v>2</v>
      </c>
      <c r="P376" s="4"/>
      <c r="Q376" s="4"/>
      <c r="R376" s="4"/>
      <c r="S376" s="4"/>
      <c r="T376" s="4"/>
      <c r="U376" s="4"/>
      <c r="V376" s="4"/>
      <c r="W376" s="4"/>
    </row>
    <row r="377" spans="1:23" x14ac:dyDescent="0.2">
      <c r="A377" s="4">
        <v>50</v>
      </c>
      <c r="B377" s="4">
        <v>0</v>
      </c>
      <c r="C377" s="4">
        <v>0</v>
      </c>
      <c r="D377" s="4">
        <v>1</v>
      </c>
      <c r="E377" s="4">
        <v>229</v>
      </c>
      <c r="F377" s="4">
        <f>ROUND(Source!AZ366,O377)</f>
        <v>0</v>
      </c>
      <c r="G377" s="4" t="s">
        <v>83</v>
      </c>
      <c r="H377" s="4" t="s">
        <v>84</v>
      </c>
      <c r="I377" s="4"/>
      <c r="J377" s="4"/>
      <c r="K377" s="4">
        <v>229</v>
      </c>
      <c r="L377" s="4">
        <v>10</v>
      </c>
      <c r="M377" s="4">
        <v>3</v>
      </c>
      <c r="N377" s="4" t="s">
        <v>3</v>
      </c>
      <c r="O377" s="4">
        <v>2</v>
      </c>
      <c r="P377" s="4"/>
      <c r="Q377" s="4"/>
      <c r="R377" s="4"/>
      <c r="S377" s="4"/>
      <c r="T377" s="4"/>
      <c r="U377" s="4"/>
      <c r="V377" s="4"/>
      <c r="W377" s="4"/>
    </row>
    <row r="378" spans="1:23" x14ac:dyDescent="0.2">
      <c r="A378" s="4">
        <v>50</v>
      </c>
      <c r="B378" s="4">
        <v>0</v>
      </c>
      <c r="C378" s="4">
        <v>0</v>
      </c>
      <c r="D378" s="4">
        <v>1</v>
      </c>
      <c r="E378" s="4">
        <v>203</v>
      </c>
      <c r="F378" s="4">
        <f>ROUND(Source!Q366,O378)</f>
        <v>1681.35</v>
      </c>
      <c r="G378" s="4" t="s">
        <v>85</v>
      </c>
      <c r="H378" s="4" t="s">
        <v>86</v>
      </c>
      <c r="I378" s="4"/>
      <c r="J378" s="4"/>
      <c r="K378" s="4">
        <v>203</v>
      </c>
      <c r="L378" s="4">
        <v>11</v>
      </c>
      <c r="M378" s="4">
        <v>3</v>
      </c>
      <c r="N378" s="4" t="s">
        <v>3</v>
      </c>
      <c r="O378" s="4">
        <v>2</v>
      </c>
      <c r="P378" s="4"/>
      <c r="Q378" s="4"/>
      <c r="R378" s="4"/>
      <c r="S378" s="4"/>
      <c r="T378" s="4"/>
      <c r="U378" s="4"/>
      <c r="V378" s="4"/>
      <c r="W378" s="4"/>
    </row>
    <row r="379" spans="1:23" x14ac:dyDescent="0.2">
      <c r="A379" s="4">
        <v>50</v>
      </c>
      <c r="B379" s="4">
        <v>0</v>
      </c>
      <c r="C379" s="4">
        <v>0</v>
      </c>
      <c r="D379" s="4">
        <v>1</v>
      </c>
      <c r="E379" s="4">
        <v>231</v>
      </c>
      <c r="F379" s="4">
        <f>ROUND(Source!BB366,O379)</f>
        <v>0</v>
      </c>
      <c r="G379" s="4" t="s">
        <v>87</v>
      </c>
      <c r="H379" s="4" t="s">
        <v>88</v>
      </c>
      <c r="I379" s="4"/>
      <c r="J379" s="4"/>
      <c r="K379" s="4">
        <v>231</v>
      </c>
      <c r="L379" s="4">
        <v>12</v>
      </c>
      <c r="M379" s="4">
        <v>3</v>
      </c>
      <c r="N379" s="4" t="s">
        <v>3</v>
      </c>
      <c r="O379" s="4">
        <v>2</v>
      </c>
      <c r="P379" s="4"/>
      <c r="Q379" s="4"/>
      <c r="R379" s="4"/>
      <c r="S379" s="4"/>
      <c r="T379" s="4"/>
      <c r="U379" s="4"/>
      <c r="V379" s="4"/>
      <c r="W379" s="4"/>
    </row>
    <row r="380" spans="1:23" x14ac:dyDescent="0.2">
      <c r="A380" s="4">
        <v>50</v>
      </c>
      <c r="B380" s="4">
        <v>0</v>
      </c>
      <c r="C380" s="4">
        <v>0</v>
      </c>
      <c r="D380" s="4">
        <v>1</v>
      </c>
      <c r="E380" s="4">
        <v>204</v>
      </c>
      <c r="F380" s="4">
        <f>ROUND(Source!R366,O380)</f>
        <v>762.88</v>
      </c>
      <c r="G380" s="4" t="s">
        <v>89</v>
      </c>
      <c r="H380" s="4" t="s">
        <v>90</v>
      </c>
      <c r="I380" s="4"/>
      <c r="J380" s="4"/>
      <c r="K380" s="4">
        <v>204</v>
      </c>
      <c r="L380" s="4">
        <v>13</v>
      </c>
      <c r="M380" s="4">
        <v>3</v>
      </c>
      <c r="N380" s="4" t="s">
        <v>3</v>
      </c>
      <c r="O380" s="4">
        <v>2</v>
      </c>
      <c r="P380" s="4"/>
      <c r="Q380" s="4"/>
      <c r="R380" s="4"/>
      <c r="S380" s="4"/>
      <c r="T380" s="4"/>
      <c r="U380" s="4"/>
      <c r="V380" s="4"/>
      <c r="W380" s="4"/>
    </row>
    <row r="381" spans="1:23" x14ac:dyDescent="0.2">
      <c r="A381" s="4">
        <v>50</v>
      </c>
      <c r="B381" s="4">
        <v>0</v>
      </c>
      <c r="C381" s="4">
        <v>0</v>
      </c>
      <c r="D381" s="4">
        <v>1</v>
      </c>
      <c r="E381" s="4">
        <v>205</v>
      </c>
      <c r="F381" s="4">
        <f>ROUND(Source!S366,O381)</f>
        <v>34429.57</v>
      </c>
      <c r="G381" s="4" t="s">
        <v>91</v>
      </c>
      <c r="H381" s="4" t="s">
        <v>92</v>
      </c>
      <c r="I381" s="4"/>
      <c r="J381" s="4"/>
      <c r="K381" s="4">
        <v>205</v>
      </c>
      <c r="L381" s="4">
        <v>14</v>
      </c>
      <c r="M381" s="4">
        <v>3</v>
      </c>
      <c r="N381" s="4" t="s">
        <v>3</v>
      </c>
      <c r="O381" s="4">
        <v>2</v>
      </c>
      <c r="P381" s="4"/>
      <c r="Q381" s="4"/>
      <c r="R381" s="4"/>
      <c r="S381" s="4"/>
      <c r="T381" s="4"/>
      <c r="U381" s="4"/>
      <c r="V381" s="4"/>
      <c r="W381" s="4"/>
    </row>
    <row r="382" spans="1:23" x14ac:dyDescent="0.2">
      <c r="A382" s="4">
        <v>50</v>
      </c>
      <c r="B382" s="4">
        <v>0</v>
      </c>
      <c r="C382" s="4">
        <v>0</v>
      </c>
      <c r="D382" s="4">
        <v>1</v>
      </c>
      <c r="E382" s="4">
        <v>232</v>
      </c>
      <c r="F382" s="4">
        <f>ROUND(Source!BC366,O382)</f>
        <v>0</v>
      </c>
      <c r="G382" s="4" t="s">
        <v>93</v>
      </c>
      <c r="H382" s="4" t="s">
        <v>94</v>
      </c>
      <c r="I382" s="4"/>
      <c r="J382" s="4"/>
      <c r="K382" s="4">
        <v>232</v>
      </c>
      <c r="L382" s="4">
        <v>15</v>
      </c>
      <c r="M382" s="4">
        <v>3</v>
      </c>
      <c r="N382" s="4" t="s">
        <v>3</v>
      </c>
      <c r="O382" s="4">
        <v>2</v>
      </c>
      <c r="P382" s="4"/>
      <c r="Q382" s="4"/>
      <c r="R382" s="4"/>
      <c r="S382" s="4"/>
      <c r="T382" s="4"/>
      <c r="U382" s="4"/>
      <c r="V382" s="4"/>
      <c r="W382" s="4"/>
    </row>
    <row r="383" spans="1:23" x14ac:dyDescent="0.2">
      <c r="A383" s="4">
        <v>50</v>
      </c>
      <c r="B383" s="4">
        <v>0</v>
      </c>
      <c r="C383" s="4">
        <v>0</v>
      </c>
      <c r="D383" s="4">
        <v>1</v>
      </c>
      <c r="E383" s="4">
        <v>214</v>
      </c>
      <c r="F383" s="4">
        <f>ROUND(Source!AS366,O383)</f>
        <v>118792.42</v>
      </c>
      <c r="G383" s="4" t="s">
        <v>95</v>
      </c>
      <c r="H383" s="4" t="s">
        <v>96</v>
      </c>
      <c r="I383" s="4"/>
      <c r="J383" s="4"/>
      <c r="K383" s="4">
        <v>214</v>
      </c>
      <c r="L383" s="4">
        <v>16</v>
      </c>
      <c r="M383" s="4">
        <v>3</v>
      </c>
      <c r="N383" s="4" t="s">
        <v>3</v>
      </c>
      <c r="O383" s="4">
        <v>2</v>
      </c>
      <c r="P383" s="4"/>
      <c r="Q383" s="4"/>
      <c r="R383" s="4"/>
      <c r="S383" s="4"/>
      <c r="T383" s="4"/>
      <c r="U383" s="4"/>
      <c r="V383" s="4"/>
      <c r="W383" s="4"/>
    </row>
    <row r="384" spans="1:23" x14ac:dyDescent="0.2">
      <c r="A384" s="4">
        <v>50</v>
      </c>
      <c r="B384" s="4">
        <v>0</v>
      </c>
      <c r="C384" s="4">
        <v>0</v>
      </c>
      <c r="D384" s="4">
        <v>1</v>
      </c>
      <c r="E384" s="4">
        <v>215</v>
      </c>
      <c r="F384" s="4">
        <f>ROUND(Source!AT366,O384)</f>
        <v>0</v>
      </c>
      <c r="G384" s="4" t="s">
        <v>97</v>
      </c>
      <c r="H384" s="4" t="s">
        <v>98</v>
      </c>
      <c r="I384" s="4"/>
      <c r="J384" s="4"/>
      <c r="K384" s="4">
        <v>215</v>
      </c>
      <c r="L384" s="4">
        <v>17</v>
      </c>
      <c r="M384" s="4">
        <v>3</v>
      </c>
      <c r="N384" s="4" t="s">
        <v>3</v>
      </c>
      <c r="O384" s="4">
        <v>2</v>
      </c>
      <c r="P384" s="4"/>
      <c r="Q384" s="4"/>
      <c r="R384" s="4"/>
      <c r="S384" s="4"/>
      <c r="T384" s="4"/>
      <c r="U384" s="4"/>
      <c r="V384" s="4"/>
      <c r="W384" s="4"/>
    </row>
    <row r="385" spans="1:245" x14ac:dyDescent="0.2">
      <c r="A385" s="4">
        <v>50</v>
      </c>
      <c r="B385" s="4">
        <v>0</v>
      </c>
      <c r="C385" s="4">
        <v>0</v>
      </c>
      <c r="D385" s="4">
        <v>1</v>
      </c>
      <c r="E385" s="4">
        <v>217</v>
      </c>
      <c r="F385" s="4">
        <f>ROUND(Source!AU366,O385)</f>
        <v>0</v>
      </c>
      <c r="G385" s="4" t="s">
        <v>99</v>
      </c>
      <c r="H385" s="4" t="s">
        <v>100</v>
      </c>
      <c r="I385" s="4"/>
      <c r="J385" s="4"/>
      <c r="K385" s="4">
        <v>217</v>
      </c>
      <c r="L385" s="4">
        <v>18</v>
      </c>
      <c r="M385" s="4">
        <v>3</v>
      </c>
      <c r="N385" s="4" t="s">
        <v>3</v>
      </c>
      <c r="O385" s="4">
        <v>2</v>
      </c>
      <c r="P385" s="4"/>
      <c r="Q385" s="4"/>
      <c r="R385" s="4"/>
      <c r="S385" s="4"/>
      <c r="T385" s="4"/>
      <c r="U385" s="4"/>
      <c r="V385" s="4"/>
      <c r="W385" s="4"/>
    </row>
    <row r="386" spans="1:245" x14ac:dyDescent="0.2">
      <c r="A386" s="4">
        <v>50</v>
      </c>
      <c r="B386" s="4">
        <v>0</v>
      </c>
      <c r="C386" s="4">
        <v>0</v>
      </c>
      <c r="D386" s="4">
        <v>1</v>
      </c>
      <c r="E386" s="4">
        <v>230</v>
      </c>
      <c r="F386" s="4">
        <f>ROUND(Source!BA366,O386)</f>
        <v>0</v>
      </c>
      <c r="G386" s="4" t="s">
        <v>101</v>
      </c>
      <c r="H386" s="4" t="s">
        <v>102</v>
      </c>
      <c r="I386" s="4"/>
      <c r="J386" s="4"/>
      <c r="K386" s="4">
        <v>230</v>
      </c>
      <c r="L386" s="4">
        <v>19</v>
      </c>
      <c r="M386" s="4">
        <v>3</v>
      </c>
      <c r="N386" s="4" t="s">
        <v>3</v>
      </c>
      <c r="O386" s="4">
        <v>2</v>
      </c>
      <c r="P386" s="4"/>
      <c r="Q386" s="4"/>
      <c r="R386" s="4"/>
      <c r="S386" s="4"/>
      <c r="T386" s="4"/>
      <c r="U386" s="4"/>
      <c r="V386" s="4"/>
      <c r="W386" s="4"/>
    </row>
    <row r="387" spans="1:245" x14ac:dyDescent="0.2">
      <c r="A387" s="4">
        <v>50</v>
      </c>
      <c r="B387" s="4">
        <v>0</v>
      </c>
      <c r="C387" s="4">
        <v>0</v>
      </c>
      <c r="D387" s="4">
        <v>1</v>
      </c>
      <c r="E387" s="4">
        <v>206</v>
      </c>
      <c r="F387" s="4">
        <f>ROUND(Source!T366,O387)</f>
        <v>0</v>
      </c>
      <c r="G387" s="4" t="s">
        <v>103</v>
      </c>
      <c r="H387" s="4" t="s">
        <v>104</v>
      </c>
      <c r="I387" s="4"/>
      <c r="J387" s="4"/>
      <c r="K387" s="4">
        <v>206</v>
      </c>
      <c r="L387" s="4">
        <v>20</v>
      </c>
      <c r="M387" s="4">
        <v>3</v>
      </c>
      <c r="N387" s="4" t="s">
        <v>3</v>
      </c>
      <c r="O387" s="4">
        <v>2</v>
      </c>
      <c r="P387" s="4"/>
      <c r="Q387" s="4"/>
      <c r="R387" s="4"/>
      <c r="S387" s="4"/>
      <c r="T387" s="4"/>
      <c r="U387" s="4"/>
      <c r="V387" s="4"/>
      <c r="W387" s="4"/>
    </row>
    <row r="388" spans="1:245" x14ac:dyDescent="0.2">
      <c r="A388" s="4">
        <v>50</v>
      </c>
      <c r="B388" s="4">
        <v>0</v>
      </c>
      <c r="C388" s="4">
        <v>0</v>
      </c>
      <c r="D388" s="4">
        <v>1</v>
      </c>
      <c r="E388" s="4">
        <v>207</v>
      </c>
      <c r="F388" s="4">
        <f>Source!U366</f>
        <v>126.126</v>
      </c>
      <c r="G388" s="4" t="s">
        <v>105</v>
      </c>
      <c r="H388" s="4" t="s">
        <v>106</v>
      </c>
      <c r="I388" s="4"/>
      <c r="J388" s="4"/>
      <c r="K388" s="4">
        <v>207</v>
      </c>
      <c r="L388" s="4">
        <v>21</v>
      </c>
      <c r="M388" s="4">
        <v>3</v>
      </c>
      <c r="N388" s="4" t="s">
        <v>3</v>
      </c>
      <c r="O388" s="4">
        <v>-1</v>
      </c>
      <c r="P388" s="4"/>
      <c r="Q388" s="4"/>
      <c r="R388" s="4"/>
      <c r="S388" s="4"/>
      <c r="T388" s="4"/>
      <c r="U388" s="4"/>
      <c r="V388" s="4"/>
      <c r="W388" s="4"/>
    </row>
    <row r="389" spans="1:245" x14ac:dyDescent="0.2">
      <c r="A389" s="4">
        <v>50</v>
      </c>
      <c r="B389" s="4">
        <v>0</v>
      </c>
      <c r="C389" s="4">
        <v>0</v>
      </c>
      <c r="D389" s="4">
        <v>1</v>
      </c>
      <c r="E389" s="4">
        <v>208</v>
      </c>
      <c r="F389" s="4">
        <f>Source!V366</f>
        <v>0</v>
      </c>
      <c r="G389" s="4" t="s">
        <v>107</v>
      </c>
      <c r="H389" s="4" t="s">
        <v>108</v>
      </c>
      <c r="I389" s="4"/>
      <c r="J389" s="4"/>
      <c r="K389" s="4">
        <v>208</v>
      </c>
      <c r="L389" s="4">
        <v>22</v>
      </c>
      <c r="M389" s="4">
        <v>3</v>
      </c>
      <c r="N389" s="4" t="s">
        <v>3</v>
      </c>
      <c r="O389" s="4">
        <v>-1</v>
      </c>
      <c r="P389" s="4"/>
      <c r="Q389" s="4"/>
      <c r="R389" s="4"/>
      <c r="S389" s="4"/>
      <c r="T389" s="4"/>
      <c r="U389" s="4"/>
      <c r="V389" s="4"/>
      <c r="W389" s="4"/>
    </row>
    <row r="390" spans="1:245" x14ac:dyDescent="0.2">
      <c r="A390" s="4">
        <v>50</v>
      </c>
      <c r="B390" s="4">
        <v>0</v>
      </c>
      <c r="C390" s="4">
        <v>0</v>
      </c>
      <c r="D390" s="4">
        <v>1</v>
      </c>
      <c r="E390" s="4">
        <v>209</v>
      </c>
      <c r="F390" s="4">
        <f>ROUND(Source!W366,O390)</f>
        <v>0</v>
      </c>
      <c r="G390" s="4" t="s">
        <v>109</v>
      </c>
      <c r="H390" s="4" t="s">
        <v>110</v>
      </c>
      <c r="I390" s="4"/>
      <c r="J390" s="4"/>
      <c r="K390" s="4">
        <v>209</v>
      </c>
      <c r="L390" s="4">
        <v>23</v>
      </c>
      <c r="M390" s="4">
        <v>3</v>
      </c>
      <c r="N390" s="4" t="s">
        <v>3</v>
      </c>
      <c r="O390" s="4">
        <v>2</v>
      </c>
      <c r="P390" s="4"/>
      <c r="Q390" s="4"/>
      <c r="R390" s="4"/>
      <c r="S390" s="4"/>
      <c r="T390" s="4"/>
      <c r="U390" s="4"/>
      <c r="V390" s="4"/>
      <c r="W390" s="4"/>
    </row>
    <row r="391" spans="1:245" x14ac:dyDescent="0.2">
      <c r="A391" s="4">
        <v>50</v>
      </c>
      <c r="B391" s="4">
        <v>0</v>
      </c>
      <c r="C391" s="4">
        <v>0</v>
      </c>
      <c r="D391" s="4">
        <v>1</v>
      </c>
      <c r="E391" s="4">
        <v>210</v>
      </c>
      <c r="F391" s="4">
        <f>ROUND(Source!X366,O391)</f>
        <v>33176.03</v>
      </c>
      <c r="G391" s="4" t="s">
        <v>111</v>
      </c>
      <c r="H391" s="4" t="s">
        <v>112</v>
      </c>
      <c r="I391" s="4"/>
      <c r="J391" s="4"/>
      <c r="K391" s="4">
        <v>210</v>
      </c>
      <c r="L391" s="4">
        <v>25</v>
      </c>
      <c r="M391" s="4">
        <v>3</v>
      </c>
      <c r="N391" s="4" t="s">
        <v>3</v>
      </c>
      <c r="O391" s="4">
        <v>2</v>
      </c>
      <c r="P391" s="4"/>
      <c r="Q391" s="4"/>
      <c r="R391" s="4"/>
      <c r="S391" s="4"/>
      <c r="T391" s="4"/>
      <c r="U391" s="4"/>
      <c r="V391" s="4"/>
      <c r="W391" s="4"/>
    </row>
    <row r="392" spans="1:245" x14ac:dyDescent="0.2">
      <c r="A392" s="4">
        <v>50</v>
      </c>
      <c r="B392" s="4">
        <v>0</v>
      </c>
      <c r="C392" s="4">
        <v>0</v>
      </c>
      <c r="D392" s="4">
        <v>1</v>
      </c>
      <c r="E392" s="4">
        <v>211</v>
      </c>
      <c r="F392" s="4">
        <f>ROUND(Source!Y366,O392)</f>
        <v>16130.9</v>
      </c>
      <c r="G392" s="4" t="s">
        <v>113</v>
      </c>
      <c r="H392" s="4" t="s">
        <v>114</v>
      </c>
      <c r="I392" s="4"/>
      <c r="J392" s="4"/>
      <c r="K392" s="4">
        <v>211</v>
      </c>
      <c r="L392" s="4">
        <v>26</v>
      </c>
      <c r="M392" s="4">
        <v>3</v>
      </c>
      <c r="N392" s="4" t="s">
        <v>3</v>
      </c>
      <c r="O392" s="4">
        <v>2</v>
      </c>
      <c r="P392" s="4"/>
      <c r="Q392" s="4"/>
      <c r="R392" s="4"/>
      <c r="S392" s="4"/>
      <c r="T392" s="4"/>
      <c r="U392" s="4"/>
      <c r="V392" s="4"/>
      <c r="W392" s="4"/>
    </row>
    <row r="393" spans="1:245" x14ac:dyDescent="0.2">
      <c r="A393" s="4">
        <v>50</v>
      </c>
      <c r="B393" s="4">
        <v>0</v>
      </c>
      <c r="C393" s="4">
        <v>0</v>
      </c>
      <c r="D393" s="4">
        <v>1</v>
      </c>
      <c r="E393" s="4">
        <v>224</v>
      </c>
      <c r="F393" s="4">
        <f>ROUND(Source!AR366,O393)</f>
        <v>118792.42</v>
      </c>
      <c r="G393" s="4" t="s">
        <v>115</v>
      </c>
      <c r="H393" s="4" t="s">
        <v>116</v>
      </c>
      <c r="I393" s="4"/>
      <c r="J393" s="4"/>
      <c r="K393" s="4">
        <v>224</v>
      </c>
      <c r="L393" s="4">
        <v>27</v>
      </c>
      <c r="M393" s="4">
        <v>3</v>
      </c>
      <c r="N393" s="4" t="s">
        <v>3</v>
      </c>
      <c r="O393" s="4">
        <v>2</v>
      </c>
      <c r="P393" s="4"/>
      <c r="Q393" s="4"/>
      <c r="R393" s="4"/>
      <c r="S393" s="4"/>
      <c r="T393" s="4"/>
      <c r="U393" s="4"/>
      <c r="V393" s="4"/>
      <c r="W393" s="4"/>
    </row>
    <row r="395" spans="1:245" hidden="1" x14ac:dyDescent="0.2">
      <c r="A395" s="1">
        <v>4</v>
      </c>
      <c r="B395" s="1">
        <v>1</v>
      </c>
      <c r="C395" s="1"/>
      <c r="D395" s="1">
        <f>ROW(A412)</f>
        <v>412</v>
      </c>
      <c r="E395" s="1"/>
      <c r="F395" s="1" t="s">
        <v>13</v>
      </c>
      <c r="G395" s="1" t="s">
        <v>282</v>
      </c>
      <c r="H395" s="1" t="s">
        <v>3</v>
      </c>
      <c r="I395" s="1">
        <v>0</v>
      </c>
      <c r="J395" s="1"/>
      <c r="K395" s="1"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 t="s">
        <v>3</v>
      </c>
      <c r="V395" s="1">
        <v>0</v>
      </c>
      <c r="W395" s="1"/>
      <c r="X395" s="1"/>
      <c r="Y395" s="1"/>
      <c r="Z395" s="1"/>
      <c r="AA395" s="1"/>
      <c r="AB395" s="1" t="s">
        <v>3</v>
      </c>
      <c r="AC395" s="1" t="s">
        <v>3</v>
      </c>
      <c r="AD395" s="1" t="s">
        <v>3</v>
      </c>
      <c r="AE395" s="1" t="s">
        <v>3</v>
      </c>
      <c r="AF395" s="1" t="s">
        <v>3</v>
      </c>
      <c r="AG395" s="1" t="s">
        <v>3</v>
      </c>
      <c r="AH395" s="1"/>
      <c r="AI395" s="1"/>
      <c r="AJ395" s="1"/>
      <c r="AK395" s="1"/>
      <c r="AL395" s="1"/>
      <c r="AM395" s="1"/>
      <c r="AN395" s="1"/>
      <c r="AO395" s="1"/>
      <c r="AP395" s="1" t="s">
        <v>3</v>
      </c>
      <c r="AQ395" s="1" t="s">
        <v>3</v>
      </c>
      <c r="AR395" s="1" t="s">
        <v>3</v>
      </c>
      <c r="AS395" s="1"/>
      <c r="AT395" s="1"/>
      <c r="AU395" s="1"/>
      <c r="AV395" s="1"/>
      <c r="AW395" s="1"/>
      <c r="AX395" s="1"/>
      <c r="AY395" s="1"/>
      <c r="AZ395" s="1" t="s">
        <v>3</v>
      </c>
      <c r="BA395" s="1"/>
      <c r="BB395" s="1" t="s">
        <v>3</v>
      </c>
      <c r="BC395" s="1" t="s">
        <v>3</v>
      </c>
      <c r="BD395" s="1" t="s">
        <v>3</v>
      </c>
      <c r="BE395" s="1" t="s">
        <v>3</v>
      </c>
      <c r="BF395" s="1" t="s">
        <v>3</v>
      </c>
      <c r="BG395" s="1" t="s">
        <v>3</v>
      </c>
      <c r="BH395" s="1" t="s">
        <v>3</v>
      </c>
      <c r="BI395" s="1" t="s">
        <v>3</v>
      </c>
      <c r="BJ395" s="1" t="s">
        <v>3</v>
      </c>
      <c r="BK395" s="1" t="s">
        <v>3</v>
      </c>
      <c r="BL395" s="1" t="s">
        <v>3</v>
      </c>
      <c r="BM395" s="1" t="s">
        <v>3</v>
      </c>
      <c r="BN395" s="1" t="s">
        <v>3</v>
      </c>
      <c r="BO395" s="1" t="s">
        <v>3</v>
      </c>
      <c r="BP395" s="1" t="s">
        <v>3</v>
      </c>
      <c r="BQ395" s="1"/>
      <c r="BR395" s="1"/>
      <c r="BS395" s="1"/>
      <c r="BT395" s="1"/>
      <c r="BU395" s="1"/>
      <c r="BV395" s="1"/>
      <c r="BW395" s="1"/>
      <c r="BX395" s="1">
        <v>0</v>
      </c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>
        <v>0</v>
      </c>
    </row>
    <row r="396" spans="1:245" hidden="1" x14ac:dyDescent="0.2"/>
    <row r="397" spans="1:245" hidden="1" x14ac:dyDescent="0.2">
      <c r="A397" s="2">
        <v>52</v>
      </c>
      <c r="B397" s="2">
        <f t="shared" ref="B397:G397" si="333">B412</f>
        <v>1</v>
      </c>
      <c r="C397" s="2">
        <f t="shared" si="333"/>
        <v>4</v>
      </c>
      <c r="D397" s="2">
        <f t="shared" si="333"/>
        <v>395</v>
      </c>
      <c r="E397" s="2">
        <f t="shared" si="333"/>
        <v>0</v>
      </c>
      <c r="F397" s="2" t="str">
        <f t="shared" si="333"/>
        <v>Новый раздел</v>
      </c>
      <c r="G397" s="2" t="str">
        <f t="shared" si="333"/>
        <v>п.20.2   Ремонт газонов (посевной) 10см - 16800м2</v>
      </c>
      <c r="H397" s="2"/>
      <c r="I397" s="2"/>
      <c r="J397" s="2"/>
      <c r="K397" s="2"/>
      <c r="L397" s="2"/>
      <c r="M397" s="2"/>
      <c r="N397" s="2"/>
      <c r="O397" s="2">
        <f t="shared" ref="O397:AT397" si="334">O412</f>
        <v>0</v>
      </c>
      <c r="P397" s="2">
        <f t="shared" si="334"/>
        <v>0</v>
      </c>
      <c r="Q397" s="2">
        <f t="shared" si="334"/>
        <v>0</v>
      </c>
      <c r="R397" s="2">
        <f t="shared" si="334"/>
        <v>0</v>
      </c>
      <c r="S397" s="2">
        <f t="shared" si="334"/>
        <v>0</v>
      </c>
      <c r="T397" s="2">
        <f t="shared" si="334"/>
        <v>0</v>
      </c>
      <c r="U397" s="2">
        <f t="shared" si="334"/>
        <v>0</v>
      </c>
      <c r="V397" s="2">
        <f t="shared" si="334"/>
        <v>0</v>
      </c>
      <c r="W397" s="2">
        <f t="shared" si="334"/>
        <v>0</v>
      </c>
      <c r="X397" s="2">
        <f t="shared" si="334"/>
        <v>0</v>
      </c>
      <c r="Y397" s="2">
        <f t="shared" si="334"/>
        <v>0</v>
      </c>
      <c r="Z397" s="2">
        <f t="shared" si="334"/>
        <v>0</v>
      </c>
      <c r="AA397" s="2">
        <f t="shared" si="334"/>
        <v>0</v>
      </c>
      <c r="AB397" s="2">
        <f t="shared" si="334"/>
        <v>0</v>
      </c>
      <c r="AC397" s="2">
        <f t="shared" si="334"/>
        <v>0</v>
      </c>
      <c r="AD397" s="2">
        <f t="shared" si="334"/>
        <v>0</v>
      </c>
      <c r="AE397" s="2">
        <f t="shared" si="334"/>
        <v>0</v>
      </c>
      <c r="AF397" s="2">
        <f t="shared" si="334"/>
        <v>0</v>
      </c>
      <c r="AG397" s="2">
        <f t="shared" si="334"/>
        <v>0</v>
      </c>
      <c r="AH397" s="2">
        <f t="shared" si="334"/>
        <v>0</v>
      </c>
      <c r="AI397" s="2">
        <f t="shared" si="334"/>
        <v>0</v>
      </c>
      <c r="AJ397" s="2">
        <f t="shared" si="334"/>
        <v>0</v>
      </c>
      <c r="AK397" s="2">
        <f t="shared" si="334"/>
        <v>0</v>
      </c>
      <c r="AL397" s="2">
        <f t="shared" si="334"/>
        <v>0</v>
      </c>
      <c r="AM397" s="2">
        <f t="shared" si="334"/>
        <v>0</v>
      </c>
      <c r="AN397" s="2">
        <f t="shared" si="334"/>
        <v>0</v>
      </c>
      <c r="AO397" s="2">
        <f t="shared" si="334"/>
        <v>0</v>
      </c>
      <c r="AP397" s="2">
        <f t="shared" si="334"/>
        <v>0</v>
      </c>
      <c r="AQ397" s="2">
        <f t="shared" si="334"/>
        <v>0</v>
      </c>
      <c r="AR397" s="2">
        <f t="shared" si="334"/>
        <v>0</v>
      </c>
      <c r="AS397" s="2">
        <f t="shared" si="334"/>
        <v>0</v>
      </c>
      <c r="AT397" s="2">
        <f t="shared" si="334"/>
        <v>0</v>
      </c>
      <c r="AU397" s="2">
        <f t="shared" ref="AU397:BZ397" si="335">AU412</f>
        <v>0</v>
      </c>
      <c r="AV397" s="2">
        <f t="shared" si="335"/>
        <v>0</v>
      </c>
      <c r="AW397" s="2">
        <f t="shared" si="335"/>
        <v>0</v>
      </c>
      <c r="AX397" s="2">
        <f t="shared" si="335"/>
        <v>0</v>
      </c>
      <c r="AY397" s="2">
        <f t="shared" si="335"/>
        <v>0</v>
      </c>
      <c r="AZ397" s="2">
        <f t="shared" si="335"/>
        <v>0</v>
      </c>
      <c r="BA397" s="2">
        <f t="shared" si="335"/>
        <v>0</v>
      </c>
      <c r="BB397" s="2">
        <f t="shared" si="335"/>
        <v>0</v>
      </c>
      <c r="BC397" s="2">
        <f t="shared" si="335"/>
        <v>0</v>
      </c>
      <c r="BD397" s="2">
        <f t="shared" si="335"/>
        <v>0</v>
      </c>
      <c r="BE397" s="2">
        <f t="shared" si="335"/>
        <v>0</v>
      </c>
      <c r="BF397" s="2">
        <f t="shared" si="335"/>
        <v>0</v>
      </c>
      <c r="BG397" s="2">
        <f t="shared" si="335"/>
        <v>0</v>
      </c>
      <c r="BH397" s="2">
        <f t="shared" si="335"/>
        <v>0</v>
      </c>
      <c r="BI397" s="2">
        <f t="shared" si="335"/>
        <v>0</v>
      </c>
      <c r="BJ397" s="2">
        <f t="shared" si="335"/>
        <v>0</v>
      </c>
      <c r="BK397" s="2">
        <f t="shared" si="335"/>
        <v>0</v>
      </c>
      <c r="BL397" s="2">
        <f t="shared" si="335"/>
        <v>0</v>
      </c>
      <c r="BM397" s="2">
        <f t="shared" si="335"/>
        <v>0</v>
      </c>
      <c r="BN397" s="2">
        <f t="shared" si="335"/>
        <v>0</v>
      </c>
      <c r="BO397" s="2">
        <f t="shared" si="335"/>
        <v>0</v>
      </c>
      <c r="BP397" s="2">
        <f t="shared" si="335"/>
        <v>0</v>
      </c>
      <c r="BQ397" s="2">
        <f t="shared" si="335"/>
        <v>0</v>
      </c>
      <c r="BR397" s="2">
        <f t="shared" si="335"/>
        <v>0</v>
      </c>
      <c r="BS397" s="2">
        <f t="shared" si="335"/>
        <v>0</v>
      </c>
      <c r="BT397" s="2">
        <f t="shared" si="335"/>
        <v>0</v>
      </c>
      <c r="BU397" s="2">
        <f t="shared" si="335"/>
        <v>0</v>
      </c>
      <c r="BV397" s="2">
        <f t="shared" si="335"/>
        <v>0</v>
      </c>
      <c r="BW397" s="2">
        <f t="shared" si="335"/>
        <v>0</v>
      </c>
      <c r="BX397" s="2">
        <f t="shared" si="335"/>
        <v>0</v>
      </c>
      <c r="BY397" s="2">
        <f t="shared" si="335"/>
        <v>0</v>
      </c>
      <c r="BZ397" s="2">
        <f t="shared" si="335"/>
        <v>0</v>
      </c>
      <c r="CA397" s="2">
        <f t="shared" ref="CA397:DF397" si="336">CA412</f>
        <v>0</v>
      </c>
      <c r="CB397" s="2">
        <f t="shared" si="336"/>
        <v>0</v>
      </c>
      <c r="CC397" s="2">
        <f t="shared" si="336"/>
        <v>0</v>
      </c>
      <c r="CD397" s="2">
        <f t="shared" si="336"/>
        <v>0</v>
      </c>
      <c r="CE397" s="2">
        <f t="shared" si="336"/>
        <v>0</v>
      </c>
      <c r="CF397" s="2">
        <f t="shared" si="336"/>
        <v>0</v>
      </c>
      <c r="CG397" s="2">
        <f t="shared" si="336"/>
        <v>0</v>
      </c>
      <c r="CH397" s="2">
        <f t="shared" si="336"/>
        <v>0</v>
      </c>
      <c r="CI397" s="2">
        <f t="shared" si="336"/>
        <v>0</v>
      </c>
      <c r="CJ397" s="2">
        <f t="shared" si="336"/>
        <v>0</v>
      </c>
      <c r="CK397" s="2">
        <f t="shared" si="336"/>
        <v>0</v>
      </c>
      <c r="CL397" s="2">
        <f t="shared" si="336"/>
        <v>0</v>
      </c>
      <c r="CM397" s="2">
        <f t="shared" si="336"/>
        <v>0</v>
      </c>
      <c r="CN397" s="2">
        <f t="shared" si="336"/>
        <v>0</v>
      </c>
      <c r="CO397" s="2">
        <f t="shared" si="336"/>
        <v>0</v>
      </c>
      <c r="CP397" s="2">
        <f t="shared" si="336"/>
        <v>0</v>
      </c>
      <c r="CQ397" s="2">
        <f t="shared" si="336"/>
        <v>0</v>
      </c>
      <c r="CR397" s="2">
        <f t="shared" si="336"/>
        <v>0</v>
      </c>
      <c r="CS397" s="2">
        <f t="shared" si="336"/>
        <v>0</v>
      </c>
      <c r="CT397" s="2">
        <f t="shared" si="336"/>
        <v>0</v>
      </c>
      <c r="CU397" s="2">
        <f t="shared" si="336"/>
        <v>0</v>
      </c>
      <c r="CV397" s="2">
        <f t="shared" si="336"/>
        <v>0</v>
      </c>
      <c r="CW397" s="2">
        <f t="shared" si="336"/>
        <v>0</v>
      </c>
      <c r="CX397" s="2">
        <f t="shared" si="336"/>
        <v>0</v>
      </c>
      <c r="CY397" s="2">
        <f t="shared" si="336"/>
        <v>0</v>
      </c>
      <c r="CZ397" s="2">
        <f t="shared" si="336"/>
        <v>0</v>
      </c>
      <c r="DA397" s="2">
        <f t="shared" si="336"/>
        <v>0</v>
      </c>
      <c r="DB397" s="2">
        <f t="shared" si="336"/>
        <v>0</v>
      </c>
      <c r="DC397" s="2">
        <f t="shared" si="336"/>
        <v>0</v>
      </c>
      <c r="DD397" s="2">
        <f t="shared" si="336"/>
        <v>0</v>
      </c>
      <c r="DE397" s="2">
        <f t="shared" si="336"/>
        <v>0</v>
      </c>
      <c r="DF397" s="2">
        <f t="shared" si="336"/>
        <v>0</v>
      </c>
      <c r="DG397" s="3">
        <f t="shared" ref="DG397:EL397" si="337">DG412</f>
        <v>0</v>
      </c>
      <c r="DH397" s="3">
        <f t="shared" si="337"/>
        <v>0</v>
      </c>
      <c r="DI397" s="3">
        <f t="shared" si="337"/>
        <v>0</v>
      </c>
      <c r="DJ397" s="3">
        <f t="shared" si="337"/>
        <v>0</v>
      </c>
      <c r="DK397" s="3">
        <f t="shared" si="337"/>
        <v>0</v>
      </c>
      <c r="DL397" s="3">
        <f t="shared" si="337"/>
        <v>0</v>
      </c>
      <c r="DM397" s="3">
        <f t="shared" si="337"/>
        <v>0</v>
      </c>
      <c r="DN397" s="3">
        <f t="shared" si="337"/>
        <v>0</v>
      </c>
      <c r="DO397" s="3">
        <f t="shared" si="337"/>
        <v>0</v>
      </c>
      <c r="DP397" s="3">
        <f t="shared" si="337"/>
        <v>0</v>
      </c>
      <c r="DQ397" s="3">
        <f t="shared" si="337"/>
        <v>0</v>
      </c>
      <c r="DR397" s="3">
        <f t="shared" si="337"/>
        <v>0</v>
      </c>
      <c r="DS397" s="3">
        <f t="shared" si="337"/>
        <v>0</v>
      </c>
      <c r="DT397" s="3">
        <f t="shared" si="337"/>
        <v>0</v>
      </c>
      <c r="DU397" s="3">
        <f t="shared" si="337"/>
        <v>0</v>
      </c>
      <c r="DV397" s="3">
        <f t="shared" si="337"/>
        <v>0</v>
      </c>
      <c r="DW397" s="3">
        <f t="shared" si="337"/>
        <v>0</v>
      </c>
      <c r="DX397" s="3">
        <f t="shared" si="337"/>
        <v>0</v>
      </c>
      <c r="DY397" s="3">
        <f t="shared" si="337"/>
        <v>0</v>
      </c>
      <c r="DZ397" s="3">
        <f t="shared" si="337"/>
        <v>0</v>
      </c>
      <c r="EA397" s="3">
        <f t="shared" si="337"/>
        <v>0</v>
      </c>
      <c r="EB397" s="3">
        <f t="shared" si="337"/>
        <v>0</v>
      </c>
      <c r="EC397" s="3">
        <f t="shared" si="337"/>
        <v>0</v>
      </c>
      <c r="ED397" s="3">
        <f t="shared" si="337"/>
        <v>0</v>
      </c>
      <c r="EE397" s="3">
        <f t="shared" si="337"/>
        <v>0</v>
      </c>
      <c r="EF397" s="3">
        <f t="shared" si="337"/>
        <v>0</v>
      </c>
      <c r="EG397" s="3">
        <f t="shared" si="337"/>
        <v>0</v>
      </c>
      <c r="EH397" s="3">
        <f t="shared" si="337"/>
        <v>0</v>
      </c>
      <c r="EI397" s="3">
        <f t="shared" si="337"/>
        <v>0</v>
      </c>
      <c r="EJ397" s="3">
        <f t="shared" si="337"/>
        <v>0</v>
      </c>
      <c r="EK397" s="3">
        <f t="shared" si="337"/>
        <v>0</v>
      </c>
      <c r="EL397" s="3">
        <f t="shared" si="337"/>
        <v>0</v>
      </c>
      <c r="EM397" s="3">
        <f t="shared" ref="EM397:FR397" si="338">EM412</f>
        <v>0</v>
      </c>
      <c r="EN397" s="3">
        <f t="shared" si="338"/>
        <v>0</v>
      </c>
      <c r="EO397" s="3">
        <f t="shared" si="338"/>
        <v>0</v>
      </c>
      <c r="EP397" s="3">
        <f t="shared" si="338"/>
        <v>0</v>
      </c>
      <c r="EQ397" s="3">
        <f t="shared" si="338"/>
        <v>0</v>
      </c>
      <c r="ER397" s="3">
        <f t="shared" si="338"/>
        <v>0</v>
      </c>
      <c r="ES397" s="3">
        <f t="shared" si="338"/>
        <v>0</v>
      </c>
      <c r="ET397" s="3">
        <f t="shared" si="338"/>
        <v>0</v>
      </c>
      <c r="EU397" s="3">
        <f t="shared" si="338"/>
        <v>0</v>
      </c>
      <c r="EV397" s="3">
        <f t="shared" si="338"/>
        <v>0</v>
      </c>
      <c r="EW397" s="3">
        <f t="shared" si="338"/>
        <v>0</v>
      </c>
      <c r="EX397" s="3">
        <f t="shared" si="338"/>
        <v>0</v>
      </c>
      <c r="EY397" s="3">
        <f t="shared" si="338"/>
        <v>0</v>
      </c>
      <c r="EZ397" s="3">
        <f t="shared" si="338"/>
        <v>0</v>
      </c>
      <c r="FA397" s="3">
        <f t="shared" si="338"/>
        <v>0</v>
      </c>
      <c r="FB397" s="3">
        <f t="shared" si="338"/>
        <v>0</v>
      </c>
      <c r="FC397" s="3">
        <f t="shared" si="338"/>
        <v>0</v>
      </c>
      <c r="FD397" s="3">
        <f t="shared" si="338"/>
        <v>0</v>
      </c>
      <c r="FE397" s="3">
        <f t="shared" si="338"/>
        <v>0</v>
      </c>
      <c r="FF397" s="3">
        <f t="shared" si="338"/>
        <v>0</v>
      </c>
      <c r="FG397" s="3">
        <f t="shared" si="338"/>
        <v>0</v>
      </c>
      <c r="FH397" s="3">
        <f t="shared" si="338"/>
        <v>0</v>
      </c>
      <c r="FI397" s="3">
        <f t="shared" si="338"/>
        <v>0</v>
      </c>
      <c r="FJ397" s="3">
        <f t="shared" si="338"/>
        <v>0</v>
      </c>
      <c r="FK397" s="3">
        <f t="shared" si="338"/>
        <v>0</v>
      </c>
      <c r="FL397" s="3">
        <f t="shared" si="338"/>
        <v>0</v>
      </c>
      <c r="FM397" s="3">
        <f t="shared" si="338"/>
        <v>0</v>
      </c>
      <c r="FN397" s="3">
        <f t="shared" si="338"/>
        <v>0</v>
      </c>
      <c r="FO397" s="3">
        <f t="shared" si="338"/>
        <v>0</v>
      </c>
      <c r="FP397" s="3">
        <f t="shared" si="338"/>
        <v>0</v>
      </c>
      <c r="FQ397" s="3">
        <f t="shared" si="338"/>
        <v>0</v>
      </c>
      <c r="FR397" s="3">
        <f t="shared" si="338"/>
        <v>0</v>
      </c>
      <c r="FS397" s="3">
        <f t="shared" ref="FS397:GX397" si="339">FS412</f>
        <v>0</v>
      </c>
      <c r="FT397" s="3">
        <f t="shared" si="339"/>
        <v>0</v>
      </c>
      <c r="FU397" s="3">
        <f t="shared" si="339"/>
        <v>0</v>
      </c>
      <c r="FV397" s="3">
        <f t="shared" si="339"/>
        <v>0</v>
      </c>
      <c r="FW397" s="3">
        <f t="shared" si="339"/>
        <v>0</v>
      </c>
      <c r="FX397" s="3">
        <f t="shared" si="339"/>
        <v>0</v>
      </c>
      <c r="FY397" s="3">
        <f t="shared" si="339"/>
        <v>0</v>
      </c>
      <c r="FZ397" s="3">
        <f t="shared" si="339"/>
        <v>0</v>
      </c>
      <c r="GA397" s="3">
        <f t="shared" si="339"/>
        <v>0</v>
      </c>
      <c r="GB397" s="3">
        <f t="shared" si="339"/>
        <v>0</v>
      </c>
      <c r="GC397" s="3">
        <f t="shared" si="339"/>
        <v>0</v>
      </c>
      <c r="GD397" s="3">
        <f t="shared" si="339"/>
        <v>0</v>
      </c>
      <c r="GE397" s="3">
        <f t="shared" si="339"/>
        <v>0</v>
      </c>
      <c r="GF397" s="3">
        <f t="shared" si="339"/>
        <v>0</v>
      </c>
      <c r="GG397" s="3">
        <f t="shared" si="339"/>
        <v>0</v>
      </c>
      <c r="GH397" s="3">
        <f t="shared" si="339"/>
        <v>0</v>
      </c>
      <c r="GI397" s="3">
        <f t="shared" si="339"/>
        <v>0</v>
      </c>
      <c r="GJ397" s="3">
        <f t="shared" si="339"/>
        <v>0</v>
      </c>
      <c r="GK397" s="3">
        <f t="shared" si="339"/>
        <v>0</v>
      </c>
      <c r="GL397" s="3">
        <f t="shared" si="339"/>
        <v>0</v>
      </c>
      <c r="GM397" s="3">
        <f t="shared" si="339"/>
        <v>0</v>
      </c>
      <c r="GN397" s="3">
        <f t="shared" si="339"/>
        <v>0</v>
      </c>
      <c r="GO397" s="3">
        <f t="shared" si="339"/>
        <v>0</v>
      </c>
      <c r="GP397" s="3">
        <f t="shared" si="339"/>
        <v>0</v>
      </c>
      <c r="GQ397" s="3">
        <f t="shared" si="339"/>
        <v>0</v>
      </c>
      <c r="GR397" s="3">
        <f t="shared" si="339"/>
        <v>0</v>
      </c>
      <c r="GS397" s="3">
        <f t="shared" si="339"/>
        <v>0</v>
      </c>
      <c r="GT397" s="3">
        <f t="shared" si="339"/>
        <v>0</v>
      </c>
      <c r="GU397" s="3">
        <f t="shared" si="339"/>
        <v>0</v>
      </c>
      <c r="GV397" s="3">
        <f t="shared" si="339"/>
        <v>0</v>
      </c>
      <c r="GW397" s="3">
        <f t="shared" si="339"/>
        <v>0</v>
      </c>
      <c r="GX397" s="3">
        <f t="shared" si="339"/>
        <v>0</v>
      </c>
    </row>
    <row r="398" spans="1:245" hidden="1" x14ac:dyDescent="0.2"/>
    <row r="399" spans="1:245" hidden="1" x14ac:dyDescent="0.2">
      <c r="A399">
        <v>17</v>
      </c>
      <c r="B399">
        <v>1</v>
      </c>
      <c r="C399">
        <f>ROW(SmtRes!A182)</f>
        <v>182</v>
      </c>
      <c r="D399">
        <f>ROW(EtalonRes!A179)</f>
        <v>179</v>
      </c>
      <c r="E399" t="s">
        <v>283</v>
      </c>
      <c r="F399" t="s">
        <v>151</v>
      </c>
      <c r="G399" t="s">
        <v>152</v>
      </c>
      <c r="H399" t="s">
        <v>153</v>
      </c>
      <c r="I399">
        <v>0</v>
      </c>
      <c r="J399">
        <v>0</v>
      </c>
      <c r="O399">
        <f t="shared" ref="O399:O410" si="340">ROUND(CP399,2)</f>
        <v>0</v>
      </c>
      <c r="P399">
        <f t="shared" ref="P399:P410" si="341">ROUND((ROUND((AC399*AW399*I399),2)*BC399),2)</f>
        <v>0</v>
      </c>
      <c r="Q399">
        <f t="shared" ref="Q399:Q410" si="342">(ROUND((ROUND(((ET399)*AV399*I399),2)*BB399),2)+ROUND((ROUND(((AE399-(EU399))*AV399*I399),2)*BS399),2))</f>
        <v>0</v>
      </c>
      <c r="R399">
        <f t="shared" ref="R399:R410" si="343">ROUND((ROUND((AE399*AV399*I399),2)*BS399),2)</f>
        <v>0</v>
      </c>
      <c r="S399">
        <f t="shared" ref="S399:S410" si="344">ROUND((ROUND((AF399*AV399*I399),2)*BA399),2)</f>
        <v>0</v>
      </c>
      <c r="T399">
        <f t="shared" ref="T399:T410" si="345">ROUND(CU399*I399,2)</f>
        <v>0</v>
      </c>
      <c r="U399">
        <f t="shared" ref="U399:U410" si="346">CV399*I399</f>
        <v>0</v>
      </c>
      <c r="V399">
        <f t="shared" ref="V399:V410" si="347">CW399*I399</f>
        <v>0</v>
      </c>
      <c r="W399">
        <f t="shared" ref="W399:W410" si="348">ROUND(CX399*I399,2)</f>
        <v>0</v>
      </c>
      <c r="X399">
        <f t="shared" ref="X399:X410" si="349">ROUND(CY399,2)</f>
        <v>0</v>
      </c>
      <c r="Y399">
        <f t="shared" ref="Y399:Y410" si="350">ROUND(CZ399,2)</f>
        <v>0</v>
      </c>
      <c r="AA399">
        <v>40385408</v>
      </c>
      <c r="AB399">
        <f t="shared" ref="AB399:AB410" si="351">ROUND((AC399+AD399+AF399),6)</f>
        <v>771.65</v>
      </c>
      <c r="AC399">
        <f t="shared" ref="AC399:AC410" si="352">ROUND((ES399),6)</f>
        <v>0</v>
      </c>
      <c r="AD399">
        <f t="shared" ref="AD399:AD410" si="353">ROUND((((ET399)-(EU399))+AE399),6)</f>
        <v>757.55</v>
      </c>
      <c r="AE399">
        <f t="shared" ref="AE399:AE410" si="354">ROUND((EU399),6)</f>
        <v>140.47999999999999</v>
      </c>
      <c r="AF399">
        <f t="shared" ref="AF399:AF410" si="355">ROUND((EV399),6)</f>
        <v>14.1</v>
      </c>
      <c r="AG399">
        <f t="shared" ref="AG399:AG410" si="356">ROUND((AP399),6)</f>
        <v>0</v>
      </c>
      <c r="AH399">
        <f t="shared" ref="AH399:AH410" si="357">(EW399)</f>
        <v>1.38</v>
      </c>
      <c r="AI399">
        <f t="shared" ref="AI399:AI410" si="358">(EX399)</f>
        <v>0</v>
      </c>
      <c r="AJ399">
        <f t="shared" ref="AJ399:AJ410" si="359">(AS399)</f>
        <v>0</v>
      </c>
      <c r="AK399">
        <v>771.65</v>
      </c>
      <c r="AL399">
        <v>0</v>
      </c>
      <c r="AM399">
        <v>757.55</v>
      </c>
      <c r="AN399">
        <v>140.47999999999999</v>
      </c>
      <c r="AO399">
        <v>14.1</v>
      </c>
      <c r="AP399">
        <v>0</v>
      </c>
      <c r="AQ399">
        <v>1.38</v>
      </c>
      <c r="AR399">
        <v>0</v>
      </c>
      <c r="AS399">
        <v>0</v>
      </c>
      <c r="AT399">
        <v>92</v>
      </c>
      <c r="AU399">
        <v>50</v>
      </c>
      <c r="AV399">
        <v>1</v>
      </c>
      <c r="AW399">
        <v>1</v>
      </c>
      <c r="AZ399">
        <v>1</v>
      </c>
      <c r="BA399">
        <v>24.53</v>
      </c>
      <c r="BB399">
        <v>9.84</v>
      </c>
      <c r="BC399">
        <v>1</v>
      </c>
      <c r="BD399" t="s">
        <v>3</v>
      </c>
      <c r="BE399" t="s">
        <v>3</v>
      </c>
      <c r="BF399" t="s">
        <v>3</v>
      </c>
      <c r="BG399" t="s">
        <v>3</v>
      </c>
      <c r="BH399">
        <v>0</v>
      </c>
      <c r="BI399">
        <v>1</v>
      </c>
      <c r="BJ399" t="s">
        <v>154</v>
      </c>
      <c r="BM399">
        <v>2</v>
      </c>
      <c r="BN399">
        <v>0</v>
      </c>
      <c r="BO399" t="s">
        <v>151</v>
      </c>
      <c r="BP399">
        <v>1</v>
      </c>
      <c r="BQ399">
        <v>30</v>
      </c>
      <c r="BR399">
        <v>0</v>
      </c>
      <c r="BS399">
        <v>24.53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92</v>
      </c>
      <c r="CA399">
        <v>50</v>
      </c>
      <c r="CE399">
        <v>30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ref="CP399:CP410" si="360">(P399+Q399+S399)</f>
        <v>0</v>
      </c>
      <c r="CQ399">
        <f t="shared" ref="CQ399:CQ410" si="361">ROUND((ROUND((AC399*AW399*1),2)*BC399),2)</f>
        <v>0</v>
      </c>
      <c r="CR399">
        <f t="shared" ref="CR399:CR410" si="362">(ROUND((ROUND(((ET399)*AV399*1),2)*BB399),2)+ROUND((ROUND(((AE399-(EU399))*AV399*1),2)*BS399),2))</f>
        <v>7454.29</v>
      </c>
      <c r="CS399">
        <f t="shared" ref="CS399:CS410" si="363">ROUND((ROUND((AE399*AV399*1),2)*BS399),2)</f>
        <v>3445.97</v>
      </c>
      <c r="CT399">
        <f t="shared" ref="CT399:CT410" si="364">ROUND((ROUND((AF399*AV399*1),2)*BA399),2)</f>
        <v>345.87</v>
      </c>
      <c r="CU399">
        <f t="shared" ref="CU399:CU410" si="365">AG399</f>
        <v>0</v>
      </c>
      <c r="CV399">
        <f t="shared" ref="CV399:CV410" si="366">(AH399*AV399)</f>
        <v>1.38</v>
      </c>
      <c r="CW399">
        <f t="shared" ref="CW399:CW410" si="367">AI399</f>
        <v>0</v>
      </c>
      <c r="CX399">
        <f t="shared" ref="CX399:CX410" si="368">AJ399</f>
        <v>0</v>
      </c>
      <c r="CY399">
        <f t="shared" ref="CY399:CY410" si="369">S399*(BZ399/100)</f>
        <v>0</v>
      </c>
      <c r="CZ399">
        <f t="shared" ref="CZ399:CZ410" si="370">S399*(CA399/100)</f>
        <v>0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98</v>
      </c>
      <c r="DO399">
        <v>77</v>
      </c>
      <c r="DP399">
        <v>1</v>
      </c>
      <c r="DQ399">
        <v>1</v>
      </c>
      <c r="DU399">
        <v>1013</v>
      </c>
      <c r="DV399" t="s">
        <v>153</v>
      </c>
      <c r="DW399" t="s">
        <v>153</v>
      </c>
      <c r="DX399">
        <v>1</v>
      </c>
      <c r="EE399">
        <v>39927414</v>
      </c>
      <c r="EF399">
        <v>30</v>
      </c>
      <c r="EG399" t="s">
        <v>51</v>
      </c>
      <c r="EH399">
        <v>0</v>
      </c>
      <c r="EI399" t="s">
        <v>3</v>
      </c>
      <c r="EJ399">
        <v>1</v>
      </c>
      <c r="EK399">
        <v>2</v>
      </c>
      <c r="EL399" t="s">
        <v>155</v>
      </c>
      <c r="EM399" t="s">
        <v>156</v>
      </c>
      <c r="EO399" t="s">
        <v>3</v>
      </c>
      <c r="EQ399">
        <v>131072</v>
      </c>
      <c r="ER399">
        <v>771.65</v>
      </c>
      <c r="ES399">
        <v>0</v>
      </c>
      <c r="ET399">
        <v>757.55</v>
      </c>
      <c r="EU399">
        <v>140.47999999999999</v>
      </c>
      <c r="EV399">
        <v>14.1</v>
      </c>
      <c r="EW399">
        <v>1.38</v>
      </c>
      <c r="EX399">
        <v>0</v>
      </c>
      <c r="EY399">
        <v>0</v>
      </c>
      <c r="FQ399">
        <v>0</v>
      </c>
      <c r="FR399">
        <f t="shared" ref="FR399:FR410" si="371">ROUND(IF(AND(BH399=3,BI399=3),P399,0),2)</f>
        <v>0</v>
      </c>
      <c r="FS399">
        <v>0</v>
      </c>
      <c r="FX399">
        <v>98</v>
      </c>
      <c r="FY399">
        <v>77</v>
      </c>
      <c r="GA399" t="s">
        <v>3</v>
      </c>
      <c r="GD399">
        <v>0</v>
      </c>
      <c r="GF399">
        <v>445216503</v>
      </c>
      <c r="GG399">
        <v>2</v>
      </c>
      <c r="GH399">
        <v>1</v>
      </c>
      <c r="GI399">
        <v>2</v>
      </c>
      <c r="GJ399">
        <v>0</v>
      </c>
      <c r="GK399">
        <f>ROUND(R399*(R12)/100,2)</f>
        <v>0</v>
      </c>
      <c r="GL399">
        <f t="shared" ref="GL399:GL410" si="372">ROUND(IF(AND(BH399=3,BI399=3,FS399&lt;&gt;0),P399,0),2)</f>
        <v>0</v>
      </c>
      <c r="GM399">
        <f t="shared" ref="GM399:GM410" si="373">ROUND(O399+X399+Y399+GK399,2)+GX399</f>
        <v>0</v>
      </c>
      <c r="GN399">
        <f t="shared" ref="GN399:GN410" si="374">IF(OR(BI399=0,BI399=1),ROUND(O399+X399+Y399+GK399,2),0)</f>
        <v>0</v>
      </c>
      <c r="GO399">
        <f t="shared" ref="GO399:GO410" si="375">IF(BI399=2,ROUND(O399+X399+Y399+GK399,2),0)</f>
        <v>0</v>
      </c>
      <c r="GP399">
        <f t="shared" ref="GP399:GP410" si="376">IF(BI399=4,ROUND(O399+X399+Y399+GK399,2)+GX399,0)</f>
        <v>0</v>
      </c>
      <c r="GR399">
        <v>0</v>
      </c>
      <c r="GS399">
        <v>3</v>
      </c>
      <c r="GT399">
        <v>0</v>
      </c>
      <c r="GU399" t="s">
        <v>3</v>
      </c>
      <c r="GV399">
        <f t="shared" ref="GV399:GV410" si="377">ROUND((GT399),6)</f>
        <v>0</v>
      </c>
      <c r="GW399">
        <v>1</v>
      </c>
      <c r="GX399">
        <f t="shared" ref="GX399:GX410" si="378">ROUND(HC399*I399,2)</f>
        <v>0</v>
      </c>
      <c r="HA399">
        <v>0</v>
      </c>
      <c r="HB399">
        <v>0</v>
      </c>
      <c r="HC399">
        <f t="shared" ref="HC399:HC410" si="379">GV399*GW399</f>
        <v>0</v>
      </c>
      <c r="IK399">
        <v>0</v>
      </c>
    </row>
    <row r="400" spans="1:245" hidden="1" x14ac:dyDescent="0.2">
      <c r="A400">
        <v>17</v>
      </c>
      <c r="B400">
        <v>1</v>
      </c>
      <c r="C400">
        <f>ROW(SmtRes!A183)</f>
        <v>183</v>
      </c>
      <c r="D400">
        <f>ROW(EtalonRes!A180)</f>
        <v>180</v>
      </c>
      <c r="E400" t="s">
        <v>284</v>
      </c>
      <c r="F400" t="s">
        <v>285</v>
      </c>
      <c r="G400" t="s">
        <v>286</v>
      </c>
      <c r="H400" t="s">
        <v>287</v>
      </c>
      <c r="I400">
        <v>0</v>
      </c>
      <c r="J400">
        <v>0</v>
      </c>
      <c r="O400">
        <f t="shared" si="340"/>
        <v>0</v>
      </c>
      <c r="P400">
        <f t="shared" si="341"/>
        <v>0</v>
      </c>
      <c r="Q400">
        <f t="shared" si="342"/>
        <v>0</v>
      </c>
      <c r="R400">
        <f t="shared" si="343"/>
        <v>0</v>
      </c>
      <c r="S400">
        <f t="shared" si="344"/>
        <v>0</v>
      </c>
      <c r="T400">
        <f t="shared" si="345"/>
        <v>0</v>
      </c>
      <c r="U400">
        <f t="shared" si="346"/>
        <v>0</v>
      </c>
      <c r="V400">
        <f t="shared" si="347"/>
        <v>0</v>
      </c>
      <c r="W400">
        <f t="shared" si="348"/>
        <v>0</v>
      </c>
      <c r="X400">
        <f t="shared" si="349"/>
        <v>0</v>
      </c>
      <c r="Y400">
        <f t="shared" si="350"/>
        <v>0</v>
      </c>
      <c r="AA400">
        <v>40385408</v>
      </c>
      <c r="AB400">
        <f t="shared" si="351"/>
        <v>24.95</v>
      </c>
      <c r="AC400">
        <f t="shared" si="352"/>
        <v>0</v>
      </c>
      <c r="AD400">
        <f t="shared" si="353"/>
        <v>0</v>
      </c>
      <c r="AE400">
        <f t="shared" si="354"/>
        <v>0</v>
      </c>
      <c r="AF400">
        <f t="shared" si="355"/>
        <v>24.95</v>
      </c>
      <c r="AG400">
        <f t="shared" si="356"/>
        <v>0</v>
      </c>
      <c r="AH400">
        <f t="shared" si="357"/>
        <v>2.31</v>
      </c>
      <c r="AI400">
        <f t="shared" si="358"/>
        <v>0</v>
      </c>
      <c r="AJ400">
        <f t="shared" si="359"/>
        <v>0</v>
      </c>
      <c r="AK400">
        <v>24.95</v>
      </c>
      <c r="AL400">
        <v>0</v>
      </c>
      <c r="AM400">
        <v>0</v>
      </c>
      <c r="AN400">
        <v>0</v>
      </c>
      <c r="AO400">
        <v>24.95</v>
      </c>
      <c r="AP400">
        <v>0</v>
      </c>
      <c r="AQ400">
        <v>2.31</v>
      </c>
      <c r="AR400">
        <v>0</v>
      </c>
      <c r="AS400">
        <v>0</v>
      </c>
      <c r="AT400">
        <v>102</v>
      </c>
      <c r="AU400">
        <v>47</v>
      </c>
      <c r="AV400">
        <v>1</v>
      </c>
      <c r="AW400">
        <v>1</v>
      </c>
      <c r="AZ400">
        <v>1</v>
      </c>
      <c r="BA400">
        <v>24.53</v>
      </c>
      <c r="BB400">
        <v>1</v>
      </c>
      <c r="BC400">
        <v>1</v>
      </c>
      <c r="BD400" t="s">
        <v>3</v>
      </c>
      <c r="BE400" t="s">
        <v>3</v>
      </c>
      <c r="BF400" t="s">
        <v>3</v>
      </c>
      <c r="BG400" t="s">
        <v>3</v>
      </c>
      <c r="BH400">
        <v>0</v>
      </c>
      <c r="BI400">
        <v>1</v>
      </c>
      <c r="BJ400" t="s">
        <v>288</v>
      </c>
      <c r="BM400">
        <v>295</v>
      </c>
      <c r="BN400">
        <v>0</v>
      </c>
      <c r="BO400" t="s">
        <v>285</v>
      </c>
      <c r="BP400">
        <v>1</v>
      </c>
      <c r="BQ400">
        <v>30</v>
      </c>
      <c r="BR400">
        <v>0</v>
      </c>
      <c r="BS400">
        <v>24.53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102</v>
      </c>
      <c r="CA400">
        <v>47</v>
      </c>
      <c r="CE400">
        <v>30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60"/>
        <v>0</v>
      </c>
      <c r="CQ400">
        <f t="shared" si="361"/>
        <v>0</v>
      </c>
      <c r="CR400">
        <f t="shared" si="362"/>
        <v>0</v>
      </c>
      <c r="CS400">
        <f t="shared" si="363"/>
        <v>0</v>
      </c>
      <c r="CT400">
        <f t="shared" si="364"/>
        <v>612.02</v>
      </c>
      <c r="CU400">
        <f t="shared" si="365"/>
        <v>0</v>
      </c>
      <c r="CV400">
        <f t="shared" si="366"/>
        <v>2.31</v>
      </c>
      <c r="CW400">
        <f t="shared" si="367"/>
        <v>0</v>
      </c>
      <c r="CX400">
        <f t="shared" si="368"/>
        <v>0</v>
      </c>
      <c r="CY400">
        <f t="shared" si="369"/>
        <v>0</v>
      </c>
      <c r="CZ400">
        <f t="shared" si="370"/>
        <v>0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187</v>
      </c>
      <c r="DO400">
        <v>101</v>
      </c>
      <c r="DP400">
        <v>1</v>
      </c>
      <c r="DQ400">
        <v>1</v>
      </c>
      <c r="DU400">
        <v>1013</v>
      </c>
      <c r="DV400" t="s">
        <v>287</v>
      </c>
      <c r="DW400" t="s">
        <v>287</v>
      </c>
      <c r="DX400">
        <v>1</v>
      </c>
      <c r="EE400">
        <v>39927707</v>
      </c>
      <c r="EF400">
        <v>30</v>
      </c>
      <c r="EG400" t="s">
        <v>51</v>
      </c>
      <c r="EH400">
        <v>0</v>
      </c>
      <c r="EI400" t="s">
        <v>3</v>
      </c>
      <c r="EJ400">
        <v>1</v>
      </c>
      <c r="EK400">
        <v>295</v>
      </c>
      <c r="EL400" t="s">
        <v>289</v>
      </c>
      <c r="EM400" t="s">
        <v>290</v>
      </c>
      <c r="EO400" t="s">
        <v>3</v>
      </c>
      <c r="EQ400">
        <v>131072</v>
      </c>
      <c r="ER400">
        <v>24.95</v>
      </c>
      <c r="ES400">
        <v>0</v>
      </c>
      <c r="ET400">
        <v>0</v>
      </c>
      <c r="EU400">
        <v>0</v>
      </c>
      <c r="EV400">
        <v>24.95</v>
      </c>
      <c r="EW400">
        <v>2.31</v>
      </c>
      <c r="EX400">
        <v>0</v>
      </c>
      <c r="EY400">
        <v>0</v>
      </c>
      <c r="FQ400">
        <v>0</v>
      </c>
      <c r="FR400">
        <f t="shared" si="371"/>
        <v>0</v>
      </c>
      <c r="FS400">
        <v>0</v>
      </c>
      <c r="FX400">
        <v>187</v>
      </c>
      <c r="FY400">
        <v>101</v>
      </c>
      <c r="GA400" t="s">
        <v>3</v>
      </c>
      <c r="GD400">
        <v>0</v>
      </c>
      <c r="GF400">
        <v>-151503251</v>
      </c>
      <c r="GG400">
        <v>2</v>
      </c>
      <c r="GH400">
        <v>1</v>
      </c>
      <c r="GI400">
        <v>2</v>
      </c>
      <c r="GJ400">
        <v>0</v>
      </c>
      <c r="GK400">
        <f>ROUND(R400*(R12)/100,2)</f>
        <v>0</v>
      </c>
      <c r="GL400">
        <f t="shared" si="372"/>
        <v>0</v>
      </c>
      <c r="GM400">
        <f t="shared" si="373"/>
        <v>0</v>
      </c>
      <c r="GN400">
        <f t="shared" si="374"/>
        <v>0</v>
      </c>
      <c r="GO400">
        <f t="shared" si="375"/>
        <v>0</v>
      </c>
      <c r="GP400">
        <f t="shared" si="376"/>
        <v>0</v>
      </c>
      <c r="GR400">
        <v>0</v>
      </c>
      <c r="GS400">
        <v>3</v>
      </c>
      <c r="GT400">
        <v>0</v>
      </c>
      <c r="GU400" t="s">
        <v>3</v>
      </c>
      <c r="GV400">
        <f t="shared" si="377"/>
        <v>0</v>
      </c>
      <c r="GW400">
        <v>1</v>
      </c>
      <c r="GX400">
        <f t="shared" si="378"/>
        <v>0</v>
      </c>
      <c r="HA400">
        <v>0</v>
      </c>
      <c r="HB400">
        <v>0</v>
      </c>
      <c r="HC400">
        <f t="shared" si="379"/>
        <v>0</v>
      </c>
      <c r="IK400">
        <v>0</v>
      </c>
    </row>
    <row r="401" spans="1:245" hidden="1" x14ac:dyDescent="0.2">
      <c r="A401">
        <v>17</v>
      </c>
      <c r="B401">
        <v>1</v>
      </c>
      <c r="C401">
        <f>ROW(SmtRes!A186)</f>
        <v>186</v>
      </c>
      <c r="D401">
        <f>ROW(EtalonRes!A183)</f>
        <v>183</v>
      </c>
      <c r="E401" t="s">
        <v>291</v>
      </c>
      <c r="F401" t="s">
        <v>151</v>
      </c>
      <c r="G401" t="s">
        <v>152</v>
      </c>
      <c r="H401" t="s">
        <v>153</v>
      </c>
      <c r="I401">
        <v>0</v>
      </c>
      <c r="J401">
        <v>0</v>
      </c>
      <c r="O401">
        <f t="shared" si="340"/>
        <v>0</v>
      </c>
      <c r="P401">
        <f t="shared" si="341"/>
        <v>0</v>
      </c>
      <c r="Q401">
        <f t="shared" si="342"/>
        <v>0</v>
      </c>
      <c r="R401">
        <f t="shared" si="343"/>
        <v>0</v>
      </c>
      <c r="S401">
        <f t="shared" si="344"/>
        <v>0</v>
      </c>
      <c r="T401">
        <f t="shared" si="345"/>
        <v>0</v>
      </c>
      <c r="U401">
        <f t="shared" si="346"/>
        <v>0</v>
      </c>
      <c r="V401">
        <f t="shared" si="347"/>
        <v>0</v>
      </c>
      <c r="W401">
        <f t="shared" si="348"/>
        <v>0</v>
      </c>
      <c r="X401">
        <f t="shared" si="349"/>
        <v>0</v>
      </c>
      <c r="Y401">
        <f t="shared" si="350"/>
        <v>0</v>
      </c>
      <c r="AA401">
        <v>40385408</v>
      </c>
      <c r="AB401">
        <f t="shared" si="351"/>
        <v>771.65</v>
      </c>
      <c r="AC401">
        <f t="shared" si="352"/>
        <v>0</v>
      </c>
      <c r="AD401">
        <f t="shared" si="353"/>
        <v>757.55</v>
      </c>
      <c r="AE401">
        <f t="shared" si="354"/>
        <v>140.47999999999999</v>
      </c>
      <c r="AF401">
        <f t="shared" si="355"/>
        <v>14.1</v>
      </c>
      <c r="AG401">
        <f t="shared" si="356"/>
        <v>0</v>
      </c>
      <c r="AH401">
        <f t="shared" si="357"/>
        <v>1.38</v>
      </c>
      <c r="AI401">
        <f t="shared" si="358"/>
        <v>0</v>
      </c>
      <c r="AJ401">
        <f t="shared" si="359"/>
        <v>0</v>
      </c>
      <c r="AK401">
        <v>771.65</v>
      </c>
      <c r="AL401">
        <v>0</v>
      </c>
      <c r="AM401">
        <v>757.55</v>
      </c>
      <c r="AN401">
        <v>140.47999999999999</v>
      </c>
      <c r="AO401">
        <v>14.1</v>
      </c>
      <c r="AP401">
        <v>0</v>
      </c>
      <c r="AQ401">
        <v>1.38</v>
      </c>
      <c r="AR401">
        <v>0</v>
      </c>
      <c r="AS401">
        <v>0</v>
      </c>
      <c r="AT401">
        <v>92</v>
      </c>
      <c r="AU401">
        <v>50</v>
      </c>
      <c r="AV401">
        <v>1</v>
      </c>
      <c r="AW401">
        <v>1</v>
      </c>
      <c r="AZ401">
        <v>1</v>
      </c>
      <c r="BA401">
        <v>24.53</v>
      </c>
      <c r="BB401">
        <v>9.84</v>
      </c>
      <c r="BC401">
        <v>1</v>
      </c>
      <c r="BD401" t="s">
        <v>3</v>
      </c>
      <c r="BE401" t="s">
        <v>3</v>
      </c>
      <c r="BF401" t="s">
        <v>3</v>
      </c>
      <c r="BG401" t="s">
        <v>3</v>
      </c>
      <c r="BH401">
        <v>0</v>
      </c>
      <c r="BI401">
        <v>1</v>
      </c>
      <c r="BJ401" t="s">
        <v>154</v>
      </c>
      <c r="BM401">
        <v>2</v>
      </c>
      <c r="BN401">
        <v>0</v>
      </c>
      <c r="BO401" t="s">
        <v>151</v>
      </c>
      <c r="BP401">
        <v>1</v>
      </c>
      <c r="BQ401">
        <v>30</v>
      </c>
      <c r="BR401">
        <v>0</v>
      </c>
      <c r="BS401">
        <v>24.53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92</v>
      </c>
      <c r="CA401">
        <v>50</v>
      </c>
      <c r="CE401">
        <v>30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60"/>
        <v>0</v>
      </c>
      <c r="CQ401">
        <f t="shared" si="361"/>
        <v>0</v>
      </c>
      <c r="CR401">
        <f t="shared" si="362"/>
        <v>7454.29</v>
      </c>
      <c r="CS401">
        <f t="shared" si="363"/>
        <v>3445.97</v>
      </c>
      <c r="CT401">
        <f t="shared" si="364"/>
        <v>345.87</v>
      </c>
      <c r="CU401">
        <f t="shared" si="365"/>
        <v>0</v>
      </c>
      <c r="CV401">
        <f t="shared" si="366"/>
        <v>1.38</v>
      </c>
      <c r="CW401">
        <f t="shared" si="367"/>
        <v>0</v>
      </c>
      <c r="CX401">
        <f t="shared" si="368"/>
        <v>0</v>
      </c>
      <c r="CY401">
        <f t="shared" si="369"/>
        <v>0</v>
      </c>
      <c r="CZ401">
        <f t="shared" si="370"/>
        <v>0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98</v>
      </c>
      <c r="DO401">
        <v>77</v>
      </c>
      <c r="DP401">
        <v>1</v>
      </c>
      <c r="DQ401">
        <v>1</v>
      </c>
      <c r="DU401">
        <v>1013</v>
      </c>
      <c r="DV401" t="s">
        <v>153</v>
      </c>
      <c r="DW401" t="s">
        <v>153</v>
      </c>
      <c r="DX401">
        <v>1</v>
      </c>
      <c r="EE401">
        <v>39927414</v>
      </c>
      <c r="EF401">
        <v>30</v>
      </c>
      <c r="EG401" t="s">
        <v>51</v>
      </c>
      <c r="EH401">
        <v>0</v>
      </c>
      <c r="EI401" t="s">
        <v>3</v>
      </c>
      <c r="EJ401">
        <v>1</v>
      </c>
      <c r="EK401">
        <v>2</v>
      </c>
      <c r="EL401" t="s">
        <v>155</v>
      </c>
      <c r="EM401" t="s">
        <v>156</v>
      </c>
      <c r="EO401" t="s">
        <v>3</v>
      </c>
      <c r="EQ401">
        <v>131072</v>
      </c>
      <c r="ER401">
        <v>771.65</v>
      </c>
      <c r="ES401">
        <v>0</v>
      </c>
      <c r="ET401">
        <v>757.55</v>
      </c>
      <c r="EU401">
        <v>140.47999999999999</v>
      </c>
      <c r="EV401">
        <v>14.1</v>
      </c>
      <c r="EW401">
        <v>1.38</v>
      </c>
      <c r="EX401">
        <v>0</v>
      </c>
      <c r="EY401">
        <v>0</v>
      </c>
      <c r="FQ401">
        <v>0</v>
      </c>
      <c r="FR401">
        <f t="shared" si="371"/>
        <v>0</v>
      </c>
      <c r="FS401">
        <v>0</v>
      </c>
      <c r="FX401">
        <v>98</v>
      </c>
      <c r="FY401">
        <v>77</v>
      </c>
      <c r="GA401" t="s">
        <v>3</v>
      </c>
      <c r="GD401">
        <v>0</v>
      </c>
      <c r="GF401">
        <v>445216503</v>
      </c>
      <c r="GG401">
        <v>2</v>
      </c>
      <c r="GH401">
        <v>1</v>
      </c>
      <c r="GI401">
        <v>2</v>
      </c>
      <c r="GJ401">
        <v>0</v>
      </c>
      <c r="GK401">
        <f>ROUND(R401*(R12)/100,2)</f>
        <v>0</v>
      </c>
      <c r="GL401">
        <f t="shared" si="372"/>
        <v>0</v>
      </c>
      <c r="GM401">
        <f t="shared" si="373"/>
        <v>0</v>
      </c>
      <c r="GN401">
        <f t="shared" si="374"/>
        <v>0</v>
      </c>
      <c r="GO401">
        <f t="shared" si="375"/>
        <v>0</v>
      </c>
      <c r="GP401">
        <f t="shared" si="376"/>
        <v>0</v>
      </c>
      <c r="GR401">
        <v>0</v>
      </c>
      <c r="GS401">
        <v>3</v>
      </c>
      <c r="GT401">
        <v>0</v>
      </c>
      <c r="GU401" t="s">
        <v>3</v>
      </c>
      <c r="GV401">
        <f t="shared" si="377"/>
        <v>0</v>
      </c>
      <c r="GW401">
        <v>1</v>
      </c>
      <c r="GX401">
        <f t="shared" si="378"/>
        <v>0</v>
      </c>
      <c r="HA401">
        <v>0</v>
      </c>
      <c r="HB401">
        <v>0</v>
      </c>
      <c r="HC401">
        <f t="shared" si="379"/>
        <v>0</v>
      </c>
      <c r="IK401">
        <v>0</v>
      </c>
    </row>
    <row r="402" spans="1:245" hidden="1" x14ac:dyDescent="0.2">
      <c r="A402">
        <v>17</v>
      </c>
      <c r="B402">
        <v>1</v>
      </c>
      <c r="C402">
        <f>ROW(SmtRes!A187)</f>
        <v>187</v>
      </c>
      <c r="D402">
        <f>ROW(EtalonRes!A184)</f>
        <v>184</v>
      </c>
      <c r="E402" t="s">
        <v>292</v>
      </c>
      <c r="F402" t="s">
        <v>164</v>
      </c>
      <c r="G402" t="s">
        <v>165</v>
      </c>
      <c r="H402" t="s">
        <v>153</v>
      </c>
      <c r="I402">
        <v>0</v>
      </c>
      <c r="J402">
        <v>0</v>
      </c>
      <c r="O402">
        <f t="shared" si="340"/>
        <v>0</v>
      </c>
      <c r="P402">
        <f t="shared" si="341"/>
        <v>0</v>
      </c>
      <c r="Q402">
        <f t="shared" si="342"/>
        <v>0</v>
      </c>
      <c r="R402">
        <f t="shared" si="343"/>
        <v>0</v>
      </c>
      <c r="S402">
        <f t="shared" si="344"/>
        <v>0</v>
      </c>
      <c r="T402">
        <f t="shared" si="345"/>
        <v>0</v>
      </c>
      <c r="U402">
        <f t="shared" si="346"/>
        <v>0</v>
      </c>
      <c r="V402">
        <f t="shared" si="347"/>
        <v>0</v>
      </c>
      <c r="W402">
        <f t="shared" si="348"/>
        <v>0</v>
      </c>
      <c r="X402">
        <f t="shared" si="349"/>
        <v>0</v>
      </c>
      <c r="Y402">
        <f t="shared" si="350"/>
        <v>0</v>
      </c>
      <c r="AA402">
        <v>40385408</v>
      </c>
      <c r="AB402">
        <f t="shared" si="351"/>
        <v>795.14</v>
      </c>
      <c r="AC402">
        <f t="shared" si="352"/>
        <v>0</v>
      </c>
      <c r="AD402">
        <f t="shared" si="353"/>
        <v>0</v>
      </c>
      <c r="AE402">
        <f t="shared" si="354"/>
        <v>0</v>
      </c>
      <c r="AF402">
        <f t="shared" si="355"/>
        <v>795.14</v>
      </c>
      <c r="AG402">
        <f t="shared" si="356"/>
        <v>0</v>
      </c>
      <c r="AH402">
        <f t="shared" si="357"/>
        <v>83</v>
      </c>
      <c r="AI402">
        <f t="shared" si="358"/>
        <v>0</v>
      </c>
      <c r="AJ402">
        <f t="shared" si="359"/>
        <v>0</v>
      </c>
      <c r="AK402">
        <v>795.14</v>
      </c>
      <c r="AL402">
        <v>0</v>
      </c>
      <c r="AM402">
        <v>0</v>
      </c>
      <c r="AN402">
        <v>0</v>
      </c>
      <c r="AO402">
        <v>795.14</v>
      </c>
      <c r="AP402">
        <v>0</v>
      </c>
      <c r="AQ402">
        <v>83</v>
      </c>
      <c r="AR402">
        <v>0</v>
      </c>
      <c r="AS402">
        <v>0</v>
      </c>
      <c r="AT402">
        <v>73</v>
      </c>
      <c r="AU402">
        <v>41</v>
      </c>
      <c r="AV402">
        <v>1</v>
      </c>
      <c r="AW402">
        <v>1</v>
      </c>
      <c r="AZ402">
        <v>1</v>
      </c>
      <c r="BA402">
        <v>24.53</v>
      </c>
      <c r="BB402">
        <v>1</v>
      </c>
      <c r="BC402">
        <v>1</v>
      </c>
      <c r="BD402" t="s">
        <v>3</v>
      </c>
      <c r="BE402" t="s">
        <v>3</v>
      </c>
      <c r="BF402" t="s">
        <v>3</v>
      </c>
      <c r="BG402" t="s">
        <v>3</v>
      </c>
      <c r="BH402">
        <v>0</v>
      </c>
      <c r="BI402">
        <v>1</v>
      </c>
      <c r="BJ402" t="s">
        <v>166</v>
      </c>
      <c r="BM402">
        <v>393</v>
      </c>
      <c r="BN402">
        <v>0</v>
      </c>
      <c r="BO402" t="s">
        <v>164</v>
      </c>
      <c r="BP402">
        <v>1</v>
      </c>
      <c r="BQ402">
        <v>60</v>
      </c>
      <c r="BR402">
        <v>0</v>
      </c>
      <c r="BS402">
        <v>24.53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73</v>
      </c>
      <c r="CA402">
        <v>41</v>
      </c>
      <c r="CE402">
        <v>30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360"/>
        <v>0</v>
      </c>
      <c r="CQ402">
        <f t="shared" si="361"/>
        <v>0</v>
      </c>
      <c r="CR402">
        <f t="shared" si="362"/>
        <v>0</v>
      </c>
      <c r="CS402">
        <f t="shared" si="363"/>
        <v>0</v>
      </c>
      <c r="CT402">
        <f t="shared" si="364"/>
        <v>19504.78</v>
      </c>
      <c r="CU402">
        <f t="shared" si="365"/>
        <v>0</v>
      </c>
      <c r="CV402">
        <f t="shared" si="366"/>
        <v>83</v>
      </c>
      <c r="CW402">
        <f t="shared" si="367"/>
        <v>0</v>
      </c>
      <c r="CX402">
        <f t="shared" si="368"/>
        <v>0</v>
      </c>
      <c r="CY402">
        <f t="shared" si="369"/>
        <v>0</v>
      </c>
      <c r="CZ402">
        <f t="shared" si="370"/>
        <v>0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91</v>
      </c>
      <c r="DO402">
        <v>67</v>
      </c>
      <c r="DP402">
        <v>1</v>
      </c>
      <c r="DQ402">
        <v>1</v>
      </c>
      <c r="DU402">
        <v>1013</v>
      </c>
      <c r="DV402" t="s">
        <v>153</v>
      </c>
      <c r="DW402" t="s">
        <v>153</v>
      </c>
      <c r="DX402">
        <v>1</v>
      </c>
      <c r="EE402">
        <v>39927805</v>
      </c>
      <c r="EF402">
        <v>60</v>
      </c>
      <c r="EG402" t="s">
        <v>19</v>
      </c>
      <c r="EH402">
        <v>0</v>
      </c>
      <c r="EI402" t="s">
        <v>3</v>
      </c>
      <c r="EJ402">
        <v>1</v>
      </c>
      <c r="EK402">
        <v>393</v>
      </c>
      <c r="EL402" t="s">
        <v>167</v>
      </c>
      <c r="EM402" t="s">
        <v>168</v>
      </c>
      <c r="EO402" t="s">
        <v>3</v>
      </c>
      <c r="EQ402">
        <v>131072</v>
      </c>
      <c r="ER402">
        <v>795.14</v>
      </c>
      <c r="ES402">
        <v>0</v>
      </c>
      <c r="ET402">
        <v>0</v>
      </c>
      <c r="EU402">
        <v>0</v>
      </c>
      <c r="EV402">
        <v>795.14</v>
      </c>
      <c r="EW402">
        <v>83</v>
      </c>
      <c r="EX402">
        <v>0</v>
      </c>
      <c r="EY402">
        <v>0</v>
      </c>
      <c r="FQ402">
        <v>0</v>
      </c>
      <c r="FR402">
        <f t="shared" si="371"/>
        <v>0</v>
      </c>
      <c r="FS402">
        <v>0</v>
      </c>
      <c r="FX402">
        <v>91</v>
      </c>
      <c r="FY402">
        <v>67</v>
      </c>
      <c r="GA402" t="s">
        <v>3</v>
      </c>
      <c r="GD402">
        <v>0</v>
      </c>
      <c r="GF402">
        <v>2144161260</v>
      </c>
      <c r="GG402">
        <v>2</v>
      </c>
      <c r="GH402">
        <v>1</v>
      </c>
      <c r="GI402">
        <v>2</v>
      </c>
      <c r="GJ402">
        <v>0</v>
      </c>
      <c r="GK402">
        <f>ROUND(R402*(R12)/100,2)</f>
        <v>0</v>
      </c>
      <c r="GL402">
        <f t="shared" si="372"/>
        <v>0</v>
      </c>
      <c r="GM402">
        <f t="shared" si="373"/>
        <v>0</v>
      </c>
      <c r="GN402">
        <f t="shared" si="374"/>
        <v>0</v>
      </c>
      <c r="GO402">
        <f t="shared" si="375"/>
        <v>0</v>
      </c>
      <c r="GP402">
        <f t="shared" si="376"/>
        <v>0</v>
      </c>
      <c r="GR402">
        <v>0</v>
      </c>
      <c r="GS402">
        <v>3</v>
      </c>
      <c r="GT402">
        <v>0</v>
      </c>
      <c r="GU402" t="s">
        <v>3</v>
      </c>
      <c r="GV402">
        <f t="shared" si="377"/>
        <v>0</v>
      </c>
      <c r="GW402">
        <v>1</v>
      </c>
      <c r="GX402">
        <f t="shared" si="378"/>
        <v>0</v>
      </c>
      <c r="HA402">
        <v>0</v>
      </c>
      <c r="HB402">
        <v>0</v>
      </c>
      <c r="HC402">
        <f t="shared" si="379"/>
        <v>0</v>
      </c>
      <c r="IK402">
        <v>0</v>
      </c>
    </row>
    <row r="403" spans="1:245" hidden="1" x14ac:dyDescent="0.2">
      <c r="A403">
        <v>17</v>
      </c>
      <c r="B403">
        <v>1</v>
      </c>
      <c r="C403">
        <f>ROW(SmtRes!A191)</f>
        <v>191</v>
      </c>
      <c r="D403">
        <f>ROW(EtalonRes!A188)</f>
        <v>188</v>
      </c>
      <c r="E403" t="s">
        <v>293</v>
      </c>
      <c r="F403" t="s">
        <v>294</v>
      </c>
      <c r="G403" t="s">
        <v>295</v>
      </c>
      <c r="H403" t="s">
        <v>17</v>
      </c>
      <c r="I403">
        <v>0</v>
      </c>
      <c r="J403">
        <v>0</v>
      </c>
      <c r="O403">
        <f t="shared" si="340"/>
        <v>0</v>
      </c>
      <c r="P403">
        <f t="shared" si="341"/>
        <v>0</v>
      </c>
      <c r="Q403">
        <f t="shared" si="342"/>
        <v>0</v>
      </c>
      <c r="R403">
        <f t="shared" si="343"/>
        <v>0</v>
      </c>
      <c r="S403">
        <f t="shared" si="344"/>
        <v>0</v>
      </c>
      <c r="T403">
        <f t="shared" si="345"/>
        <v>0</v>
      </c>
      <c r="U403">
        <f t="shared" si="346"/>
        <v>0</v>
      </c>
      <c r="V403">
        <f t="shared" si="347"/>
        <v>0</v>
      </c>
      <c r="W403">
        <f t="shared" si="348"/>
        <v>0</v>
      </c>
      <c r="X403">
        <f t="shared" si="349"/>
        <v>0</v>
      </c>
      <c r="Y403">
        <f t="shared" si="350"/>
        <v>0</v>
      </c>
      <c r="AA403">
        <v>40385408</v>
      </c>
      <c r="AB403">
        <f t="shared" si="351"/>
        <v>283.77999999999997</v>
      </c>
      <c r="AC403">
        <f t="shared" si="352"/>
        <v>0</v>
      </c>
      <c r="AD403">
        <f t="shared" si="353"/>
        <v>5</v>
      </c>
      <c r="AE403">
        <f t="shared" si="354"/>
        <v>1.05</v>
      </c>
      <c r="AF403">
        <f t="shared" si="355"/>
        <v>278.77999999999997</v>
      </c>
      <c r="AG403">
        <f t="shared" si="356"/>
        <v>0</v>
      </c>
      <c r="AH403">
        <f t="shared" si="357"/>
        <v>26.78</v>
      </c>
      <c r="AI403">
        <f t="shared" si="358"/>
        <v>0</v>
      </c>
      <c r="AJ403">
        <f t="shared" si="359"/>
        <v>0</v>
      </c>
      <c r="AK403">
        <v>283.77999999999997</v>
      </c>
      <c r="AL403">
        <v>0</v>
      </c>
      <c r="AM403">
        <v>5</v>
      </c>
      <c r="AN403">
        <v>1.05</v>
      </c>
      <c r="AO403">
        <v>278.77999999999997</v>
      </c>
      <c r="AP403">
        <v>0</v>
      </c>
      <c r="AQ403">
        <v>26.78</v>
      </c>
      <c r="AR403">
        <v>0</v>
      </c>
      <c r="AS403">
        <v>0</v>
      </c>
      <c r="AT403">
        <v>102</v>
      </c>
      <c r="AU403">
        <v>47</v>
      </c>
      <c r="AV403">
        <v>1</v>
      </c>
      <c r="AW403">
        <v>1</v>
      </c>
      <c r="AZ403">
        <v>1</v>
      </c>
      <c r="BA403">
        <v>24.53</v>
      </c>
      <c r="BB403">
        <v>9.39</v>
      </c>
      <c r="BC403">
        <v>1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1</v>
      </c>
      <c r="BJ403" t="s">
        <v>296</v>
      </c>
      <c r="BM403">
        <v>295</v>
      </c>
      <c r="BN403">
        <v>0</v>
      </c>
      <c r="BO403" t="s">
        <v>294</v>
      </c>
      <c r="BP403">
        <v>1</v>
      </c>
      <c r="BQ403">
        <v>30</v>
      </c>
      <c r="BR403">
        <v>0</v>
      </c>
      <c r="BS403">
        <v>24.53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102</v>
      </c>
      <c r="CA403">
        <v>47</v>
      </c>
      <c r="CE403">
        <v>30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60"/>
        <v>0</v>
      </c>
      <c r="CQ403">
        <f t="shared" si="361"/>
        <v>0</v>
      </c>
      <c r="CR403">
        <f t="shared" si="362"/>
        <v>46.95</v>
      </c>
      <c r="CS403">
        <f t="shared" si="363"/>
        <v>25.76</v>
      </c>
      <c r="CT403">
        <f t="shared" si="364"/>
        <v>6838.47</v>
      </c>
      <c r="CU403">
        <f t="shared" si="365"/>
        <v>0</v>
      </c>
      <c r="CV403">
        <f t="shared" si="366"/>
        <v>26.78</v>
      </c>
      <c r="CW403">
        <f t="shared" si="367"/>
        <v>0</v>
      </c>
      <c r="CX403">
        <f t="shared" si="368"/>
        <v>0</v>
      </c>
      <c r="CY403">
        <f t="shared" si="369"/>
        <v>0</v>
      </c>
      <c r="CZ403">
        <f t="shared" si="370"/>
        <v>0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187</v>
      </c>
      <c r="DO403">
        <v>101</v>
      </c>
      <c r="DP403">
        <v>1</v>
      </c>
      <c r="DQ403">
        <v>1</v>
      </c>
      <c r="DU403">
        <v>1005</v>
      </c>
      <c r="DV403" t="s">
        <v>17</v>
      </c>
      <c r="DW403" t="s">
        <v>17</v>
      </c>
      <c r="DX403">
        <v>100</v>
      </c>
      <c r="EE403">
        <v>39927707</v>
      </c>
      <c r="EF403">
        <v>30</v>
      </c>
      <c r="EG403" t="s">
        <v>51</v>
      </c>
      <c r="EH403">
        <v>0</v>
      </c>
      <c r="EI403" t="s">
        <v>3</v>
      </c>
      <c r="EJ403">
        <v>1</v>
      </c>
      <c r="EK403">
        <v>295</v>
      </c>
      <c r="EL403" t="s">
        <v>289</v>
      </c>
      <c r="EM403" t="s">
        <v>290</v>
      </c>
      <c r="EO403" t="s">
        <v>3</v>
      </c>
      <c r="EQ403">
        <v>131072</v>
      </c>
      <c r="ER403">
        <v>283.77999999999997</v>
      </c>
      <c r="ES403">
        <v>0</v>
      </c>
      <c r="ET403">
        <v>5</v>
      </c>
      <c r="EU403">
        <v>1.05</v>
      </c>
      <c r="EV403">
        <v>278.77999999999997</v>
      </c>
      <c r="EW403">
        <v>26.78</v>
      </c>
      <c r="EX403">
        <v>0</v>
      </c>
      <c r="EY403">
        <v>0</v>
      </c>
      <c r="FQ403">
        <v>0</v>
      </c>
      <c r="FR403">
        <f t="shared" si="371"/>
        <v>0</v>
      </c>
      <c r="FS403">
        <v>0</v>
      </c>
      <c r="FX403">
        <v>187</v>
      </c>
      <c r="FY403">
        <v>101</v>
      </c>
      <c r="GA403" t="s">
        <v>3</v>
      </c>
      <c r="GD403">
        <v>0</v>
      </c>
      <c r="GF403">
        <v>1182732183</v>
      </c>
      <c r="GG403">
        <v>2</v>
      </c>
      <c r="GH403">
        <v>1</v>
      </c>
      <c r="GI403">
        <v>2</v>
      </c>
      <c r="GJ403">
        <v>0</v>
      </c>
      <c r="GK403">
        <f>ROUND(R403*(R12)/100,2)</f>
        <v>0</v>
      </c>
      <c r="GL403">
        <f t="shared" si="372"/>
        <v>0</v>
      </c>
      <c r="GM403">
        <f t="shared" si="373"/>
        <v>0</v>
      </c>
      <c r="GN403">
        <f t="shared" si="374"/>
        <v>0</v>
      </c>
      <c r="GO403">
        <f t="shared" si="375"/>
        <v>0</v>
      </c>
      <c r="GP403">
        <f t="shared" si="376"/>
        <v>0</v>
      </c>
      <c r="GR403">
        <v>0</v>
      </c>
      <c r="GS403">
        <v>3</v>
      </c>
      <c r="GT403">
        <v>0</v>
      </c>
      <c r="GU403" t="s">
        <v>3</v>
      </c>
      <c r="GV403">
        <f t="shared" si="377"/>
        <v>0</v>
      </c>
      <c r="GW403">
        <v>1</v>
      </c>
      <c r="GX403">
        <f t="shared" si="378"/>
        <v>0</v>
      </c>
      <c r="HA403">
        <v>0</v>
      </c>
      <c r="HB403">
        <v>0</v>
      </c>
      <c r="HC403">
        <f t="shared" si="379"/>
        <v>0</v>
      </c>
      <c r="IK403">
        <v>0</v>
      </c>
    </row>
    <row r="404" spans="1:245" hidden="1" x14ac:dyDescent="0.2">
      <c r="A404">
        <v>18</v>
      </c>
      <c r="B404">
        <v>1</v>
      </c>
      <c r="C404">
        <v>191</v>
      </c>
      <c r="E404" t="s">
        <v>297</v>
      </c>
      <c r="F404" t="s">
        <v>298</v>
      </c>
      <c r="G404" t="s">
        <v>299</v>
      </c>
      <c r="H404" t="s">
        <v>44</v>
      </c>
      <c r="I404">
        <v>0</v>
      </c>
      <c r="J404">
        <v>15</v>
      </c>
      <c r="O404">
        <f t="shared" si="340"/>
        <v>0</v>
      </c>
      <c r="P404">
        <f t="shared" si="341"/>
        <v>0</v>
      </c>
      <c r="Q404">
        <f t="shared" si="342"/>
        <v>0</v>
      </c>
      <c r="R404">
        <f t="shared" si="343"/>
        <v>0</v>
      </c>
      <c r="S404">
        <f t="shared" si="344"/>
        <v>0</v>
      </c>
      <c r="T404">
        <f t="shared" si="345"/>
        <v>0</v>
      </c>
      <c r="U404">
        <f t="shared" si="346"/>
        <v>0</v>
      </c>
      <c r="V404">
        <f t="shared" si="347"/>
        <v>0</v>
      </c>
      <c r="W404">
        <f t="shared" si="348"/>
        <v>0</v>
      </c>
      <c r="X404">
        <f t="shared" si="349"/>
        <v>0</v>
      </c>
      <c r="Y404">
        <f t="shared" si="350"/>
        <v>0</v>
      </c>
      <c r="AA404">
        <v>40385408</v>
      </c>
      <c r="AB404">
        <f t="shared" si="351"/>
        <v>146.84</v>
      </c>
      <c r="AC404">
        <f t="shared" si="352"/>
        <v>146.84</v>
      </c>
      <c r="AD404">
        <f t="shared" si="353"/>
        <v>0</v>
      </c>
      <c r="AE404">
        <f t="shared" si="354"/>
        <v>0</v>
      </c>
      <c r="AF404">
        <f t="shared" si="355"/>
        <v>0</v>
      </c>
      <c r="AG404">
        <f t="shared" si="356"/>
        <v>0</v>
      </c>
      <c r="AH404">
        <f t="shared" si="357"/>
        <v>0</v>
      </c>
      <c r="AI404">
        <f t="shared" si="358"/>
        <v>0</v>
      </c>
      <c r="AJ404">
        <f t="shared" si="359"/>
        <v>0</v>
      </c>
      <c r="AK404">
        <v>146.84</v>
      </c>
      <c r="AL404">
        <v>146.84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6.66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1</v>
      </c>
      <c r="BJ404" t="s">
        <v>300</v>
      </c>
      <c r="BM404">
        <v>295</v>
      </c>
      <c r="BN404">
        <v>0</v>
      </c>
      <c r="BO404" t="s">
        <v>298</v>
      </c>
      <c r="BP404">
        <v>1</v>
      </c>
      <c r="BQ404">
        <v>30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0</v>
      </c>
      <c r="CA404">
        <v>0</v>
      </c>
      <c r="CE404">
        <v>30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60"/>
        <v>0</v>
      </c>
      <c r="CQ404">
        <f t="shared" si="361"/>
        <v>977.95</v>
      </c>
      <c r="CR404">
        <f t="shared" si="362"/>
        <v>0</v>
      </c>
      <c r="CS404">
        <f t="shared" si="363"/>
        <v>0</v>
      </c>
      <c r="CT404">
        <f t="shared" si="364"/>
        <v>0</v>
      </c>
      <c r="CU404">
        <f t="shared" si="365"/>
        <v>0</v>
      </c>
      <c r="CV404">
        <f t="shared" si="366"/>
        <v>0</v>
      </c>
      <c r="CW404">
        <f t="shared" si="367"/>
        <v>0</v>
      </c>
      <c r="CX404">
        <f t="shared" si="368"/>
        <v>0</v>
      </c>
      <c r="CY404">
        <f t="shared" si="369"/>
        <v>0</v>
      </c>
      <c r="CZ404">
        <f t="shared" si="370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187</v>
      </c>
      <c r="DO404">
        <v>101</v>
      </c>
      <c r="DP404">
        <v>1</v>
      </c>
      <c r="DQ404">
        <v>1</v>
      </c>
      <c r="DU404">
        <v>1007</v>
      </c>
      <c r="DV404" t="s">
        <v>44</v>
      </c>
      <c r="DW404" t="s">
        <v>44</v>
      </c>
      <c r="DX404">
        <v>1</v>
      </c>
      <c r="EE404">
        <v>39927707</v>
      </c>
      <c r="EF404">
        <v>30</v>
      </c>
      <c r="EG404" t="s">
        <v>51</v>
      </c>
      <c r="EH404">
        <v>0</v>
      </c>
      <c r="EI404" t="s">
        <v>3</v>
      </c>
      <c r="EJ404">
        <v>1</v>
      </c>
      <c r="EK404">
        <v>295</v>
      </c>
      <c r="EL404" t="s">
        <v>289</v>
      </c>
      <c r="EM404" t="s">
        <v>290</v>
      </c>
      <c r="EO404" t="s">
        <v>3</v>
      </c>
      <c r="EQ404">
        <v>0</v>
      </c>
      <c r="ER404">
        <v>146.84</v>
      </c>
      <c r="ES404">
        <v>146.84</v>
      </c>
      <c r="ET404">
        <v>0</v>
      </c>
      <c r="EU404">
        <v>0</v>
      </c>
      <c r="EV404">
        <v>0</v>
      </c>
      <c r="EW404">
        <v>0</v>
      </c>
      <c r="EX404">
        <v>0</v>
      </c>
      <c r="FQ404">
        <v>0</v>
      </c>
      <c r="FR404">
        <f t="shared" si="371"/>
        <v>0</v>
      </c>
      <c r="FS404">
        <v>0</v>
      </c>
      <c r="FX404">
        <v>187</v>
      </c>
      <c r="FY404">
        <v>101</v>
      </c>
      <c r="GA404" t="s">
        <v>3</v>
      </c>
      <c r="GD404">
        <v>0</v>
      </c>
      <c r="GF404">
        <v>92320855</v>
      </c>
      <c r="GG404">
        <v>2</v>
      </c>
      <c r="GH404">
        <v>1</v>
      </c>
      <c r="GI404">
        <v>2</v>
      </c>
      <c r="GJ404">
        <v>0</v>
      </c>
      <c r="GK404">
        <f>ROUND(R404*(R12)/100,2)</f>
        <v>0</v>
      </c>
      <c r="GL404">
        <f t="shared" si="372"/>
        <v>0</v>
      </c>
      <c r="GM404">
        <f t="shared" si="373"/>
        <v>0</v>
      </c>
      <c r="GN404">
        <f t="shared" si="374"/>
        <v>0</v>
      </c>
      <c r="GO404">
        <f t="shared" si="375"/>
        <v>0</v>
      </c>
      <c r="GP404">
        <f t="shared" si="376"/>
        <v>0</v>
      </c>
      <c r="GR404">
        <v>0</v>
      </c>
      <c r="GS404">
        <v>3</v>
      </c>
      <c r="GT404">
        <v>0</v>
      </c>
      <c r="GU404" t="s">
        <v>3</v>
      </c>
      <c r="GV404">
        <f t="shared" si="377"/>
        <v>0</v>
      </c>
      <c r="GW404">
        <v>1</v>
      </c>
      <c r="GX404">
        <f t="shared" si="378"/>
        <v>0</v>
      </c>
      <c r="HA404">
        <v>0</v>
      </c>
      <c r="HB404">
        <v>0</v>
      </c>
      <c r="HC404">
        <f t="shared" si="379"/>
        <v>0</v>
      </c>
      <c r="IK404">
        <v>0</v>
      </c>
    </row>
    <row r="405" spans="1:245" hidden="1" x14ac:dyDescent="0.2">
      <c r="A405">
        <v>17</v>
      </c>
      <c r="B405">
        <v>1</v>
      </c>
      <c r="C405">
        <f>ROW(SmtRes!A193)</f>
        <v>193</v>
      </c>
      <c r="D405">
        <f>ROW(EtalonRes!A190)</f>
        <v>190</v>
      </c>
      <c r="E405" t="s">
        <v>301</v>
      </c>
      <c r="F405" t="s">
        <v>302</v>
      </c>
      <c r="G405" t="s">
        <v>303</v>
      </c>
      <c r="H405" t="s">
        <v>17</v>
      </c>
      <c r="I405">
        <v>0</v>
      </c>
      <c r="J405">
        <v>0</v>
      </c>
      <c r="O405">
        <f t="shared" si="340"/>
        <v>0</v>
      </c>
      <c r="P405">
        <f t="shared" si="341"/>
        <v>0</v>
      </c>
      <c r="Q405">
        <f t="shared" si="342"/>
        <v>0</v>
      </c>
      <c r="R405">
        <f t="shared" si="343"/>
        <v>0</v>
      </c>
      <c r="S405">
        <f t="shared" si="344"/>
        <v>0</v>
      </c>
      <c r="T405">
        <f t="shared" si="345"/>
        <v>0</v>
      </c>
      <c r="U405">
        <f t="shared" si="346"/>
        <v>0</v>
      </c>
      <c r="V405">
        <f t="shared" si="347"/>
        <v>0</v>
      </c>
      <c r="W405">
        <f t="shared" si="348"/>
        <v>0</v>
      </c>
      <c r="X405">
        <f t="shared" si="349"/>
        <v>0</v>
      </c>
      <c r="Y405">
        <f t="shared" si="350"/>
        <v>0</v>
      </c>
      <c r="AA405">
        <v>40385408</v>
      </c>
      <c r="AB405">
        <f t="shared" si="351"/>
        <v>416.4</v>
      </c>
      <c r="AC405">
        <f t="shared" si="352"/>
        <v>0</v>
      </c>
      <c r="AD405">
        <f t="shared" si="353"/>
        <v>0</v>
      </c>
      <c r="AE405">
        <f t="shared" si="354"/>
        <v>0</v>
      </c>
      <c r="AF405">
        <f t="shared" si="355"/>
        <v>416.4</v>
      </c>
      <c r="AG405">
        <f t="shared" si="356"/>
        <v>0</v>
      </c>
      <c r="AH405">
        <f t="shared" si="357"/>
        <v>40</v>
      </c>
      <c r="AI405">
        <f t="shared" si="358"/>
        <v>0</v>
      </c>
      <c r="AJ405">
        <f t="shared" si="359"/>
        <v>0</v>
      </c>
      <c r="AK405">
        <v>416.4</v>
      </c>
      <c r="AL405">
        <v>0</v>
      </c>
      <c r="AM405">
        <v>0</v>
      </c>
      <c r="AN405">
        <v>0</v>
      </c>
      <c r="AO405">
        <v>416.4</v>
      </c>
      <c r="AP405">
        <v>0</v>
      </c>
      <c r="AQ405">
        <v>40</v>
      </c>
      <c r="AR405">
        <v>0</v>
      </c>
      <c r="AS405">
        <v>0</v>
      </c>
      <c r="AT405">
        <v>102</v>
      </c>
      <c r="AU405">
        <v>47</v>
      </c>
      <c r="AV405">
        <v>1</v>
      </c>
      <c r="AW405">
        <v>1</v>
      </c>
      <c r="AZ405">
        <v>1</v>
      </c>
      <c r="BA405">
        <v>24.53</v>
      </c>
      <c r="BB405">
        <v>1</v>
      </c>
      <c r="BC405">
        <v>1</v>
      </c>
      <c r="BD405" t="s">
        <v>3</v>
      </c>
      <c r="BE405" t="s">
        <v>3</v>
      </c>
      <c r="BF405" t="s">
        <v>3</v>
      </c>
      <c r="BG405" t="s">
        <v>3</v>
      </c>
      <c r="BH405">
        <v>0</v>
      </c>
      <c r="BI405">
        <v>1</v>
      </c>
      <c r="BJ405" t="s">
        <v>304</v>
      </c>
      <c r="BM405">
        <v>295</v>
      </c>
      <c r="BN405">
        <v>0</v>
      </c>
      <c r="BO405" t="s">
        <v>302</v>
      </c>
      <c r="BP405">
        <v>1</v>
      </c>
      <c r="BQ405">
        <v>30</v>
      </c>
      <c r="BR405">
        <v>0</v>
      </c>
      <c r="BS405">
        <v>24.53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102</v>
      </c>
      <c r="CA405">
        <v>47</v>
      </c>
      <c r="CE405">
        <v>30</v>
      </c>
      <c r="CF405">
        <v>0</v>
      </c>
      <c r="CG405">
        <v>0</v>
      </c>
      <c r="CM405">
        <v>0</v>
      </c>
      <c r="CN405" t="s">
        <v>3</v>
      </c>
      <c r="CO405">
        <v>0</v>
      </c>
      <c r="CP405">
        <f t="shared" si="360"/>
        <v>0</v>
      </c>
      <c r="CQ405">
        <f t="shared" si="361"/>
        <v>0</v>
      </c>
      <c r="CR405">
        <f t="shared" si="362"/>
        <v>0</v>
      </c>
      <c r="CS405">
        <f t="shared" si="363"/>
        <v>0</v>
      </c>
      <c r="CT405">
        <f t="shared" si="364"/>
        <v>10214.290000000001</v>
      </c>
      <c r="CU405">
        <f t="shared" si="365"/>
        <v>0</v>
      </c>
      <c r="CV405">
        <f t="shared" si="366"/>
        <v>40</v>
      </c>
      <c r="CW405">
        <f t="shared" si="367"/>
        <v>0</v>
      </c>
      <c r="CX405">
        <f t="shared" si="368"/>
        <v>0</v>
      </c>
      <c r="CY405">
        <f t="shared" si="369"/>
        <v>0</v>
      </c>
      <c r="CZ405">
        <f t="shared" si="370"/>
        <v>0</v>
      </c>
      <c r="DC405" t="s">
        <v>3</v>
      </c>
      <c r="DD405" t="s">
        <v>3</v>
      </c>
      <c r="DE405" t="s">
        <v>3</v>
      </c>
      <c r="DF405" t="s">
        <v>3</v>
      </c>
      <c r="DG405" t="s">
        <v>3</v>
      </c>
      <c r="DH405" t="s">
        <v>3</v>
      </c>
      <c r="DI405" t="s">
        <v>3</v>
      </c>
      <c r="DJ405" t="s">
        <v>3</v>
      </c>
      <c r="DK405" t="s">
        <v>3</v>
      </c>
      <c r="DL405" t="s">
        <v>3</v>
      </c>
      <c r="DM405" t="s">
        <v>3</v>
      </c>
      <c r="DN405">
        <v>187</v>
      </c>
      <c r="DO405">
        <v>101</v>
      </c>
      <c r="DP405">
        <v>1</v>
      </c>
      <c r="DQ405">
        <v>1</v>
      </c>
      <c r="DU405">
        <v>1005</v>
      </c>
      <c r="DV405" t="s">
        <v>17</v>
      </c>
      <c r="DW405" t="s">
        <v>17</v>
      </c>
      <c r="DX405">
        <v>100</v>
      </c>
      <c r="EE405">
        <v>39927707</v>
      </c>
      <c r="EF405">
        <v>30</v>
      </c>
      <c r="EG405" t="s">
        <v>51</v>
      </c>
      <c r="EH405">
        <v>0</v>
      </c>
      <c r="EI405" t="s">
        <v>3</v>
      </c>
      <c r="EJ405">
        <v>1</v>
      </c>
      <c r="EK405">
        <v>295</v>
      </c>
      <c r="EL405" t="s">
        <v>289</v>
      </c>
      <c r="EM405" t="s">
        <v>290</v>
      </c>
      <c r="EO405" t="s">
        <v>3</v>
      </c>
      <c r="EQ405">
        <v>131072</v>
      </c>
      <c r="ER405">
        <v>416.4</v>
      </c>
      <c r="ES405">
        <v>0</v>
      </c>
      <c r="ET405">
        <v>0</v>
      </c>
      <c r="EU405">
        <v>0</v>
      </c>
      <c r="EV405">
        <v>416.4</v>
      </c>
      <c r="EW405">
        <v>40</v>
      </c>
      <c r="EX405">
        <v>0</v>
      </c>
      <c r="EY405">
        <v>0</v>
      </c>
      <c r="FQ405">
        <v>0</v>
      </c>
      <c r="FR405">
        <f t="shared" si="371"/>
        <v>0</v>
      </c>
      <c r="FS405">
        <v>0</v>
      </c>
      <c r="FX405">
        <v>187</v>
      </c>
      <c r="FY405">
        <v>101</v>
      </c>
      <c r="GA405" t="s">
        <v>3</v>
      </c>
      <c r="GD405">
        <v>0</v>
      </c>
      <c r="GF405">
        <v>-40892003</v>
      </c>
      <c r="GG405">
        <v>2</v>
      </c>
      <c r="GH405">
        <v>1</v>
      </c>
      <c r="GI405">
        <v>2</v>
      </c>
      <c r="GJ405">
        <v>0</v>
      </c>
      <c r="GK405">
        <f>ROUND(R405*(R12)/100,2)</f>
        <v>0</v>
      </c>
      <c r="GL405">
        <f t="shared" si="372"/>
        <v>0</v>
      </c>
      <c r="GM405">
        <f t="shared" si="373"/>
        <v>0</v>
      </c>
      <c r="GN405">
        <f t="shared" si="374"/>
        <v>0</v>
      </c>
      <c r="GO405">
        <f t="shared" si="375"/>
        <v>0</v>
      </c>
      <c r="GP405">
        <f t="shared" si="376"/>
        <v>0</v>
      </c>
      <c r="GR405">
        <v>0</v>
      </c>
      <c r="GS405">
        <v>3</v>
      </c>
      <c r="GT405">
        <v>0</v>
      </c>
      <c r="GU405" t="s">
        <v>3</v>
      </c>
      <c r="GV405">
        <f t="shared" si="377"/>
        <v>0</v>
      </c>
      <c r="GW405">
        <v>1</v>
      </c>
      <c r="GX405">
        <f t="shared" si="378"/>
        <v>0</v>
      </c>
      <c r="HA405">
        <v>0</v>
      </c>
      <c r="HB405">
        <v>0</v>
      </c>
      <c r="HC405">
        <f t="shared" si="379"/>
        <v>0</v>
      </c>
      <c r="IK405">
        <v>0</v>
      </c>
    </row>
    <row r="406" spans="1:245" hidden="1" x14ac:dyDescent="0.2">
      <c r="A406">
        <v>18</v>
      </c>
      <c r="B406">
        <v>1</v>
      </c>
      <c r="C406">
        <v>193</v>
      </c>
      <c r="E406" t="s">
        <v>305</v>
      </c>
      <c r="F406" t="s">
        <v>298</v>
      </c>
      <c r="G406" t="s">
        <v>299</v>
      </c>
      <c r="H406" t="s">
        <v>44</v>
      </c>
      <c r="I406">
        <v>0</v>
      </c>
      <c r="J406">
        <v>15</v>
      </c>
      <c r="O406">
        <f t="shared" si="340"/>
        <v>0</v>
      </c>
      <c r="P406">
        <f t="shared" si="341"/>
        <v>0</v>
      </c>
      <c r="Q406">
        <f t="shared" si="342"/>
        <v>0</v>
      </c>
      <c r="R406">
        <f t="shared" si="343"/>
        <v>0</v>
      </c>
      <c r="S406">
        <f t="shared" si="344"/>
        <v>0</v>
      </c>
      <c r="T406">
        <f t="shared" si="345"/>
        <v>0</v>
      </c>
      <c r="U406">
        <f t="shared" si="346"/>
        <v>0</v>
      </c>
      <c r="V406">
        <f t="shared" si="347"/>
        <v>0</v>
      </c>
      <c r="W406">
        <f t="shared" si="348"/>
        <v>0</v>
      </c>
      <c r="X406">
        <f t="shared" si="349"/>
        <v>0</v>
      </c>
      <c r="Y406">
        <f t="shared" si="350"/>
        <v>0</v>
      </c>
      <c r="AA406">
        <v>40385408</v>
      </c>
      <c r="AB406">
        <f t="shared" si="351"/>
        <v>146.84</v>
      </c>
      <c r="AC406">
        <f t="shared" si="352"/>
        <v>146.84</v>
      </c>
      <c r="AD406">
        <f t="shared" si="353"/>
        <v>0</v>
      </c>
      <c r="AE406">
        <f t="shared" si="354"/>
        <v>0</v>
      </c>
      <c r="AF406">
        <f t="shared" si="355"/>
        <v>0</v>
      </c>
      <c r="AG406">
        <f t="shared" si="356"/>
        <v>0</v>
      </c>
      <c r="AH406">
        <f t="shared" si="357"/>
        <v>0</v>
      </c>
      <c r="AI406">
        <f t="shared" si="358"/>
        <v>0</v>
      </c>
      <c r="AJ406">
        <f t="shared" si="359"/>
        <v>0</v>
      </c>
      <c r="AK406">
        <v>146.84</v>
      </c>
      <c r="AL406">
        <v>146.84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1</v>
      </c>
      <c r="AW406">
        <v>1</v>
      </c>
      <c r="AZ406">
        <v>1</v>
      </c>
      <c r="BA406">
        <v>1</v>
      </c>
      <c r="BB406">
        <v>1</v>
      </c>
      <c r="BC406">
        <v>6.66</v>
      </c>
      <c r="BD406" t="s">
        <v>3</v>
      </c>
      <c r="BE406" t="s">
        <v>3</v>
      </c>
      <c r="BF406" t="s">
        <v>3</v>
      </c>
      <c r="BG406" t="s">
        <v>3</v>
      </c>
      <c r="BH406">
        <v>3</v>
      </c>
      <c r="BI406">
        <v>1</v>
      </c>
      <c r="BJ406" t="s">
        <v>300</v>
      </c>
      <c r="BM406">
        <v>295</v>
      </c>
      <c r="BN406">
        <v>0</v>
      </c>
      <c r="BO406" t="s">
        <v>298</v>
      </c>
      <c r="BP406">
        <v>1</v>
      </c>
      <c r="BQ406">
        <v>30</v>
      </c>
      <c r="BR406">
        <v>0</v>
      </c>
      <c r="BS406">
        <v>1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0</v>
      </c>
      <c r="CA406">
        <v>0</v>
      </c>
      <c r="CE406">
        <v>30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360"/>
        <v>0</v>
      </c>
      <c r="CQ406">
        <f t="shared" si="361"/>
        <v>977.95</v>
      </c>
      <c r="CR406">
        <f t="shared" si="362"/>
        <v>0</v>
      </c>
      <c r="CS406">
        <f t="shared" si="363"/>
        <v>0</v>
      </c>
      <c r="CT406">
        <f t="shared" si="364"/>
        <v>0</v>
      </c>
      <c r="CU406">
        <f t="shared" si="365"/>
        <v>0</v>
      </c>
      <c r="CV406">
        <f t="shared" si="366"/>
        <v>0</v>
      </c>
      <c r="CW406">
        <f t="shared" si="367"/>
        <v>0</v>
      </c>
      <c r="CX406">
        <f t="shared" si="368"/>
        <v>0</v>
      </c>
      <c r="CY406">
        <f t="shared" si="369"/>
        <v>0</v>
      </c>
      <c r="CZ406">
        <f t="shared" si="370"/>
        <v>0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187</v>
      </c>
      <c r="DO406">
        <v>101</v>
      </c>
      <c r="DP406">
        <v>1</v>
      </c>
      <c r="DQ406">
        <v>1</v>
      </c>
      <c r="DU406">
        <v>1007</v>
      </c>
      <c r="DV406" t="s">
        <v>44</v>
      </c>
      <c r="DW406" t="s">
        <v>44</v>
      </c>
      <c r="DX406">
        <v>1</v>
      </c>
      <c r="EE406">
        <v>39927707</v>
      </c>
      <c r="EF406">
        <v>30</v>
      </c>
      <c r="EG406" t="s">
        <v>51</v>
      </c>
      <c r="EH406">
        <v>0</v>
      </c>
      <c r="EI406" t="s">
        <v>3</v>
      </c>
      <c r="EJ406">
        <v>1</v>
      </c>
      <c r="EK406">
        <v>295</v>
      </c>
      <c r="EL406" t="s">
        <v>289</v>
      </c>
      <c r="EM406" t="s">
        <v>290</v>
      </c>
      <c r="EO406" t="s">
        <v>3</v>
      </c>
      <c r="EQ406">
        <v>0</v>
      </c>
      <c r="ER406">
        <v>146.84</v>
      </c>
      <c r="ES406">
        <v>146.84</v>
      </c>
      <c r="ET406">
        <v>0</v>
      </c>
      <c r="EU406">
        <v>0</v>
      </c>
      <c r="EV406">
        <v>0</v>
      </c>
      <c r="EW406">
        <v>0</v>
      </c>
      <c r="EX406">
        <v>0</v>
      </c>
      <c r="FQ406">
        <v>0</v>
      </c>
      <c r="FR406">
        <f t="shared" si="371"/>
        <v>0</v>
      </c>
      <c r="FS406">
        <v>0</v>
      </c>
      <c r="FX406">
        <v>187</v>
      </c>
      <c r="FY406">
        <v>101</v>
      </c>
      <c r="GA406" t="s">
        <v>3</v>
      </c>
      <c r="GD406">
        <v>0</v>
      </c>
      <c r="GF406">
        <v>92320855</v>
      </c>
      <c r="GG406">
        <v>2</v>
      </c>
      <c r="GH406">
        <v>1</v>
      </c>
      <c r="GI406">
        <v>2</v>
      </c>
      <c r="GJ406">
        <v>0</v>
      </c>
      <c r="GK406">
        <f>ROUND(R406*(R12)/100,2)</f>
        <v>0</v>
      </c>
      <c r="GL406">
        <f t="shared" si="372"/>
        <v>0</v>
      </c>
      <c r="GM406">
        <f t="shared" si="373"/>
        <v>0</v>
      </c>
      <c r="GN406">
        <f t="shared" si="374"/>
        <v>0</v>
      </c>
      <c r="GO406">
        <f t="shared" si="375"/>
        <v>0</v>
      </c>
      <c r="GP406">
        <f t="shared" si="376"/>
        <v>0</v>
      </c>
      <c r="GR406">
        <v>0</v>
      </c>
      <c r="GS406">
        <v>3</v>
      </c>
      <c r="GT406">
        <v>0</v>
      </c>
      <c r="GU406" t="s">
        <v>3</v>
      </c>
      <c r="GV406">
        <f t="shared" si="377"/>
        <v>0</v>
      </c>
      <c r="GW406">
        <v>1</v>
      </c>
      <c r="GX406">
        <f t="shared" si="378"/>
        <v>0</v>
      </c>
      <c r="HA406">
        <v>0</v>
      </c>
      <c r="HB406">
        <v>0</v>
      </c>
      <c r="HC406">
        <f t="shared" si="379"/>
        <v>0</v>
      </c>
      <c r="IK406">
        <v>0</v>
      </c>
    </row>
    <row r="407" spans="1:245" hidden="1" x14ac:dyDescent="0.2">
      <c r="A407">
        <v>17</v>
      </c>
      <c r="B407">
        <v>1</v>
      </c>
      <c r="C407">
        <f>ROW(SmtRes!A195)</f>
        <v>195</v>
      </c>
      <c r="D407">
        <f>ROW(EtalonRes!A192)</f>
        <v>192</v>
      </c>
      <c r="E407" t="s">
        <v>306</v>
      </c>
      <c r="F407" t="s">
        <v>307</v>
      </c>
      <c r="G407" t="s">
        <v>308</v>
      </c>
      <c r="H407" t="s">
        <v>17</v>
      </c>
      <c r="I407">
        <v>0</v>
      </c>
      <c r="J407">
        <v>0</v>
      </c>
      <c r="O407">
        <f t="shared" si="340"/>
        <v>0</v>
      </c>
      <c r="P407">
        <f t="shared" si="341"/>
        <v>0</v>
      </c>
      <c r="Q407">
        <f t="shared" si="342"/>
        <v>0</v>
      </c>
      <c r="R407">
        <f t="shared" si="343"/>
        <v>0</v>
      </c>
      <c r="S407">
        <f t="shared" si="344"/>
        <v>0</v>
      </c>
      <c r="T407">
        <f t="shared" si="345"/>
        <v>0</v>
      </c>
      <c r="U407">
        <f t="shared" si="346"/>
        <v>0</v>
      </c>
      <c r="V407">
        <f t="shared" si="347"/>
        <v>0</v>
      </c>
      <c r="W407">
        <f t="shared" si="348"/>
        <v>0</v>
      </c>
      <c r="X407">
        <f t="shared" si="349"/>
        <v>0</v>
      </c>
      <c r="Y407">
        <f t="shared" si="350"/>
        <v>0</v>
      </c>
      <c r="AA407">
        <v>40385408</v>
      </c>
      <c r="AB407">
        <f t="shared" si="351"/>
        <v>56.94</v>
      </c>
      <c r="AC407">
        <f t="shared" si="352"/>
        <v>0</v>
      </c>
      <c r="AD407">
        <f t="shared" si="353"/>
        <v>0</v>
      </c>
      <c r="AE407">
        <f t="shared" si="354"/>
        <v>0</v>
      </c>
      <c r="AF407">
        <f t="shared" si="355"/>
        <v>56.94</v>
      </c>
      <c r="AG407">
        <f t="shared" si="356"/>
        <v>0</v>
      </c>
      <c r="AH407">
        <f t="shared" si="357"/>
        <v>5.47</v>
      </c>
      <c r="AI407">
        <f t="shared" si="358"/>
        <v>0</v>
      </c>
      <c r="AJ407">
        <f t="shared" si="359"/>
        <v>0</v>
      </c>
      <c r="AK407">
        <v>56.94</v>
      </c>
      <c r="AL407">
        <v>0</v>
      </c>
      <c r="AM407">
        <v>0</v>
      </c>
      <c r="AN407">
        <v>0</v>
      </c>
      <c r="AO407">
        <v>56.94</v>
      </c>
      <c r="AP407">
        <v>0</v>
      </c>
      <c r="AQ407">
        <v>5.47</v>
      </c>
      <c r="AR407">
        <v>0</v>
      </c>
      <c r="AS407">
        <v>0</v>
      </c>
      <c r="AT407">
        <v>102</v>
      </c>
      <c r="AU407">
        <v>47</v>
      </c>
      <c r="AV407">
        <v>1</v>
      </c>
      <c r="AW407">
        <v>1</v>
      </c>
      <c r="AZ407">
        <v>1</v>
      </c>
      <c r="BA407">
        <v>24.53</v>
      </c>
      <c r="BB407">
        <v>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0</v>
      </c>
      <c r="BI407">
        <v>1</v>
      </c>
      <c r="BJ407" t="s">
        <v>309</v>
      </c>
      <c r="BM407">
        <v>295</v>
      </c>
      <c r="BN407">
        <v>0</v>
      </c>
      <c r="BO407" t="s">
        <v>3</v>
      </c>
      <c r="BP407">
        <v>0</v>
      </c>
      <c r="BQ407">
        <v>30</v>
      </c>
      <c r="BR407">
        <v>0</v>
      </c>
      <c r="BS407">
        <v>24.53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102</v>
      </c>
      <c r="CA407">
        <v>47</v>
      </c>
      <c r="CE407">
        <v>30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 t="shared" si="360"/>
        <v>0</v>
      </c>
      <c r="CQ407">
        <f t="shared" si="361"/>
        <v>0</v>
      </c>
      <c r="CR407">
        <f t="shared" si="362"/>
        <v>0</v>
      </c>
      <c r="CS407">
        <f t="shared" si="363"/>
        <v>0</v>
      </c>
      <c r="CT407">
        <f t="shared" si="364"/>
        <v>1396.74</v>
      </c>
      <c r="CU407">
        <f t="shared" si="365"/>
        <v>0</v>
      </c>
      <c r="CV407">
        <f t="shared" si="366"/>
        <v>5.47</v>
      </c>
      <c r="CW407">
        <f t="shared" si="367"/>
        <v>0</v>
      </c>
      <c r="CX407">
        <f t="shared" si="368"/>
        <v>0</v>
      </c>
      <c r="CY407">
        <f t="shared" si="369"/>
        <v>0</v>
      </c>
      <c r="CZ407">
        <f t="shared" si="370"/>
        <v>0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187</v>
      </c>
      <c r="DO407">
        <v>101</v>
      </c>
      <c r="DP407">
        <v>1</v>
      </c>
      <c r="DQ407">
        <v>1</v>
      </c>
      <c r="DU407">
        <v>1005</v>
      </c>
      <c r="DV407" t="s">
        <v>17</v>
      </c>
      <c r="DW407" t="s">
        <v>17</v>
      </c>
      <c r="DX407">
        <v>100</v>
      </c>
      <c r="EE407">
        <v>39927707</v>
      </c>
      <c r="EF407">
        <v>30</v>
      </c>
      <c r="EG407" t="s">
        <v>51</v>
      </c>
      <c r="EH407">
        <v>0</v>
      </c>
      <c r="EI407" t="s">
        <v>3</v>
      </c>
      <c r="EJ407">
        <v>1</v>
      </c>
      <c r="EK407">
        <v>295</v>
      </c>
      <c r="EL407" t="s">
        <v>289</v>
      </c>
      <c r="EM407" t="s">
        <v>290</v>
      </c>
      <c r="EO407" t="s">
        <v>3</v>
      </c>
      <c r="EQ407">
        <v>131072</v>
      </c>
      <c r="ER407">
        <v>56.94</v>
      </c>
      <c r="ES407">
        <v>0</v>
      </c>
      <c r="ET407">
        <v>0</v>
      </c>
      <c r="EU407">
        <v>0</v>
      </c>
      <c r="EV407">
        <v>56.94</v>
      </c>
      <c r="EW407">
        <v>5.47</v>
      </c>
      <c r="EX407">
        <v>0</v>
      </c>
      <c r="EY407">
        <v>0</v>
      </c>
      <c r="FQ407">
        <v>0</v>
      </c>
      <c r="FR407">
        <f t="shared" si="371"/>
        <v>0</v>
      </c>
      <c r="FS407">
        <v>0</v>
      </c>
      <c r="FX407">
        <v>187</v>
      </c>
      <c r="FY407">
        <v>101</v>
      </c>
      <c r="GA407" t="s">
        <v>3</v>
      </c>
      <c r="GD407">
        <v>0</v>
      </c>
      <c r="GF407">
        <v>1485046588</v>
      </c>
      <c r="GG407">
        <v>2</v>
      </c>
      <c r="GH407">
        <v>1</v>
      </c>
      <c r="GI407">
        <v>3</v>
      </c>
      <c r="GJ407">
        <v>0</v>
      </c>
      <c r="GK407">
        <f>ROUND(R407*(R12)/100,2)</f>
        <v>0</v>
      </c>
      <c r="GL407">
        <f t="shared" si="372"/>
        <v>0</v>
      </c>
      <c r="GM407">
        <f t="shared" si="373"/>
        <v>0</v>
      </c>
      <c r="GN407">
        <f t="shared" si="374"/>
        <v>0</v>
      </c>
      <c r="GO407">
        <f t="shared" si="375"/>
        <v>0</v>
      </c>
      <c r="GP407">
        <f t="shared" si="376"/>
        <v>0</v>
      </c>
      <c r="GR407">
        <v>0</v>
      </c>
      <c r="GS407">
        <v>3</v>
      </c>
      <c r="GT407">
        <v>0</v>
      </c>
      <c r="GU407" t="s">
        <v>3</v>
      </c>
      <c r="GV407">
        <f t="shared" si="377"/>
        <v>0</v>
      </c>
      <c r="GW407">
        <v>1</v>
      </c>
      <c r="GX407">
        <f t="shared" si="378"/>
        <v>0</v>
      </c>
      <c r="HA407">
        <v>0</v>
      </c>
      <c r="HB407">
        <v>0</v>
      </c>
      <c r="HC407">
        <f t="shared" si="379"/>
        <v>0</v>
      </c>
      <c r="IK407">
        <v>0</v>
      </c>
    </row>
    <row r="408" spans="1:245" hidden="1" x14ac:dyDescent="0.2">
      <c r="A408">
        <v>18</v>
      </c>
      <c r="B408">
        <v>1</v>
      </c>
      <c r="C408">
        <v>195</v>
      </c>
      <c r="E408" t="s">
        <v>310</v>
      </c>
      <c r="F408" t="s">
        <v>298</v>
      </c>
      <c r="G408" t="s">
        <v>299</v>
      </c>
      <c r="H408" t="s">
        <v>44</v>
      </c>
      <c r="I408">
        <v>0</v>
      </c>
      <c r="J408">
        <v>5</v>
      </c>
      <c r="O408">
        <f t="shared" si="340"/>
        <v>0</v>
      </c>
      <c r="P408">
        <f t="shared" si="341"/>
        <v>0</v>
      </c>
      <c r="Q408">
        <f t="shared" si="342"/>
        <v>0</v>
      </c>
      <c r="R408">
        <f t="shared" si="343"/>
        <v>0</v>
      </c>
      <c r="S408">
        <f t="shared" si="344"/>
        <v>0</v>
      </c>
      <c r="T408">
        <f t="shared" si="345"/>
        <v>0</v>
      </c>
      <c r="U408">
        <f t="shared" si="346"/>
        <v>0</v>
      </c>
      <c r="V408">
        <f t="shared" si="347"/>
        <v>0</v>
      </c>
      <c r="W408">
        <f t="shared" si="348"/>
        <v>0</v>
      </c>
      <c r="X408">
        <f t="shared" si="349"/>
        <v>0</v>
      </c>
      <c r="Y408">
        <f t="shared" si="350"/>
        <v>0</v>
      </c>
      <c r="AA408">
        <v>40385408</v>
      </c>
      <c r="AB408">
        <f t="shared" si="351"/>
        <v>146.84</v>
      </c>
      <c r="AC408">
        <f t="shared" si="352"/>
        <v>146.84</v>
      </c>
      <c r="AD408">
        <f t="shared" si="353"/>
        <v>0</v>
      </c>
      <c r="AE408">
        <f t="shared" si="354"/>
        <v>0</v>
      </c>
      <c r="AF408">
        <f t="shared" si="355"/>
        <v>0</v>
      </c>
      <c r="AG408">
        <f t="shared" si="356"/>
        <v>0</v>
      </c>
      <c r="AH408">
        <f t="shared" si="357"/>
        <v>0</v>
      </c>
      <c r="AI408">
        <f t="shared" si="358"/>
        <v>0</v>
      </c>
      <c r="AJ408">
        <f t="shared" si="359"/>
        <v>0</v>
      </c>
      <c r="AK408">
        <v>146.84</v>
      </c>
      <c r="AL408">
        <v>146.84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1</v>
      </c>
      <c r="AZ408">
        <v>1</v>
      </c>
      <c r="BA408">
        <v>1</v>
      </c>
      <c r="BB408">
        <v>1</v>
      </c>
      <c r="BC408">
        <v>6.66</v>
      </c>
      <c r="BD408" t="s">
        <v>3</v>
      </c>
      <c r="BE408" t="s">
        <v>3</v>
      </c>
      <c r="BF408" t="s">
        <v>3</v>
      </c>
      <c r="BG408" t="s">
        <v>3</v>
      </c>
      <c r="BH408">
        <v>3</v>
      </c>
      <c r="BI408">
        <v>1</v>
      </c>
      <c r="BJ408" t="s">
        <v>300</v>
      </c>
      <c r="BM408">
        <v>295</v>
      </c>
      <c r="BN408">
        <v>0</v>
      </c>
      <c r="BO408" t="s">
        <v>298</v>
      </c>
      <c r="BP408">
        <v>1</v>
      </c>
      <c r="BQ408">
        <v>30</v>
      </c>
      <c r="BR408">
        <v>0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0</v>
      </c>
      <c r="CA408">
        <v>0</v>
      </c>
      <c r="CE408">
        <v>30</v>
      </c>
      <c r="CF408">
        <v>0</v>
      </c>
      <c r="CG408">
        <v>0</v>
      </c>
      <c r="CM408">
        <v>0</v>
      </c>
      <c r="CN408" t="s">
        <v>3</v>
      </c>
      <c r="CO408">
        <v>0</v>
      </c>
      <c r="CP408">
        <f t="shared" si="360"/>
        <v>0</v>
      </c>
      <c r="CQ408">
        <f t="shared" si="361"/>
        <v>977.95</v>
      </c>
      <c r="CR408">
        <f t="shared" si="362"/>
        <v>0</v>
      </c>
      <c r="CS408">
        <f t="shared" si="363"/>
        <v>0</v>
      </c>
      <c r="CT408">
        <f t="shared" si="364"/>
        <v>0</v>
      </c>
      <c r="CU408">
        <f t="shared" si="365"/>
        <v>0</v>
      </c>
      <c r="CV408">
        <f t="shared" si="366"/>
        <v>0</v>
      </c>
      <c r="CW408">
        <f t="shared" si="367"/>
        <v>0</v>
      </c>
      <c r="CX408">
        <f t="shared" si="368"/>
        <v>0</v>
      </c>
      <c r="CY408">
        <f t="shared" si="369"/>
        <v>0</v>
      </c>
      <c r="CZ408">
        <f t="shared" si="370"/>
        <v>0</v>
      </c>
      <c r="DC408" t="s">
        <v>3</v>
      </c>
      <c r="DD408" t="s">
        <v>3</v>
      </c>
      <c r="DE408" t="s">
        <v>3</v>
      </c>
      <c r="DF408" t="s">
        <v>3</v>
      </c>
      <c r="DG408" t="s">
        <v>3</v>
      </c>
      <c r="DH408" t="s">
        <v>3</v>
      </c>
      <c r="DI408" t="s">
        <v>3</v>
      </c>
      <c r="DJ408" t="s">
        <v>3</v>
      </c>
      <c r="DK408" t="s">
        <v>3</v>
      </c>
      <c r="DL408" t="s">
        <v>3</v>
      </c>
      <c r="DM408" t="s">
        <v>3</v>
      </c>
      <c r="DN408">
        <v>187</v>
      </c>
      <c r="DO408">
        <v>101</v>
      </c>
      <c r="DP408">
        <v>1</v>
      </c>
      <c r="DQ408">
        <v>1</v>
      </c>
      <c r="DU408">
        <v>1007</v>
      </c>
      <c r="DV408" t="s">
        <v>44</v>
      </c>
      <c r="DW408" t="s">
        <v>44</v>
      </c>
      <c r="DX408">
        <v>1</v>
      </c>
      <c r="EE408">
        <v>39927707</v>
      </c>
      <c r="EF408">
        <v>30</v>
      </c>
      <c r="EG408" t="s">
        <v>51</v>
      </c>
      <c r="EH408">
        <v>0</v>
      </c>
      <c r="EI408" t="s">
        <v>3</v>
      </c>
      <c r="EJ408">
        <v>1</v>
      </c>
      <c r="EK408">
        <v>295</v>
      </c>
      <c r="EL408" t="s">
        <v>289</v>
      </c>
      <c r="EM408" t="s">
        <v>290</v>
      </c>
      <c r="EO408" t="s">
        <v>3</v>
      </c>
      <c r="EQ408">
        <v>0</v>
      </c>
      <c r="ER408">
        <v>146.84</v>
      </c>
      <c r="ES408">
        <v>146.84</v>
      </c>
      <c r="ET408">
        <v>0</v>
      </c>
      <c r="EU408">
        <v>0</v>
      </c>
      <c r="EV408">
        <v>0</v>
      </c>
      <c r="EW408">
        <v>0</v>
      </c>
      <c r="EX408">
        <v>0</v>
      </c>
      <c r="FQ408">
        <v>0</v>
      </c>
      <c r="FR408">
        <f t="shared" si="371"/>
        <v>0</v>
      </c>
      <c r="FS408">
        <v>0</v>
      </c>
      <c r="FX408">
        <v>187</v>
      </c>
      <c r="FY408">
        <v>101</v>
      </c>
      <c r="GA408" t="s">
        <v>3</v>
      </c>
      <c r="GD408">
        <v>0</v>
      </c>
      <c r="GF408">
        <v>92320855</v>
      </c>
      <c r="GG408">
        <v>2</v>
      </c>
      <c r="GH408">
        <v>1</v>
      </c>
      <c r="GI408">
        <v>2</v>
      </c>
      <c r="GJ408">
        <v>0</v>
      </c>
      <c r="GK408">
        <f>ROUND(R408*(R12)/100,2)</f>
        <v>0</v>
      </c>
      <c r="GL408">
        <f t="shared" si="372"/>
        <v>0</v>
      </c>
      <c r="GM408">
        <f t="shared" si="373"/>
        <v>0</v>
      </c>
      <c r="GN408">
        <f t="shared" si="374"/>
        <v>0</v>
      </c>
      <c r="GO408">
        <f t="shared" si="375"/>
        <v>0</v>
      </c>
      <c r="GP408">
        <f t="shared" si="376"/>
        <v>0</v>
      </c>
      <c r="GR408">
        <v>0</v>
      </c>
      <c r="GS408">
        <v>3</v>
      </c>
      <c r="GT408">
        <v>0</v>
      </c>
      <c r="GU408" t="s">
        <v>3</v>
      </c>
      <c r="GV408">
        <f t="shared" si="377"/>
        <v>0</v>
      </c>
      <c r="GW408">
        <v>1</v>
      </c>
      <c r="GX408">
        <f t="shared" si="378"/>
        <v>0</v>
      </c>
      <c r="HA408">
        <v>0</v>
      </c>
      <c r="HB408">
        <v>0</v>
      </c>
      <c r="HC408">
        <f t="shared" si="379"/>
        <v>0</v>
      </c>
      <c r="IK408">
        <v>0</v>
      </c>
    </row>
    <row r="409" spans="1:245" hidden="1" x14ac:dyDescent="0.2">
      <c r="A409">
        <v>17</v>
      </c>
      <c r="B409">
        <v>1</v>
      </c>
      <c r="C409">
        <f>ROW(SmtRes!A198)</f>
        <v>198</v>
      </c>
      <c r="D409">
        <f>ROW(EtalonRes!A195)</f>
        <v>195</v>
      </c>
      <c r="E409" t="s">
        <v>311</v>
      </c>
      <c r="F409" t="s">
        <v>312</v>
      </c>
      <c r="G409" t="s">
        <v>313</v>
      </c>
      <c r="H409" t="s">
        <v>17</v>
      </c>
      <c r="I409">
        <v>0</v>
      </c>
      <c r="J409">
        <v>0</v>
      </c>
      <c r="O409">
        <f t="shared" si="340"/>
        <v>0</v>
      </c>
      <c r="P409">
        <f t="shared" si="341"/>
        <v>0</v>
      </c>
      <c r="Q409">
        <f t="shared" si="342"/>
        <v>0</v>
      </c>
      <c r="R409">
        <f t="shared" si="343"/>
        <v>0</v>
      </c>
      <c r="S409">
        <f t="shared" si="344"/>
        <v>0</v>
      </c>
      <c r="T409">
        <f t="shared" si="345"/>
        <v>0</v>
      </c>
      <c r="U409">
        <f t="shared" si="346"/>
        <v>0</v>
      </c>
      <c r="V409">
        <f t="shared" si="347"/>
        <v>0</v>
      </c>
      <c r="W409">
        <f t="shared" si="348"/>
        <v>0</v>
      </c>
      <c r="X409">
        <f t="shared" si="349"/>
        <v>0</v>
      </c>
      <c r="Y409">
        <f t="shared" si="350"/>
        <v>0</v>
      </c>
      <c r="AA409">
        <v>40385408</v>
      </c>
      <c r="AB409">
        <f t="shared" si="351"/>
        <v>129.4</v>
      </c>
      <c r="AC409">
        <f t="shared" si="352"/>
        <v>70.7</v>
      </c>
      <c r="AD409">
        <f t="shared" si="353"/>
        <v>0</v>
      </c>
      <c r="AE409">
        <f t="shared" si="354"/>
        <v>0</v>
      </c>
      <c r="AF409">
        <f t="shared" si="355"/>
        <v>58.7</v>
      </c>
      <c r="AG409">
        <f t="shared" si="356"/>
        <v>0</v>
      </c>
      <c r="AH409">
        <f t="shared" si="357"/>
        <v>5.25</v>
      </c>
      <c r="AI409">
        <f t="shared" si="358"/>
        <v>0</v>
      </c>
      <c r="AJ409">
        <f t="shared" si="359"/>
        <v>0</v>
      </c>
      <c r="AK409">
        <v>129.4</v>
      </c>
      <c r="AL409">
        <v>70.7</v>
      </c>
      <c r="AM409">
        <v>0</v>
      </c>
      <c r="AN409">
        <v>0</v>
      </c>
      <c r="AO409">
        <v>58.7</v>
      </c>
      <c r="AP409">
        <v>0</v>
      </c>
      <c r="AQ409">
        <v>5.25</v>
      </c>
      <c r="AR409">
        <v>0</v>
      </c>
      <c r="AS409">
        <v>0</v>
      </c>
      <c r="AT409">
        <v>102</v>
      </c>
      <c r="AU409">
        <v>47</v>
      </c>
      <c r="AV409">
        <v>1</v>
      </c>
      <c r="AW409">
        <v>1</v>
      </c>
      <c r="AZ409">
        <v>1</v>
      </c>
      <c r="BA409">
        <v>24.53</v>
      </c>
      <c r="BB409">
        <v>1</v>
      </c>
      <c r="BC409">
        <v>4.99</v>
      </c>
      <c r="BD409" t="s">
        <v>3</v>
      </c>
      <c r="BE409" t="s">
        <v>3</v>
      </c>
      <c r="BF409" t="s">
        <v>3</v>
      </c>
      <c r="BG409" t="s">
        <v>3</v>
      </c>
      <c r="BH409">
        <v>0</v>
      </c>
      <c r="BI409">
        <v>1</v>
      </c>
      <c r="BJ409" t="s">
        <v>314</v>
      </c>
      <c r="BM409">
        <v>295</v>
      </c>
      <c r="BN409">
        <v>0</v>
      </c>
      <c r="BO409" t="s">
        <v>312</v>
      </c>
      <c r="BP409">
        <v>1</v>
      </c>
      <c r="BQ409">
        <v>30</v>
      </c>
      <c r="BR409">
        <v>0</v>
      </c>
      <c r="BS409">
        <v>24.53</v>
      </c>
      <c r="BT409">
        <v>1</v>
      </c>
      <c r="BU409">
        <v>1</v>
      </c>
      <c r="BV409">
        <v>1</v>
      </c>
      <c r="BW409">
        <v>1</v>
      </c>
      <c r="BX409">
        <v>1</v>
      </c>
      <c r="BY409" t="s">
        <v>3</v>
      </c>
      <c r="BZ409">
        <v>102</v>
      </c>
      <c r="CA409">
        <v>47</v>
      </c>
      <c r="CE409">
        <v>30</v>
      </c>
      <c r="CF409">
        <v>0</v>
      </c>
      <c r="CG409">
        <v>0</v>
      </c>
      <c r="CM409">
        <v>0</v>
      </c>
      <c r="CN409" t="s">
        <v>3</v>
      </c>
      <c r="CO409">
        <v>0</v>
      </c>
      <c r="CP409">
        <f t="shared" si="360"/>
        <v>0</v>
      </c>
      <c r="CQ409">
        <f t="shared" si="361"/>
        <v>352.79</v>
      </c>
      <c r="CR409">
        <f t="shared" si="362"/>
        <v>0</v>
      </c>
      <c r="CS409">
        <f t="shared" si="363"/>
        <v>0</v>
      </c>
      <c r="CT409">
        <f t="shared" si="364"/>
        <v>1439.91</v>
      </c>
      <c r="CU409">
        <f t="shared" si="365"/>
        <v>0</v>
      </c>
      <c r="CV409">
        <f t="shared" si="366"/>
        <v>5.25</v>
      </c>
      <c r="CW409">
        <f t="shared" si="367"/>
        <v>0</v>
      </c>
      <c r="CX409">
        <f t="shared" si="368"/>
        <v>0</v>
      </c>
      <c r="CY409">
        <f t="shared" si="369"/>
        <v>0</v>
      </c>
      <c r="CZ409">
        <f t="shared" si="370"/>
        <v>0</v>
      </c>
      <c r="DC409" t="s">
        <v>3</v>
      </c>
      <c r="DD409" t="s">
        <v>3</v>
      </c>
      <c r="DE409" t="s">
        <v>3</v>
      </c>
      <c r="DF409" t="s">
        <v>3</v>
      </c>
      <c r="DG409" t="s">
        <v>3</v>
      </c>
      <c r="DH409" t="s">
        <v>3</v>
      </c>
      <c r="DI409" t="s">
        <v>3</v>
      </c>
      <c r="DJ409" t="s">
        <v>3</v>
      </c>
      <c r="DK409" t="s">
        <v>3</v>
      </c>
      <c r="DL409" t="s">
        <v>3</v>
      </c>
      <c r="DM409" t="s">
        <v>3</v>
      </c>
      <c r="DN409">
        <v>187</v>
      </c>
      <c r="DO409">
        <v>101</v>
      </c>
      <c r="DP409">
        <v>1</v>
      </c>
      <c r="DQ409">
        <v>1</v>
      </c>
      <c r="DU409">
        <v>1005</v>
      </c>
      <c r="DV409" t="s">
        <v>17</v>
      </c>
      <c r="DW409" t="s">
        <v>17</v>
      </c>
      <c r="DX409">
        <v>100</v>
      </c>
      <c r="EE409">
        <v>39927707</v>
      </c>
      <c r="EF409">
        <v>30</v>
      </c>
      <c r="EG409" t="s">
        <v>51</v>
      </c>
      <c r="EH409">
        <v>0</v>
      </c>
      <c r="EI409" t="s">
        <v>3</v>
      </c>
      <c r="EJ409">
        <v>1</v>
      </c>
      <c r="EK409">
        <v>295</v>
      </c>
      <c r="EL409" t="s">
        <v>289</v>
      </c>
      <c r="EM409" t="s">
        <v>290</v>
      </c>
      <c r="EO409" t="s">
        <v>3</v>
      </c>
      <c r="EQ409">
        <v>131072</v>
      </c>
      <c r="ER409">
        <v>129.4</v>
      </c>
      <c r="ES409">
        <v>70.7</v>
      </c>
      <c r="ET409">
        <v>0</v>
      </c>
      <c r="EU409">
        <v>0</v>
      </c>
      <c r="EV409">
        <v>58.7</v>
      </c>
      <c r="EW409">
        <v>5.25</v>
      </c>
      <c r="EX409">
        <v>0</v>
      </c>
      <c r="EY409">
        <v>0</v>
      </c>
      <c r="FQ409">
        <v>0</v>
      </c>
      <c r="FR409">
        <f t="shared" si="371"/>
        <v>0</v>
      </c>
      <c r="FS409">
        <v>0</v>
      </c>
      <c r="FX409">
        <v>187</v>
      </c>
      <c r="FY409">
        <v>101</v>
      </c>
      <c r="GA409" t="s">
        <v>3</v>
      </c>
      <c r="GD409">
        <v>0</v>
      </c>
      <c r="GF409">
        <v>-970148411</v>
      </c>
      <c r="GG409">
        <v>2</v>
      </c>
      <c r="GH409">
        <v>1</v>
      </c>
      <c r="GI409">
        <v>2</v>
      </c>
      <c r="GJ409">
        <v>0</v>
      </c>
      <c r="GK409">
        <f>ROUND(R409*(R12)/100,2)</f>
        <v>0</v>
      </c>
      <c r="GL409">
        <f t="shared" si="372"/>
        <v>0</v>
      </c>
      <c r="GM409">
        <f t="shared" si="373"/>
        <v>0</v>
      </c>
      <c r="GN409">
        <f t="shared" si="374"/>
        <v>0</v>
      </c>
      <c r="GO409">
        <f t="shared" si="375"/>
        <v>0</v>
      </c>
      <c r="GP409">
        <f t="shared" si="376"/>
        <v>0</v>
      </c>
      <c r="GR409">
        <v>0</v>
      </c>
      <c r="GS409">
        <v>3</v>
      </c>
      <c r="GT409">
        <v>0</v>
      </c>
      <c r="GU409" t="s">
        <v>3</v>
      </c>
      <c r="GV409">
        <f t="shared" si="377"/>
        <v>0</v>
      </c>
      <c r="GW409">
        <v>1</v>
      </c>
      <c r="GX409">
        <f t="shared" si="378"/>
        <v>0</v>
      </c>
      <c r="HA409">
        <v>0</v>
      </c>
      <c r="HB409">
        <v>0</v>
      </c>
      <c r="HC409">
        <f t="shared" si="379"/>
        <v>0</v>
      </c>
      <c r="IK409">
        <v>0</v>
      </c>
    </row>
    <row r="410" spans="1:245" hidden="1" x14ac:dyDescent="0.2">
      <c r="A410">
        <v>18</v>
      </c>
      <c r="B410">
        <v>1</v>
      </c>
      <c r="C410">
        <v>198</v>
      </c>
      <c r="E410" t="s">
        <v>315</v>
      </c>
      <c r="F410" t="s">
        <v>316</v>
      </c>
      <c r="G410" t="s">
        <v>317</v>
      </c>
      <c r="H410" t="s">
        <v>318</v>
      </c>
      <c r="I410">
        <v>0</v>
      </c>
      <c r="J410">
        <v>4</v>
      </c>
      <c r="O410">
        <f t="shared" si="340"/>
        <v>0</v>
      </c>
      <c r="P410">
        <f t="shared" si="341"/>
        <v>0</v>
      </c>
      <c r="Q410">
        <f t="shared" si="342"/>
        <v>0</v>
      </c>
      <c r="R410">
        <f t="shared" si="343"/>
        <v>0</v>
      </c>
      <c r="S410">
        <f t="shared" si="344"/>
        <v>0</v>
      </c>
      <c r="T410">
        <f t="shared" si="345"/>
        <v>0</v>
      </c>
      <c r="U410">
        <f t="shared" si="346"/>
        <v>0</v>
      </c>
      <c r="V410">
        <f t="shared" si="347"/>
        <v>0</v>
      </c>
      <c r="W410">
        <f t="shared" si="348"/>
        <v>0</v>
      </c>
      <c r="X410">
        <f t="shared" si="349"/>
        <v>0</v>
      </c>
      <c r="Y410">
        <f t="shared" si="350"/>
        <v>0</v>
      </c>
      <c r="AA410">
        <v>40385408</v>
      </c>
      <c r="AB410">
        <f t="shared" si="351"/>
        <v>57.93</v>
      </c>
      <c r="AC410">
        <f t="shared" si="352"/>
        <v>57.93</v>
      </c>
      <c r="AD410">
        <f t="shared" si="353"/>
        <v>0</v>
      </c>
      <c r="AE410">
        <f t="shared" si="354"/>
        <v>0</v>
      </c>
      <c r="AF410">
        <f t="shared" si="355"/>
        <v>0</v>
      </c>
      <c r="AG410">
        <f t="shared" si="356"/>
        <v>0</v>
      </c>
      <c r="AH410">
        <f t="shared" si="357"/>
        <v>0</v>
      </c>
      <c r="AI410">
        <f t="shared" si="358"/>
        <v>0</v>
      </c>
      <c r="AJ410">
        <f t="shared" si="359"/>
        <v>0</v>
      </c>
      <c r="AK410">
        <v>57.93</v>
      </c>
      <c r="AL410">
        <v>57.93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1</v>
      </c>
      <c r="AW410">
        <v>1</v>
      </c>
      <c r="AZ410">
        <v>1</v>
      </c>
      <c r="BA410">
        <v>1</v>
      </c>
      <c r="BB410">
        <v>1</v>
      </c>
      <c r="BC410">
        <v>1.84</v>
      </c>
      <c r="BD410" t="s">
        <v>3</v>
      </c>
      <c r="BE410" t="s">
        <v>3</v>
      </c>
      <c r="BF410" t="s">
        <v>3</v>
      </c>
      <c r="BG410" t="s">
        <v>3</v>
      </c>
      <c r="BH410">
        <v>3</v>
      </c>
      <c r="BI410">
        <v>1</v>
      </c>
      <c r="BJ410" t="s">
        <v>319</v>
      </c>
      <c r="BM410">
        <v>295</v>
      </c>
      <c r="BN410">
        <v>0</v>
      </c>
      <c r="BO410" t="s">
        <v>316</v>
      </c>
      <c r="BP410">
        <v>1</v>
      </c>
      <c r="BQ410">
        <v>30</v>
      </c>
      <c r="BR410">
        <v>0</v>
      </c>
      <c r="BS410">
        <v>1</v>
      </c>
      <c r="BT410">
        <v>1</v>
      </c>
      <c r="BU410">
        <v>1</v>
      </c>
      <c r="BV410">
        <v>1</v>
      </c>
      <c r="BW410">
        <v>1</v>
      </c>
      <c r="BX410">
        <v>1</v>
      </c>
      <c r="BY410" t="s">
        <v>3</v>
      </c>
      <c r="BZ410">
        <v>0</v>
      </c>
      <c r="CA410">
        <v>0</v>
      </c>
      <c r="CE410">
        <v>30</v>
      </c>
      <c r="CF410">
        <v>0</v>
      </c>
      <c r="CG410">
        <v>0</v>
      </c>
      <c r="CM410">
        <v>0</v>
      </c>
      <c r="CN410" t="s">
        <v>3</v>
      </c>
      <c r="CO410">
        <v>0</v>
      </c>
      <c r="CP410">
        <f t="shared" si="360"/>
        <v>0</v>
      </c>
      <c r="CQ410">
        <f t="shared" si="361"/>
        <v>106.59</v>
      </c>
      <c r="CR410">
        <f t="shared" si="362"/>
        <v>0</v>
      </c>
      <c r="CS410">
        <f t="shared" si="363"/>
        <v>0</v>
      </c>
      <c r="CT410">
        <f t="shared" si="364"/>
        <v>0</v>
      </c>
      <c r="CU410">
        <f t="shared" si="365"/>
        <v>0</v>
      </c>
      <c r="CV410">
        <f t="shared" si="366"/>
        <v>0</v>
      </c>
      <c r="CW410">
        <f t="shared" si="367"/>
        <v>0</v>
      </c>
      <c r="CX410">
        <f t="shared" si="368"/>
        <v>0</v>
      </c>
      <c r="CY410">
        <f t="shared" si="369"/>
        <v>0</v>
      </c>
      <c r="CZ410">
        <f t="shared" si="370"/>
        <v>0</v>
      </c>
      <c r="DC410" t="s">
        <v>3</v>
      </c>
      <c r="DD410" t="s">
        <v>3</v>
      </c>
      <c r="DE410" t="s">
        <v>3</v>
      </c>
      <c r="DF410" t="s">
        <v>3</v>
      </c>
      <c r="DG410" t="s">
        <v>3</v>
      </c>
      <c r="DH410" t="s">
        <v>3</v>
      </c>
      <c r="DI410" t="s">
        <v>3</v>
      </c>
      <c r="DJ410" t="s">
        <v>3</v>
      </c>
      <c r="DK410" t="s">
        <v>3</v>
      </c>
      <c r="DL410" t="s">
        <v>3</v>
      </c>
      <c r="DM410" t="s">
        <v>3</v>
      </c>
      <c r="DN410">
        <v>187</v>
      </c>
      <c r="DO410">
        <v>101</v>
      </c>
      <c r="DP410">
        <v>1</v>
      </c>
      <c r="DQ410">
        <v>1</v>
      </c>
      <c r="DU410">
        <v>1009</v>
      </c>
      <c r="DV410" t="s">
        <v>318</v>
      </c>
      <c r="DW410" t="s">
        <v>318</v>
      </c>
      <c r="DX410">
        <v>1</v>
      </c>
      <c r="EE410">
        <v>39927707</v>
      </c>
      <c r="EF410">
        <v>30</v>
      </c>
      <c r="EG410" t="s">
        <v>51</v>
      </c>
      <c r="EH410">
        <v>0</v>
      </c>
      <c r="EI410" t="s">
        <v>3</v>
      </c>
      <c r="EJ410">
        <v>1</v>
      </c>
      <c r="EK410">
        <v>295</v>
      </c>
      <c r="EL410" t="s">
        <v>289</v>
      </c>
      <c r="EM410" t="s">
        <v>290</v>
      </c>
      <c r="EO410" t="s">
        <v>3</v>
      </c>
      <c r="EQ410">
        <v>0</v>
      </c>
      <c r="ER410">
        <v>57.93</v>
      </c>
      <c r="ES410">
        <v>57.93</v>
      </c>
      <c r="ET410">
        <v>0</v>
      </c>
      <c r="EU410">
        <v>0</v>
      </c>
      <c r="EV410">
        <v>0</v>
      </c>
      <c r="EW410">
        <v>0</v>
      </c>
      <c r="EX410">
        <v>0</v>
      </c>
      <c r="FQ410">
        <v>0</v>
      </c>
      <c r="FR410">
        <f t="shared" si="371"/>
        <v>0</v>
      </c>
      <c r="FS410">
        <v>0</v>
      </c>
      <c r="FX410">
        <v>187</v>
      </c>
      <c r="FY410">
        <v>101</v>
      </c>
      <c r="GA410" t="s">
        <v>3</v>
      </c>
      <c r="GD410">
        <v>0</v>
      </c>
      <c r="GF410">
        <v>735025367</v>
      </c>
      <c r="GG410">
        <v>2</v>
      </c>
      <c r="GH410">
        <v>1</v>
      </c>
      <c r="GI410">
        <v>2</v>
      </c>
      <c r="GJ410">
        <v>0</v>
      </c>
      <c r="GK410">
        <f>ROUND(R410*(R12)/100,2)</f>
        <v>0</v>
      </c>
      <c r="GL410">
        <f t="shared" si="372"/>
        <v>0</v>
      </c>
      <c r="GM410">
        <f t="shared" si="373"/>
        <v>0</v>
      </c>
      <c r="GN410">
        <f t="shared" si="374"/>
        <v>0</v>
      </c>
      <c r="GO410">
        <f t="shared" si="375"/>
        <v>0</v>
      </c>
      <c r="GP410">
        <f t="shared" si="376"/>
        <v>0</v>
      </c>
      <c r="GR410">
        <v>0</v>
      </c>
      <c r="GS410">
        <v>3</v>
      </c>
      <c r="GT410">
        <v>0</v>
      </c>
      <c r="GU410" t="s">
        <v>3</v>
      </c>
      <c r="GV410">
        <f t="shared" si="377"/>
        <v>0</v>
      </c>
      <c r="GW410">
        <v>1</v>
      </c>
      <c r="GX410">
        <f t="shared" si="378"/>
        <v>0</v>
      </c>
      <c r="HA410">
        <v>0</v>
      </c>
      <c r="HB410">
        <v>0</v>
      </c>
      <c r="HC410">
        <f t="shared" si="379"/>
        <v>0</v>
      </c>
      <c r="IK410">
        <v>0</v>
      </c>
    </row>
    <row r="411" spans="1:245" hidden="1" x14ac:dyDescent="0.2">
      <c r="I411">
        <v>0</v>
      </c>
    </row>
    <row r="412" spans="1:245" hidden="1" x14ac:dyDescent="0.2">
      <c r="A412" s="2">
        <v>51</v>
      </c>
      <c r="B412" s="2">
        <f>B395</f>
        <v>1</v>
      </c>
      <c r="C412" s="2">
        <f>A395</f>
        <v>4</v>
      </c>
      <c r="D412" s="2">
        <f>ROW(A395)</f>
        <v>395</v>
      </c>
      <c r="E412" s="2"/>
      <c r="F412" s="2" t="str">
        <f>IF(F395&lt;&gt;"",F395,"")</f>
        <v>Новый раздел</v>
      </c>
      <c r="G412" s="2" t="str">
        <f>IF(G395&lt;&gt;"",G395,"")</f>
        <v>п.20.2   Ремонт газонов (посевной) 10см - 16800м2</v>
      </c>
      <c r="H412" s="2">
        <v>0</v>
      </c>
      <c r="I412" s="2"/>
      <c r="J412" s="2"/>
      <c r="K412" s="2"/>
      <c r="L412" s="2"/>
      <c r="M412" s="2"/>
      <c r="N412" s="2"/>
      <c r="O412" s="2">
        <f t="shared" ref="O412:T412" si="380">ROUND(AB412,2)</f>
        <v>0</v>
      </c>
      <c r="P412" s="2">
        <f t="shared" si="380"/>
        <v>0</v>
      </c>
      <c r="Q412" s="2">
        <f t="shared" si="380"/>
        <v>0</v>
      </c>
      <c r="R412" s="2">
        <f t="shared" si="380"/>
        <v>0</v>
      </c>
      <c r="S412" s="2">
        <f t="shared" si="380"/>
        <v>0</v>
      </c>
      <c r="T412" s="2">
        <f t="shared" si="380"/>
        <v>0</v>
      </c>
      <c r="U412" s="2">
        <f>AH412</f>
        <v>0</v>
      </c>
      <c r="V412" s="2">
        <f>AI412</f>
        <v>0</v>
      </c>
      <c r="W412" s="2">
        <f>ROUND(AJ412,2)</f>
        <v>0</v>
      </c>
      <c r="X412" s="2">
        <f>ROUND(AK412,2)</f>
        <v>0</v>
      </c>
      <c r="Y412" s="2">
        <f>ROUND(AL412,2)</f>
        <v>0</v>
      </c>
      <c r="Z412" s="2"/>
      <c r="AA412" s="2"/>
      <c r="AB412" s="2">
        <f>ROUND(SUMIF(AA399:AA410,"=40385408",O399:O410),2)</f>
        <v>0</v>
      </c>
      <c r="AC412" s="2">
        <f>ROUND(SUMIF(AA399:AA410,"=40385408",P399:P410),2)</f>
        <v>0</v>
      </c>
      <c r="AD412" s="2">
        <f>ROUND(SUMIF(AA399:AA410,"=40385408",Q399:Q410),2)</f>
        <v>0</v>
      </c>
      <c r="AE412" s="2">
        <f>ROUND(SUMIF(AA399:AA410,"=40385408",R399:R410),2)</f>
        <v>0</v>
      </c>
      <c r="AF412" s="2">
        <f>ROUND(SUMIF(AA399:AA410,"=40385408",S399:S410),2)</f>
        <v>0</v>
      </c>
      <c r="AG412" s="2">
        <f>ROUND(SUMIF(AA399:AA410,"=40385408",T399:T410),2)</f>
        <v>0</v>
      </c>
      <c r="AH412" s="2">
        <f>SUMIF(AA399:AA410,"=40385408",U399:U410)</f>
        <v>0</v>
      </c>
      <c r="AI412" s="2">
        <f>SUMIF(AA399:AA410,"=40385408",V399:V410)</f>
        <v>0</v>
      </c>
      <c r="AJ412" s="2">
        <f>ROUND(SUMIF(AA399:AA410,"=40385408",W399:W410),2)</f>
        <v>0</v>
      </c>
      <c r="AK412" s="2">
        <f>ROUND(SUMIF(AA399:AA410,"=40385408",X399:X410),2)</f>
        <v>0</v>
      </c>
      <c r="AL412" s="2">
        <f>ROUND(SUMIF(AA399:AA410,"=40385408",Y399:Y410),2)</f>
        <v>0</v>
      </c>
      <c r="AM412" s="2"/>
      <c r="AN412" s="2"/>
      <c r="AO412" s="2">
        <f t="shared" ref="AO412:BC412" si="381">ROUND(BX412,2)</f>
        <v>0</v>
      </c>
      <c r="AP412" s="2">
        <f t="shared" si="381"/>
        <v>0</v>
      </c>
      <c r="AQ412" s="2">
        <f t="shared" si="381"/>
        <v>0</v>
      </c>
      <c r="AR412" s="2">
        <f t="shared" si="381"/>
        <v>0</v>
      </c>
      <c r="AS412" s="2">
        <f t="shared" si="381"/>
        <v>0</v>
      </c>
      <c r="AT412" s="2">
        <f t="shared" si="381"/>
        <v>0</v>
      </c>
      <c r="AU412" s="2">
        <f t="shared" si="381"/>
        <v>0</v>
      </c>
      <c r="AV412" s="2">
        <f t="shared" si="381"/>
        <v>0</v>
      </c>
      <c r="AW412" s="2">
        <f t="shared" si="381"/>
        <v>0</v>
      </c>
      <c r="AX412" s="2">
        <f t="shared" si="381"/>
        <v>0</v>
      </c>
      <c r="AY412" s="2">
        <f t="shared" si="381"/>
        <v>0</v>
      </c>
      <c r="AZ412" s="2">
        <f t="shared" si="381"/>
        <v>0</v>
      </c>
      <c r="BA412" s="2">
        <f t="shared" si="381"/>
        <v>0</v>
      </c>
      <c r="BB412" s="2">
        <f t="shared" si="381"/>
        <v>0</v>
      </c>
      <c r="BC412" s="2">
        <f t="shared" si="381"/>
        <v>0</v>
      </c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>
        <f>ROUND(SUMIF(AA399:AA410,"=40385408",FQ399:FQ410),2)</f>
        <v>0</v>
      </c>
      <c r="BY412" s="2">
        <f>ROUND(SUMIF(AA399:AA410,"=40385408",FR399:FR410),2)</f>
        <v>0</v>
      </c>
      <c r="BZ412" s="2">
        <f>ROUND(SUMIF(AA399:AA410,"=40385408",GL399:GL410),2)</f>
        <v>0</v>
      </c>
      <c r="CA412" s="2">
        <f>ROUND(SUMIF(AA399:AA410,"=40385408",GM399:GM410),2)</f>
        <v>0</v>
      </c>
      <c r="CB412" s="2">
        <f>ROUND(SUMIF(AA399:AA410,"=40385408",GN399:GN410),2)</f>
        <v>0</v>
      </c>
      <c r="CC412" s="2">
        <f>ROUND(SUMIF(AA399:AA410,"=40385408",GO399:GO410),2)</f>
        <v>0</v>
      </c>
      <c r="CD412" s="2">
        <f>ROUND(SUMIF(AA399:AA410,"=40385408",GP399:GP410),2)</f>
        <v>0</v>
      </c>
      <c r="CE412" s="2">
        <f>AC412-BX412</f>
        <v>0</v>
      </c>
      <c r="CF412" s="2">
        <f>AC412-BY412</f>
        <v>0</v>
      </c>
      <c r="CG412" s="2">
        <f>BX412-BZ412</f>
        <v>0</v>
      </c>
      <c r="CH412" s="2">
        <f>AC412-BX412-BY412+BZ412</f>
        <v>0</v>
      </c>
      <c r="CI412" s="2">
        <f>BY412-BZ412</f>
        <v>0</v>
      </c>
      <c r="CJ412" s="2">
        <f>ROUND(SUMIF(AA399:AA410,"=40385408",GX399:GX410),2)</f>
        <v>0</v>
      </c>
      <c r="CK412" s="2">
        <f>ROUND(SUMIF(AA399:AA410,"=40385408",GY399:GY410),2)</f>
        <v>0</v>
      </c>
      <c r="CL412" s="2">
        <f>ROUND(SUMIF(AA399:AA410,"=40385408",GZ399:GZ410),2)</f>
        <v>0</v>
      </c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>
        <v>0</v>
      </c>
    </row>
    <row r="413" spans="1:245" hidden="1" x14ac:dyDescent="0.2"/>
    <row r="414" spans="1:245" hidden="1" x14ac:dyDescent="0.2">
      <c r="A414" s="4">
        <v>50</v>
      </c>
      <c r="B414" s="4">
        <v>0</v>
      </c>
      <c r="C414" s="4">
        <v>0</v>
      </c>
      <c r="D414" s="4">
        <v>1</v>
      </c>
      <c r="E414" s="4">
        <v>201</v>
      </c>
      <c r="F414" s="4">
        <f>ROUND(Source!O412,O414)</f>
        <v>0</v>
      </c>
      <c r="G414" s="4" t="s">
        <v>65</v>
      </c>
      <c r="H414" s="4" t="s">
        <v>66</v>
      </c>
      <c r="I414" s="4"/>
      <c r="J414" s="4"/>
      <c r="K414" s="4">
        <v>201</v>
      </c>
      <c r="L414" s="4">
        <v>1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45" hidden="1" x14ac:dyDescent="0.2">
      <c r="A415" s="4">
        <v>50</v>
      </c>
      <c r="B415" s="4">
        <v>0</v>
      </c>
      <c r="C415" s="4">
        <v>0</v>
      </c>
      <c r="D415" s="4">
        <v>1</v>
      </c>
      <c r="E415" s="4">
        <v>202</v>
      </c>
      <c r="F415" s="4">
        <f>ROUND(Source!P412,O415)</f>
        <v>0</v>
      </c>
      <c r="G415" s="4" t="s">
        <v>67</v>
      </c>
      <c r="H415" s="4" t="s">
        <v>68</v>
      </c>
      <c r="I415" s="4"/>
      <c r="J415" s="4"/>
      <c r="K415" s="4">
        <v>202</v>
      </c>
      <c r="L415" s="4">
        <v>2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45" hidden="1" x14ac:dyDescent="0.2">
      <c r="A416" s="4">
        <v>50</v>
      </c>
      <c r="B416" s="4">
        <v>0</v>
      </c>
      <c r="C416" s="4">
        <v>0</v>
      </c>
      <c r="D416" s="4">
        <v>1</v>
      </c>
      <c r="E416" s="4">
        <v>222</v>
      </c>
      <c r="F416" s="4">
        <f>ROUND(Source!AO412,O416)</f>
        <v>0</v>
      </c>
      <c r="G416" s="4" t="s">
        <v>69</v>
      </c>
      <c r="H416" s="4" t="s">
        <v>70</v>
      </c>
      <c r="I416" s="4"/>
      <c r="J416" s="4"/>
      <c r="K416" s="4">
        <v>222</v>
      </c>
      <c r="L416" s="4">
        <v>3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7" spans="1:23" hidden="1" x14ac:dyDescent="0.2">
      <c r="A417" s="4">
        <v>50</v>
      </c>
      <c r="B417" s="4">
        <v>0</v>
      </c>
      <c r="C417" s="4">
        <v>0</v>
      </c>
      <c r="D417" s="4">
        <v>1</v>
      </c>
      <c r="E417" s="4">
        <v>225</v>
      </c>
      <c r="F417" s="4">
        <f>ROUND(Source!AV412,O417)</f>
        <v>0</v>
      </c>
      <c r="G417" s="4" t="s">
        <v>71</v>
      </c>
      <c r="H417" s="4" t="s">
        <v>72</v>
      </c>
      <c r="I417" s="4"/>
      <c r="J417" s="4"/>
      <c r="K417" s="4">
        <v>225</v>
      </c>
      <c r="L417" s="4">
        <v>4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/>
    </row>
    <row r="418" spans="1:23" hidden="1" x14ac:dyDescent="0.2">
      <c r="A418" s="4">
        <v>50</v>
      </c>
      <c r="B418" s="4">
        <v>0</v>
      </c>
      <c r="C418" s="4">
        <v>0</v>
      </c>
      <c r="D418" s="4">
        <v>1</v>
      </c>
      <c r="E418" s="4">
        <v>226</v>
      </c>
      <c r="F418" s="4">
        <f>ROUND(Source!AW412,O418)</f>
        <v>0</v>
      </c>
      <c r="G418" s="4" t="s">
        <v>73</v>
      </c>
      <c r="H418" s="4" t="s">
        <v>74</v>
      </c>
      <c r="I418" s="4"/>
      <c r="J418" s="4"/>
      <c r="K418" s="4">
        <v>226</v>
      </c>
      <c r="L418" s="4">
        <v>5</v>
      </c>
      <c r="M418" s="4">
        <v>3</v>
      </c>
      <c r="N418" s="4" t="s">
        <v>3</v>
      </c>
      <c r="O418" s="4">
        <v>2</v>
      </c>
      <c r="P418" s="4"/>
      <c r="Q418" s="4"/>
      <c r="R418" s="4"/>
      <c r="S418" s="4"/>
      <c r="T418" s="4"/>
      <c r="U418" s="4"/>
      <c r="V418" s="4"/>
      <c r="W418" s="4"/>
    </row>
    <row r="419" spans="1:23" hidden="1" x14ac:dyDescent="0.2">
      <c r="A419" s="4">
        <v>50</v>
      </c>
      <c r="B419" s="4">
        <v>0</v>
      </c>
      <c r="C419" s="4">
        <v>0</v>
      </c>
      <c r="D419" s="4">
        <v>1</v>
      </c>
      <c r="E419" s="4">
        <v>227</v>
      </c>
      <c r="F419" s="4">
        <f>ROUND(Source!AX412,O419)</f>
        <v>0</v>
      </c>
      <c r="G419" s="4" t="s">
        <v>75</v>
      </c>
      <c r="H419" s="4" t="s">
        <v>76</v>
      </c>
      <c r="I419" s="4"/>
      <c r="J419" s="4"/>
      <c r="K419" s="4">
        <v>227</v>
      </c>
      <c r="L419" s="4">
        <v>6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/>
    </row>
    <row r="420" spans="1:23" hidden="1" x14ac:dyDescent="0.2">
      <c r="A420" s="4">
        <v>50</v>
      </c>
      <c r="B420" s="4">
        <v>0</v>
      </c>
      <c r="C420" s="4">
        <v>0</v>
      </c>
      <c r="D420" s="4">
        <v>1</v>
      </c>
      <c r="E420" s="4">
        <v>228</v>
      </c>
      <c r="F420" s="4">
        <f>ROUND(Source!AY412,O420)</f>
        <v>0</v>
      </c>
      <c r="G420" s="4" t="s">
        <v>77</v>
      </c>
      <c r="H420" s="4" t="s">
        <v>78</v>
      </c>
      <c r="I420" s="4"/>
      <c r="J420" s="4"/>
      <c r="K420" s="4">
        <v>228</v>
      </c>
      <c r="L420" s="4">
        <v>7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/>
    </row>
    <row r="421" spans="1:23" hidden="1" x14ac:dyDescent="0.2">
      <c r="A421" s="4">
        <v>50</v>
      </c>
      <c r="B421" s="4">
        <v>0</v>
      </c>
      <c r="C421" s="4">
        <v>0</v>
      </c>
      <c r="D421" s="4">
        <v>1</v>
      </c>
      <c r="E421" s="4">
        <v>216</v>
      </c>
      <c r="F421" s="4">
        <f>ROUND(Source!AP412,O421)</f>
        <v>0</v>
      </c>
      <c r="G421" s="4" t="s">
        <v>79</v>
      </c>
      <c r="H421" s="4" t="s">
        <v>80</v>
      </c>
      <c r="I421" s="4"/>
      <c r="J421" s="4"/>
      <c r="K421" s="4">
        <v>216</v>
      </c>
      <c r="L421" s="4">
        <v>8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/>
    </row>
    <row r="422" spans="1:23" hidden="1" x14ac:dyDescent="0.2">
      <c r="A422" s="4">
        <v>50</v>
      </c>
      <c r="B422" s="4">
        <v>0</v>
      </c>
      <c r="C422" s="4">
        <v>0</v>
      </c>
      <c r="D422" s="4">
        <v>1</v>
      </c>
      <c r="E422" s="4">
        <v>223</v>
      </c>
      <c r="F422" s="4">
        <f>ROUND(Source!AQ412,O422)</f>
        <v>0</v>
      </c>
      <c r="G422" s="4" t="s">
        <v>81</v>
      </c>
      <c r="H422" s="4" t="s">
        <v>82</v>
      </c>
      <c r="I422" s="4"/>
      <c r="J422" s="4"/>
      <c r="K422" s="4">
        <v>223</v>
      </c>
      <c r="L422" s="4">
        <v>9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/>
    </row>
    <row r="423" spans="1:23" hidden="1" x14ac:dyDescent="0.2">
      <c r="A423" s="4">
        <v>50</v>
      </c>
      <c r="B423" s="4">
        <v>0</v>
      </c>
      <c r="C423" s="4">
        <v>0</v>
      </c>
      <c r="D423" s="4">
        <v>1</v>
      </c>
      <c r="E423" s="4">
        <v>229</v>
      </c>
      <c r="F423" s="4">
        <f>ROUND(Source!AZ412,O423)</f>
        <v>0</v>
      </c>
      <c r="G423" s="4" t="s">
        <v>83</v>
      </c>
      <c r="H423" s="4" t="s">
        <v>84</v>
      </c>
      <c r="I423" s="4"/>
      <c r="J423" s="4"/>
      <c r="K423" s="4">
        <v>229</v>
      </c>
      <c r="L423" s="4">
        <v>10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/>
    </row>
    <row r="424" spans="1:23" hidden="1" x14ac:dyDescent="0.2">
      <c r="A424" s="4">
        <v>50</v>
      </c>
      <c r="B424" s="4">
        <v>0</v>
      </c>
      <c r="C424" s="4">
        <v>0</v>
      </c>
      <c r="D424" s="4">
        <v>1</v>
      </c>
      <c r="E424" s="4">
        <v>203</v>
      </c>
      <c r="F424" s="4">
        <f>ROUND(Source!Q412,O424)</f>
        <v>0</v>
      </c>
      <c r="G424" s="4" t="s">
        <v>85</v>
      </c>
      <c r="H424" s="4" t="s">
        <v>86</v>
      </c>
      <c r="I424" s="4"/>
      <c r="J424" s="4"/>
      <c r="K424" s="4">
        <v>203</v>
      </c>
      <c r="L424" s="4">
        <v>11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/>
    </row>
    <row r="425" spans="1:23" hidden="1" x14ac:dyDescent="0.2">
      <c r="A425" s="4">
        <v>50</v>
      </c>
      <c r="B425" s="4">
        <v>0</v>
      </c>
      <c r="C425" s="4">
        <v>0</v>
      </c>
      <c r="D425" s="4">
        <v>1</v>
      </c>
      <c r="E425" s="4">
        <v>231</v>
      </c>
      <c r="F425" s="4">
        <f>ROUND(Source!BB412,O425)</f>
        <v>0</v>
      </c>
      <c r="G425" s="4" t="s">
        <v>87</v>
      </c>
      <c r="H425" s="4" t="s">
        <v>88</v>
      </c>
      <c r="I425" s="4"/>
      <c r="J425" s="4"/>
      <c r="K425" s="4">
        <v>231</v>
      </c>
      <c r="L425" s="4">
        <v>12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</row>
    <row r="426" spans="1:23" hidden="1" x14ac:dyDescent="0.2">
      <c r="A426" s="4">
        <v>50</v>
      </c>
      <c r="B426" s="4">
        <v>0</v>
      </c>
      <c r="C426" s="4">
        <v>0</v>
      </c>
      <c r="D426" s="4">
        <v>1</v>
      </c>
      <c r="E426" s="4">
        <v>204</v>
      </c>
      <c r="F426" s="4">
        <f>ROUND(Source!R412,O426)</f>
        <v>0</v>
      </c>
      <c r="G426" s="4" t="s">
        <v>89</v>
      </c>
      <c r="H426" s="4" t="s">
        <v>90</v>
      </c>
      <c r="I426" s="4"/>
      <c r="J426" s="4"/>
      <c r="K426" s="4">
        <v>204</v>
      </c>
      <c r="L426" s="4">
        <v>13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/>
    </row>
    <row r="427" spans="1:23" hidden="1" x14ac:dyDescent="0.2">
      <c r="A427" s="4">
        <v>50</v>
      </c>
      <c r="B427" s="4">
        <v>0</v>
      </c>
      <c r="C427" s="4">
        <v>0</v>
      </c>
      <c r="D427" s="4">
        <v>1</v>
      </c>
      <c r="E427" s="4">
        <v>205</v>
      </c>
      <c r="F427" s="4">
        <f>ROUND(Source!S412,O427)</f>
        <v>0</v>
      </c>
      <c r="G427" s="4" t="s">
        <v>91</v>
      </c>
      <c r="H427" s="4" t="s">
        <v>92</v>
      </c>
      <c r="I427" s="4"/>
      <c r="J427" s="4"/>
      <c r="K427" s="4">
        <v>205</v>
      </c>
      <c r="L427" s="4">
        <v>14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/>
    </row>
    <row r="428" spans="1:23" hidden="1" x14ac:dyDescent="0.2">
      <c r="A428" s="4">
        <v>50</v>
      </c>
      <c r="B428" s="4">
        <v>0</v>
      </c>
      <c r="C428" s="4">
        <v>0</v>
      </c>
      <c r="D428" s="4">
        <v>1</v>
      </c>
      <c r="E428" s="4">
        <v>232</v>
      </c>
      <c r="F428" s="4">
        <f>ROUND(Source!BC412,O428)</f>
        <v>0</v>
      </c>
      <c r="G428" s="4" t="s">
        <v>93</v>
      </c>
      <c r="H428" s="4" t="s">
        <v>94</v>
      </c>
      <c r="I428" s="4"/>
      <c r="J428" s="4"/>
      <c r="K428" s="4">
        <v>232</v>
      </c>
      <c r="L428" s="4">
        <v>15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/>
    </row>
    <row r="429" spans="1:23" hidden="1" x14ac:dyDescent="0.2">
      <c r="A429" s="4">
        <v>50</v>
      </c>
      <c r="B429" s="4">
        <v>0</v>
      </c>
      <c r="C429" s="4">
        <v>0</v>
      </c>
      <c r="D429" s="4">
        <v>1</v>
      </c>
      <c r="E429" s="4">
        <v>214</v>
      </c>
      <c r="F429" s="4">
        <f>ROUND(Source!AS412,O429)</f>
        <v>0</v>
      </c>
      <c r="G429" s="4" t="s">
        <v>95</v>
      </c>
      <c r="H429" s="4" t="s">
        <v>96</v>
      </c>
      <c r="I429" s="4"/>
      <c r="J429" s="4"/>
      <c r="K429" s="4">
        <v>214</v>
      </c>
      <c r="L429" s="4">
        <v>16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/>
    </row>
    <row r="430" spans="1:23" hidden="1" x14ac:dyDescent="0.2">
      <c r="A430" s="4">
        <v>50</v>
      </c>
      <c r="B430" s="4">
        <v>0</v>
      </c>
      <c r="C430" s="4">
        <v>0</v>
      </c>
      <c r="D430" s="4">
        <v>1</v>
      </c>
      <c r="E430" s="4">
        <v>215</v>
      </c>
      <c r="F430" s="4">
        <f>ROUND(Source!AT412,O430)</f>
        <v>0</v>
      </c>
      <c r="G430" s="4" t="s">
        <v>97</v>
      </c>
      <c r="H430" s="4" t="s">
        <v>98</v>
      </c>
      <c r="I430" s="4"/>
      <c r="J430" s="4"/>
      <c r="K430" s="4">
        <v>215</v>
      </c>
      <c r="L430" s="4">
        <v>17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3" hidden="1" x14ac:dyDescent="0.2">
      <c r="A431" s="4">
        <v>50</v>
      </c>
      <c r="B431" s="4">
        <v>0</v>
      </c>
      <c r="C431" s="4">
        <v>0</v>
      </c>
      <c r="D431" s="4">
        <v>1</v>
      </c>
      <c r="E431" s="4">
        <v>217</v>
      </c>
      <c r="F431" s="4">
        <f>ROUND(Source!AU412,O431)</f>
        <v>0</v>
      </c>
      <c r="G431" s="4" t="s">
        <v>99</v>
      </c>
      <c r="H431" s="4" t="s">
        <v>100</v>
      </c>
      <c r="I431" s="4"/>
      <c r="J431" s="4"/>
      <c r="K431" s="4">
        <v>217</v>
      </c>
      <c r="L431" s="4">
        <v>18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/>
    </row>
    <row r="432" spans="1:23" hidden="1" x14ac:dyDescent="0.2">
      <c r="A432" s="4">
        <v>50</v>
      </c>
      <c r="B432" s="4">
        <v>0</v>
      </c>
      <c r="C432" s="4">
        <v>0</v>
      </c>
      <c r="D432" s="4">
        <v>1</v>
      </c>
      <c r="E432" s="4">
        <v>230</v>
      </c>
      <c r="F432" s="4">
        <f>ROUND(Source!BA412,O432)</f>
        <v>0</v>
      </c>
      <c r="G432" s="4" t="s">
        <v>101</v>
      </c>
      <c r="H432" s="4" t="s">
        <v>102</v>
      </c>
      <c r="I432" s="4"/>
      <c r="J432" s="4"/>
      <c r="K432" s="4">
        <v>230</v>
      </c>
      <c r="L432" s="4">
        <v>19</v>
      </c>
      <c r="M432" s="4">
        <v>3</v>
      </c>
      <c r="N432" s="4" t="s">
        <v>3</v>
      </c>
      <c r="O432" s="4">
        <v>2</v>
      </c>
      <c r="P432" s="4"/>
      <c r="Q432" s="4"/>
      <c r="R432" s="4"/>
      <c r="S432" s="4"/>
      <c r="T432" s="4"/>
      <c r="U432" s="4"/>
      <c r="V432" s="4"/>
      <c r="W432" s="4"/>
    </row>
    <row r="433" spans="1:245" hidden="1" x14ac:dyDescent="0.2">
      <c r="A433" s="4">
        <v>50</v>
      </c>
      <c r="B433" s="4">
        <v>0</v>
      </c>
      <c r="C433" s="4">
        <v>0</v>
      </c>
      <c r="D433" s="4">
        <v>1</v>
      </c>
      <c r="E433" s="4">
        <v>206</v>
      </c>
      <c r="F433" s="4">
        <f>ROUND(Source!T412,O433)</f>
        <v>0</v>
      </c>
      <c r="G433" s="4" t="s">
        <v>103</v>
      </c>
      <c r="H433" s="4" t="s">
        <v>104</v>
      </c>
      <c r="I433" s="4"/>
      <c r="J433" s="4"/>
      <c r="K433" s="4">
        <v>206</v>
      </c>
      <c r="L433" s="4">
        <v>20</v>
      </c>
      <c r="M433" s="4">
        <v>3</v>
      </c>
      <c r="N433" s="4" t="s">
        <v>3</v>
      </c>
      <c r="O433" s="4">
        <v>2</v>
      </c>
      <c r="P433" s="4"/>
      <c r="Q433" s="4"/>
      <c r="R433" s="4"/>
      <c r="S433" s="4"/>
      <c r="T433" s="4"/>
      <c r="U433" s="4"/>
      <c r="V433" s="4"/>
      <c r="W433" s="4"/>
    </row>
    <row r="434" spans="1:245" hidden="1" x14ac:dyDescent="0.2">
      <c r="A434" s="4">
        <v>50</v>
      </c>
      <c r="B434" s="4">
        <v>0</v>
      </c>
      <c r="C434" s="4">
        <v>0</v>
      </c>
      <c r="D434" s="4">
        <v>1</v>
      </c>
      <c r="E434" s="4">
        <v>207</v>
      </c>
      <c r="F434" s="4">
        <f>Source!U412</f>
        <v>0</v>
      </c>
      <c r="G434" s="4" t="s">
        <v>105</v>
      </c>
      <c r="H434" s="4" t="s">
        <v>106</v>
      </c>
      <c r="I434" s="4"/>
      <c r="J434" s="4"/>
      <c r="K434" s="4">
        <v>207</v>
      </c>
      <c r="L434" s="4">
        <v>21</v>
      </c>
      <c r="M434" s="4">
        <v>3</v>
      </c>
      <c r="N434" s="4" t="s">
        <v>3</v>
      </c>
      <c r="O434" s="4">
        <v>-1</v>
      </c>
      <c r="P434" s="4"/>
      <c r="Q434" s="4"/>
      <c r="R434" s="4"/>
      <c r="S434" s="4"/>
      <c r="T434" s="4"/>
      <c r="U434" s="4"/>
      <c r="V434" s="4"/>
      <c r="W434" s="4"/>
    </row>
    <row r="435" spans="1:245" hidden="1" x14ac:dyDescent="0.2">
      <c r="A435" s="4">
        <v>50</v>
      </c>
      <c r="B435" s="4">
        <v>0</v>
      </c>
      <c r="C435" s="4">
        <v>0</v>
      </c>
      <c r="D435" s="4">
        <v>1</v>
      </c>
      <c r="E435" s="4">
        <v>208</v>
      </c>
      <c r="F435" s="4">
        <f>Source!V412</f>
        <v>0</v>
      </c>
      <c r="G435" s="4" t="s">
        <v>107</v>
      </c>
      <c r="H435" s="4" t="s">
        <v>108</v>
      </c>
      <c r="I435" s="4"/>
      <c r="J435" s="4"/>
      <c r="K435" s="4">
        <v>208</v>
      </c>
      <c r="L435" s="4">
        <v>22</v>
      </c>
      <c r="M435" s="4">
        <v>3</v>
      </c>
      <c r="N435" s="4" t="s">
        <v>3</v>
      </c>
      <c r="O435" s="4">
        <v>-1</v>
      </c>
      <c r="P435" s="4"/>
      <c r="Q435" s="4"/>
      <c r="R435" s="4"/>
      <c r="S435" s="4"/>
      <c r="T435" s="4"/>
      <c r="U435" s="4"/>
      <c r="V435" s="4"/>
      <c r="W435" s="4"/>
    </row>
    <row r="436" spans="1:245" hidden="1" x14ac:dyDescent="0.2">
      <c r="A436" s="4">
        <v>50</v>
      </c>
      <c r="B436" s="4">
        <v>0</v>
      </c>
      <c r="C436" s="4">
        <v>0</v>
      </c>
      <c r="D436" s="4">
        <v>1</v>
      </c>
      <c r="E436" s="4">
        <v>209</v>
      </c>
      <c r="F436" s="4">
        <f>ROUND(Source!W412,O436)</f>
        <v>0</v>
      </c>
      <c r="G436" s="4" t="s">
        <v>109</v>
      </c>
      <c r="H436" s="4" t="s">
        <v>110</v>
      </c>
      <c r="I436" s="4"/>
      <c r="J436" s="4"/>
      <c r="K436" s="4">
        <v>209</v>
      </c>
      <c r="L436" s="4">
        <v>23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245" hidden="1" x14ac:dyDescent="0.2">
      <c r="A437" s="4">
        <v>50</v>
      </c>
      <c r="B437" s="4">
        <v>0</v>
      </c>
      <c r="C437" s="4">
        <v>0</v>
      </c>
      <c r="D437" s="4">
        <v>1</v>
      </c>
      <c r="E437" s="4">
        <v>210</v>
      </c>
      <c r="F437" s="4">
        <f>ROUND(Source!X412,O437)</f>
        <v>0</v>
      </c>
      <c r="G437" s="4" t="s">
        <v>111</v>
      </c>
      <c r="H437" s="4" t="s">
        <v>112</v>
      </c>
      <c r="I437" s="4"/>
      <c r="J437" s="4"/>
      <c r="K437" s="4">
        <v>210</v>
      </c>
      <c r="L437" s="4">
        <v>25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45" hidden="1" x14ac:dyDescent="0.2">
      <c r="A438" s="4">
        <v>50</v>
      </c>
      <c r="B438" s="4">
        <v>0</v>
      </c>
      <c r="C438" s="4">
        <v>0</v>
      </c>
      <c r="D438" s="4">
        <v>1</v>
      </c>
      <c r="E438" s="4">
        <v>211</v>
      </c>
      <c r="F438" s="4">
        <f>ROUND(Source!Y412,O438)</f>
        <v>0</v>
      </c>
      <c r="G438" s="4" t="s">
        <v>113</v>
      </c>
      <c r="H438" s="4" t="s">
        <v>114</v>
      </c>
      <c r="I438" s="4"/>
      <c r="J438" s="4"/>
      <c r="K438" s="4">
        <v>211</v>
      </c>
      <c r="L438" s="4">
        <v>26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39" spans="1:245" hidden="1" x14ac:dyDescent="0.2">
      <c r="A439" s="4">
        <v>50</v>
      </c>
      <c r="B439" s="4">
        <v>0</v>
      </c>
      <c r="C439" s="4">
        <v>0</v>
      </c>
      <c r="D439" s="4">
        <v>1</v>
      </c>
      <c r="E439" s="4">
        <v>224</v>
      </c>
      <c r="F439" s="4">
        <f>ROUND(Source!AR412,O439)</f>
        <v>0</v>
      </c>
      <c r="G439" s="4" t="s">
        <v>115</v>
      </c>
      <c r="H439" s="4" t="s">
        <v>116</v>
      </c>
      <c r="I439" s="4"/>
      <c r="J439" s="4"/>
      <c r="K439" s="4">
        <v>224</v>
      </c>
      <c r="L439" s="4">
        <v>27</v>
      </c>
      <c r="M439" s="4">
        <v>3</v>
      </c>
      <c r="N439" s="4" t="s">
        <v>3</v>
      </c>
      <c r="O439" s="4">
        <v>2</v>
      </c>
      <c r="P439" s="4"/>
      <c r="Q439" s="4"/>
      <c r="R439" s="4"/>
      <c r="S439" s="4"/>
      <c r="T439" s="4"/>
      <c r="U439" s="4"/>
      <c r="V439" s="4"/>
      <c r="W439" s="4"/>
    </row>
    <row r="440" spans="1:245" hidden="1" x14ac:dyDescent="0.2"/>
    <row r="441" spans="1:245" hidden="1" x14ac:dyDescent="0.2">
      <c r="A441" s="1">
        <v>4</v>
      </c>
      <c r="B441" s="1">
        <v>1</v>
      </c>
      <c r="C441" s="1"/>
      <c r="D441" s="1">
        <f>ROW(A454)</f>
        <v>454</v>
      </c>
      <c r="E441" s="1"/>
      <c r="F441" s="1" t="s">
        <v>13</v>
      </c>
      <c r="G441" s="1" t="s">
        <v>320</v>
      </c>
      <c r="H441" s="1" t="s">
        <v>3</v>
      </c>
      <c r="I441" s="1">
        <v>0</v>
      </c>
      <c r="J441" s="1"/>
      <c r="K441" s="1">
        <v>-1</v>
      </c>
      <c r="L441" s="1"/>
      <c r="M441" s="1"/>
      <c r="N441" s="1"/>
      <c r="O441" s="1"/>
      <c r="P441" s="1"/>
      <c r="Q441" s="1"/>
      <c r="R441" s="1"/>
      <c r="S441" s="1"/>
      <c r="T441" s="1"/>
      <c r="U441" s="1" t="s">
        <v>3</v>
      </c>
      <c r="V441" s="1">
        <v>0</v>
      </c>
      <c r="W441" s="1"/>
      <c r="X441" s="1"/>
      <c r="Y441" s="1"/>
      <c r="Z441" s="1"/>
      <c r="AA441" s="1"/>
      <c r="AB441" s="1" t="s">
        <v>3</v>
      </c>
      <c r="AC441" s="1" t="s">
        <v>3</v>
      </c>
      <c r="AD441" s="1" t="s">
        <v>3</v>
      </c>
      <c r="AE441" s="1" t="s">
        <v>3</v>
      </c>
      <c r="AF441" s="1" t="s">
        <v>3</v>
      </c>
      <c r="AG441" s="1" t="s">
        <v>3</v>
      </c>
      <c r="AH441" s="1"/>
      <c r="AI441" s="1"/>
      <c r="AJ441" s="1"/>
      <c r="AK441" s="1"/>
      <c r="AL441" s="1"/>
      <c r="AM441" s="1"/>
      <c r="AN441" s="1"/>
      <c r="AO441" s="1"/>
      <c r="AP441" s="1" t="s">
        <v>3</v>
      </c>
      <c r="AQ441" s="1" t="s">
        <v>3</v>
      </c>
      <c r="AR441" s="1" t="s">
        <v>3</v>
      </c>
      <c r="AS441" s="1"/>
      <c r="AT441" s="1"/>
      <c r="AU441" s="1"/>
      <c r="AV441" s="1"/>
      <c r="AW441" s="1"/>
      <c r="AX441" s="1"/>
      <c r="AY441" s="1"/>
      <c r="AZ441" s="1" t="s">
        <v>3</v>
      </c>
      <c r="BA441" s="1"/>
      <c r="BB441" s="1" t="s">
        <v>3</v>
      </c>
      <c r="BC441" s="1" t="s">
        <v>3</v>
      </c>
      <c r="BD441" s="1" t="s">
        <v>3</v>
      </c>
      <c r="BE441" s="1" t="s">
        <v>3</v>
      </c>
      <c r="BF441" s="1" t="s">
        <v>3</v>
      </c>
      <c r="BG441" s="1" t="s">
        <v>3</v>
      </c>
      <c r="BH441" s="1" t="s">
        <v>3</v>
      </c>
      <c r="BI441" s="1" t="s">
        <v>3</v>
      </c>
      <c r="BJ441" s="1" t="s">
        <v>3</v>
      </c>
      <c r="BK441" s="1" t="s">
        <v>3</v>
      </c>
      <c r="BL441" s="1" t="s">
        <v>3</v>
      </c>
      <c r="BM441" s="1" t="s">
        <v>3</v>
      </c>
      <c r="BN441" s="1" t="s">
        <v>3</v>
      </c>
      <c r="BO441" s="1" t="s">
        <v>3</v>
      </c>
      <c r="BP441" s="1" t="s">
        <v>3</v>
      </c>
      <c r="BQ441" s="1"/>
      <c r="BR441" s="1"/>
      <c r="BS441" s="1"/>
      <c r="BT441" s="1"/>
      <c r="BU441" s="1"/>
      <c r="BV441" s="1"/>
      <c r="BW441" s="1"/>
      <c r="BX441" s="1">
        <v>0</v>
      </c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>
        <v>0</v>
      </c>
    </row>
    <row r="442" spans="1:245" hidden="1" x14ac:dyDescent="0.2"/>
    <row r="443" spans="1:245" hidden="1" x14ac:dyDescent="0.2">
      <c r="A443" s="2">
        <v>52</v>
      </c>
      <c r="B443" s="2">
        <f t="shared" ref="B443:G443" si="382">B454</f>
        <v>1</v>
      </c>
      <c r="C443" s="2">
        <f t="shared" si="382"/>
        <v>4</v>
      </c>
      <c r="D443" s="2">
        <f t="shared" si="382"/>
        <v>441</v>
      </c>
      <c r="E443" s="2">
        <f t="shared" si="382"/>
        <v>0</v>
      </c>
      <c r="F443" s="2" t="str">
        <f t="shared" si="382"/>
        <v>Новый раздел</v>
      </c>
      <c r="G443" s="2" t="str">
        <f t="shared" si="382"/>
        <v>п.21.1   Посадка кустарников (h=0,7м) - 400шт.</v>
      </c>
      <c r="H443" s="2"/>
      <c r="I443" s="2"/>
      <c r="J443" s="2"/>
      <c r="K443" s="2"/>
      <c r="L443" s="2"/>
      <c r="M443" s="2"/>
      <c r="N443" s="2"/>
      <c r="O443" s="2">
        <f t="shared" ref="O443:AT443" si="383">O454</f>
        <v>0</v>
      </c>
      <c r="P443" s="2">
        <f t="shared" si="383"/>
        <v>0</v>
      </c>
      <c r="Q443" s="2">
        <f t="shared" si="383"/>
        <v>0</v>
      </c>
      <c r="R443" s="2">
        <f t="shared" si="383"/>
        <v>0</v>
      </c>
      <c r="S443" s="2">
        <f t="shared" si="383"/>
        <v>0</v>
      </c>
      <c r="T443" s="2">
        <f t="shared" si="383"/>
        <v>0</v>
      </c>
      <c r="U443" s="2">
        <f t="shared" si="383"/>
        <v>0</v>
      </c>
      <c r="V443" s="2">
        <f t="shared" si="383"/>
        <v>0</v>
      </c>
      <c r="W443" s="2">
        <f t="shared" si="383"/>
        <v>0</v>
      </c>
      <c r="X443" s="2">
        <f t="shared" si="383"/>
        <v>0</v>
      </c>
      <c r="Y443" s="2">
        <f t="shared" si="383"/>
        <v>0</v>
      </c>
      <c r="Z443" s="2">
        <f t="shared" si="383"/>
        <v>0</v>
      </c>
      <c r="AA443" s="2">
        <f t="shared" si="383"/>
        <v>0</v>
      </c>
      <c r="AB443" s="2">
        <f t="shared" si="383"/>
        <v>0</v>
      </c>
      <c r="AC443" s="2">
        <f t="shared" si="383"/>
        <v>0</v>
      </c>
      <c r="AD443" s="2">
        <f t="shared" si="383"/>
        <v>0</v>
      </c>
      <c r="AE443" s="2">
        <f t="shared" si="383"/>
        <v>0</v>
      </c>
      <c r="AF443" s="2">
        <f t="shared" si="383"/>
        <v>0</v>
      </c>
      <c r="AG443" s="2">
        <f t="shared" si="383"/>
        <v>0</v>
      </c>
      <c r="AH443" s="2">
        <f t="shared" si="383"/>
        <v>0</v>
      </c>
      <c r="AI443" s="2">
        <f t="shared" si="383"/>
        <v>0</v>
      </c>
      <c r="AJ443" s="2">
        <f t="shared" si="383"/>
        <v>0</v>
      </c>
      <c r="AK443" s="2">
        <f t="shared" si="383"/>
        <v>0</v>
      </c>
      <c r="AL443" s="2">
        <f t="shared" si="383"/>
        <v>0</v>
      </c>
      <c r="AM443" s="2">
        <f t="shared" si="383"/>
        <v>0</v>
      </c>
      <c r="AN443" s="2">
        <f t="shared" si="383"/>
        <v>0</v>
      </c>
      <c r="AO443" s="2">
        <f t="shared" si="383"/>
        <v>0</v>
      </c>
      <c r="AP443" s="2">
        <f t="shared" si="383"/>
        <v>0</v>
      </c>
      <c r="AQ443" s="2">
        <f t="shared" si="383"/>
        <v>0</v>
      </c>
      <c r="AR443" s="2">
        <f t="shared" si="383"/>
        <v>0</v>
      </c>
      <c r="AS443" s="2">
        <f t="shared" si="383"/>
        <v>0</v>
      </c>
      <c r="AT443" s="2">
        <f t="shared" si="383"/>
        <v>0</v>
      </c>
      <c r="AU443" s="2">
        <f t="shared" ref="AU443:BZ443" si="384">AU454</f>
        <v>0</v>
      </c>
      <c r="AV443" s="2">
        <f t="shared" si="384"/>
        <v>0</v>
      </c>
      <c r="AW443" s="2">
        <f t="shared" si="384"/>
        <v>0</v>
      </c>
      <c r="AX443" s="2">
        <f t="shared" si="384"/>
        <v>0</v>
      </c>
      <c r="AY443" s="2">
        <f t="shared" si="384"/>
        <v>0</v>
      </c>
      <c r="AZ443" s="2">
        <f t="shared" si="384"/>
        <v>0</v>
      </c>
      <c r="BA443" s="2">
        <f t="shared" si="384"/>
        <v>0</v>
      </c>
      <c r="BB443" s="2">
        <f t="shared" si="384"/>
        <v>0</v>
      </c>
      <c r="BC443" s="2">
        <f t="shared" si="384"/>
        <v>0</v>
      </c>
      <c r="BD443" s="2">
        <f t="shared" si="384"/>
        <v>0</v>
      </c>
      <c r="BE443" s="2">
        <f t="shared" si="384"/>
        <v>0</v>
      </c>
      <c r="BF443" s="2">
        <f t="shared" si="384"/>
        <v>0</v>
      </c>
      <c r="BG443" s="2">
        <f t="shared" si="384"/>
        <v>0</v>
      </c>
      <c r="BH443" s="2">
        <f t="shared" si="384"/>
        <v>0</v>
      </c>
      <c r="BI443" s="2">
        <f t="shared" si="384"/>
        <v>0</v>
      </c>
      <c r="BJ443" s="2">
        <f t="shared" si="384"/>
        <v>0</v>
      </c>
      <c r="BK443" s="2">
        <f t="shared" si="384"/>
        <v>0</v>
      </c>
      <c r="BL443" s="2">
        <f t="shared" si="384"/>
        <v>0</v>
      </c>
      <c r="BM443" s="2">
        <f t="shared" si="384"/>
        <v>0</v>
      </c>
      <c r="BN443" s="2">
        <f t="shared" si="384"/>
        <v>0</v>
      </c>
      <c r="BO443" s="2">
        <f t="shared" si="384"/>
        <v>0</v>
      </c>
      <c r="BP443" s="2">
        <f t="shared" si="384"/>
        <v>0</v>
      </c>
      <c r="BQ443" s="2">
        <f t="shared" si="384"/>
        <v>0</v>
      </c>
      <c r="BR443" s="2">
        <f t="shared" si="384"/>
        <v>0</v>
      </c>
      <c r="BS443" s="2">
        <f t="shared" si="384"/>
        <v>0</v>
      </c>
      <c r="BT443" s="2">
        <f t="shared" si="384"/>
        <v>0</v>
      </c>
      <c r="BU443" s="2">
        <f t="shared" si="384"/>
        <v>0</v>
      </c>
      <c r="BV443" s="2">
        <f t="shared" si="384"/>
        <v>0</v>
      </c>
      <c r="BW443" s="2">
        <f t="shared" si="384"/>
        <v>0</v>
      </c>
      <c r="BX443" s="2">
        <f t="shared" si="384"/>
        <v>0</v>
      </c>
      <c r="BY443" s="2">
        <f t="shared" si="384"/>
        <v>0</v>
      </c>
      <c r="BZ443" s="2">
        <f t="shared" si="384"/>
        <v>0</v>
      </c>
      <c r="CA443" s="2">
        <f t="shared" ref="CA443:DF443" si="385">CA454</f>
        <v>0</v>
      </c>
      <c r="CB443" s="2">
        <f t="shared" si="385"/>
        <v>0</v>
      </c>
      <c r="CC443" s="2">
        <f t="shared" si="385"/>
        <v>0</v>
      </c>
      <c r="CD443" s="2">
        <f t="shared" si="385"/>
        <v>0</v>
      </c>
      <c r="CE443" s="2">
        <f t="shared" si="385"/>
        <v>0</v>
      </c>
      <c r="CF443" s="2">
        <f t="shared" si="385"/>
        <v>0</v>
      </c>
      <c r="CG443" s="2">
        <f t="shared" si="385"/>
        <v>0</v>
      </c>
      <c r="CH443" s="2">
        <f t="shared" si="385"/>
        <v>0</v>
      </c>
      <c r="CI443" s="2">
        <f t="shared" si="385"/>
        <v>0</v>
      </c>
      <c r="CJ443" s="2">
        <f t="shared" si="385"/>
        <v>0</v>
      </c>
      <c r="CK443" s="2">
        <f t="shared" si="385"/>
        <v>0</v>
      </c>
      <c r="CL443" s="2">
        <f t="shared" si="385"/>
        <v>0</v>
      </c>
      <c r="CM443" s="2">
        <f t="shared" si="385"/>
        <v>0</v>
      </c>
      <c r="CN443" s="2">
        <f t="shared" si="385"/>
        <v>0</v>
      </c>
      <c r="CO443" s="2">
        <f t="shared" si="385"/>
        <v>0</v>
      </c>
      <c r="CP443" s="2">
        <f t="shared" si="385"/>
        <v>0</v>
      </c>
      <c r="CQ443" s="2">
        <f t="shared" si="385"/>
        <v>0</v>
      </c>
      <c r="CR443" s="2">
        <f t="shared" si="385"/>
        <v>0</v>
      </c>
      <c r="CS443" s="2">
        <f t="shared" si="385"/>
        <v>0</v>
      </c>
      <c r="CT443" s="2">
        <f t="shared" si="385"/>
        <v>0</v>
      </c>
      <c r="CU443" s="2">
        <f t="shared" si="385"/>
        <v>0</v>
      </c>
      <c r="CV443" s="2">
        <f t="shared" si="385"/>
        <v>0</v>
      </c>
      <c r="CW443" s="2">
        <f t="shared" si="385"/>
        <v>0</v>
      </c>
      <c r="CX443" s="2">
        <f t="shared" si="385"/>
        <v>0</v>
      </c>
      <c r="CY443" s="2">
        <f t="shared" si="385"/>
        <v>0</v>
      </c>
      <c r="CZ443" s="2">
        <f t="shared" si="385"/>
        <v>0</v>
      </c>
      <c r="DA443" s="2">
        <f t="shared" si="385"/>
        <v>0</v>
      </c>
      <c r="DB443" s="2">
        <f t="shared" si="385"/>
        <v>0</v>
      </c>
      <c r="DC443" s="2">
        <f t="shared" si="385"/>
        <v>0</v>
      </c>
      <c r="DD443" s="2">
        <f t="shared" si="385"/>
        <v>0</v>
      </c>
      <c r="DE443" s="2">
        <f t="shared" si="385"/>
        <v>0</v>
      </c>
      <c r="DF443" s="2">
        <f t="shared" si="385"/>
        <v>0</v>
      </c>
      <c r="DG443" s="3">
        <f t="shared" ref="DG443:EL443" si="386">DG454</f>
        <v>0</v>
      </c>
      <c r="DH443" s="3">
        <f t="shared" si="386"/>
        <v>0</v>
      </c>
      <c r="DI443" s="3">
        <f t="shared" si="386"/>
        <v>0</v>
      </c>
      <c r="DJ443" s="3">
        <f t="shared" si="386"/>
        <v>0</v>
      </c>
      <c r="DK443" s="3">
        <f t="shared" si="386"/>
        <v>0</v>
      </c>
      <c r="DL443" s="3">
        <f t="shared" si="386"/>
        <v>0</v>
      </c>
      <c r="DM443" s="3">
        <f t="shared" si="386"/>
        <v>0</v>
      </c>
      <c r="DN443" s="3">
        <f t="shared" si="386"/>
        <v>0</v>
      </c>
      <c r="DO443" s="3">
        <f t="shared" si="386"/>
        <v>0</v>
      </c>
      <c r="DP443" s="3">
        <f t="shared" si="386"/>
        <v>0</v>
      </c>
      <c r="DQ443" s="3">
        <f t="shared" si="386"/>
        <v>0</v>
      </c>
      <c r="DR443" s="3">
        <f t="shared" si="386"/>
        <v>0</v>
      </c>
      <c r="DS443" s="3">
        <f t="shared" si="386"/>
        <v>0</v>
      </c>
      <c r="DT443" s="3">
        <f t="shared" si="386"/>
        <v>0</v>
      </c>
      <c r="DU443" s="3">
        <f t="shared" si="386"/>
        <v>0</v>
      </c>
      <c r="DV443" s="3">
        <f t="shared" si="386"/>
        <v>0</v>
      </c>
      <c r="DW443" s="3">
        <f t="shared" si="386"/>
        <v>0</v>
      </c>
      <c r="DX443" s="3">
        <f t="shared" si="386"/>
        <v>0</v>
      </c>
      <c r="DY443" s="3">
        <f t="shared" si="386"/>
        <v>0</v>
      </c>
      <c r="DZ443" s="3">
        <f t="shared" si="386"/>
        <v>0</v>
      </c>
      <c r="EA443" s="3">
        <f t="shared" si="386"/>
        <v>0</v>
      </c>
      <c r="EB443" s="3">
        <f t="shared" si="386"/>
        <v>0</v>
      </c>
      <c r="EC443" s="3">
        <f t="shared" si="386"/>
        <v>0</v>
      </c>
      <c r="ED443" s="3">
        <f t="shared" si="386"/>
        <v>0</v>
      </c>
      <c r="EE443" s="3">
        <f t="shared" si="386"/>
        <v>0</v>
      </c>
      <c r="EF443" s="3">
        <f t="shared" si="386"/>
        <v>0</v>
      </c>
      <c r="EG443" s="3">
        <f t="shared" si="386"/>
        <v>0</v>
      </c>
      <c r="EH443" s="3">
        <f t="shared" si="386"/>
        <v>0</v>
      </c>
      <c r="EI443" s="3">
        <f t="shared" si="386"/>
        <v>0</v>
      </c>
      <c r="EJ443" s="3">
        <f t="shared" si="386"/>
        <v>0</v>
      </c>
      <c r="EK443" s="3">
        <f t="shared" si="386"/>
        <v>0</v>
      </c>
      <c r="EL443" s="3">
        <f t="shared" si="386"/>
        <v>0</v>
      </c>
      <c r="EM443" s="3">
        <f t="shared" ref="EM443:FR443" si="387">EM454</f>
        <v>0</v>
      </c>
      <c r="EN443" s="3">
        <f t="shared" si="387"/>
        <v>0</v>
      </c>
      <c r="EO443" s="3">
        <f t="shared" si="387"/>
        <v>0</v>
      </c>
      <c r="EP443" s="3">
        <f t="shared" si="387"/>
        <v>0</v>
      </c>
      <c r="EQ443" s="3">
        <f t="shared" si="387"/>
        <v>0</v>
      </c>
      <c r="ER443" s="3">
        <f t="shared" si="387"/>
        <v>0</v>
      </c>
      <c r="ES443" s="3">
        <f t="shared" si="387"/>
        <v>0</v>
      </c>
      <c r="ET443" s="3">
        <f t="shared" si="387"/>
        <v>0</v>
      </c>
      <c r="EU443" s="3">
        <f t="shared" si="387"/>
        <v>0</v>
      </c>
      <c r="EV443" s="3">
        <f t="shared" si="387"/>
        <v>0</v>
      </c>
      <c r="EW443" s="3">
        <f t="shared" si="387"/>
        <v>0</v>
      </c>
      <c r="EX443" s="3">
        <f t="shared" si="387"/>
        <v>0</v>
      </c>
      <c r="EY443" s="3">
        <f t="shared" si="387"/>
        <v>0</v>
      </c>
      <c r="EZ443" s="3">
        <f t="shared" si="387"/>
        <v>0</v>
      </c>
      <c r="FA443" s="3">
        <f t="shared" si="387"/>
        <v>0</v>
      </c>
      <c r="FB443" s="3">
        <f t="shared" si="387"/>
        <v>0</v>
      </c>
      <c r="FC443" s="3">
        <f t="shared" si="387"/>
        <v>0</v>
      </c>
      <c r="FD443" s="3">
        <f t="shared" si="387"/>
        <v>0</v>
      </c>
      <c r="FE443" s="3">
        <f t="shared" si="387"/>
        <v>0</v>
      </c>
      <c r="FF443" s="3">
        <f t="shared" si="387"/>
        <v>0</v>
      </c>
      <c r="FG443" s="3">
        <f t="shared" si="387"/>
        <v>0</v>
      </c>
      <c r="FH443" s="3">
        <f t="shared" si="387"/>
        <v>0</v>
      </c>
      <c r="FI443" s="3">
        <f t="shared" si="387"/>
        <v>0</v>
      </c>
      <c r="FJ443" s="3">
        <f t="shared" si="387"/>
        <v>0</v>
      </c>
      <c r="FK443" s="3">
        <f t="shared" si="387"/>
        <v>0</v>
      </c>
      <c r="FL443" s="3">
        <f t="shared" si="387"/>
        <v>0</v>
      </c>
      <c r="FM443" s="3">
        <f t="shared" si="387"/>
        <v>0</v>
      </c>
      <c r="FN443" s="3">
        <f t="shared" si="387"/>
        <v>0</v>
      </c>
      <c r="FO443" s="3">
        <f t="shared" si="387"/>
        <v>0</v>
      </c>
      <c r="FP443" s="3">
        <f t="shared" si="387"/>
        <v>0</v>
      </c>
      <c r="FQ443" s="3">
        <f t="shared" si="387"/>
        <v>0</v>
      </c>
      <c r="FR443" s="3">
        <f t="shared" si="387"/>
        <v>0</v>
      </c>
      <c r="FS443" s="3">
        <f t="shared" ref="FS443:GX443" si="388">FS454</f>
        <v>0</v>
      </c>
      <c r="FT443" s="3">
        <f t="shared" si="388"/>
        <v>0</v>
      </c>
      <c r="FU443" s="3">
        <f t="shared" si="388"/>
        <v>0</v>
      </c>
      <c r="FV443" s="3">
        <f t="shared" si="388"/>
        <v>0</v>
      </c>
      <c r="FW443" s="3">
        <f t="shared" si="388"/>
        <v>0</v>
      </c>
      <c r="FX443" s="3">
        <f t="shared" si="388"/>
        <v>0</v>
      </c>
      <c r="FY443" s="3">
        <f t="shared" si="388"/>
        <v>0</v>
      </c>
      <c r="FZ443" s="3">
        <f t="shared" si="388"/>
        <v>0</v>
      </c>
      <c r="GA443" s="3">
        <f t="shared" si="388"/>
        <v>0</v>
      </c>
      <c r="GB443" s="3">
        <f t="shared" si="388"/>
        <v>0</v>
      </c>
      <c r="GC443" s="3">
        <f t="shared" si="388"/>
        <v>0</v>
      </c>
      <c r="GD443" s="3">
        <f t="shared" si="388"/>
        <v>0</v>
      </c>
      <c r="GE443" s="3">
        <f t="shared" si="388"/>
        <v>0</v>
      </c>
      <c r="GF443" s="3">
        <f t="shared" si="388"/>
        <v>0</v>
      </c>
      <c r="GG443" s="3">
        <f t="shared" si="388"/>
        <v>0</v>
      </c>
      <c r="GH443" s="3">
        <f t="shared" si="388"/>
        <v>0</v>
      </c>
      <c r="GI443" s="3">
        <f t="shared" si="388"/>
        <v>0</v>
      </c>
      <c r="GJ443" s="3">
        <f t="shared" si="388"/>
        <v>0</v>
      </c>
      <c r="GK443" s="3">
        <f t="shared" si="388"/>
        <v>0</v>
      </c>
      <c r="GL443" s="3">
        <f t="shared" si="388"/>
        <v>0</v>
      </c>
      <c r="GM443" s="3">
        <f t="shared" si="388"/>
        <v>0</v>
      </c>
      <c r="GN443" s="3">
        <f t="shared" si="388"/>
        <v>0</v>
      </c>
      <c r="GO443" s="3">
        <f t="shared" si="388"/>
        <v>0</v>
      </c>
      <c r="GP443" s="3">
        <f t="shared" si="388"/>
        <v>0</v>
      </c>
      <c r="GQ443" s="3">
        <f t="shared" si="388"/>
        <v>0</v>
      </c>
      <c r="GR443" s="3">
        <f t="shared" si="388"/>
        <v>0</v>
      </c>
      <c r="GS443" s="3">
        <f t="shared" si="388"/>
        <v>0</v>
      </c>
      <c r="GT443" s="3">
        <f t="shared" si="388"/>
        <v>0</v>
      </c>
      <c r="GU443" s="3">
        <f t="shared" si="388"/>
        <v>0</v>
      </c>
      <c r="GV443" s="3">
        <f t="shared" si="388"/>
        <v>0</v>
      </c>
      <c r="GW443" s="3">
        <f t="shared" si="388"/>
        <v>0</v>
      </c>
      <c r="GX443" s="3">
        <f t="shared" si="388"/>
        <v>0</v>
      </c>
    </row>
    <row r="444" spans="1:245" hidden="1" x14ac:dyDescent="0.2"/>
    <row r="445" spans="1:245" hidden="1" x14ac:dyDescent="0.2">
      <c r="A445">
        <v>17</v>
      </c>
      <c r="B445">
        <v>1</v>
      </c>
      <c r="C445">
        <f>ROW(SmtRes!A201)</f>
        <v>201</v>
      </c>
      <c r="D445">
        <f>ROW(EtalonRes!A198)</f>
        <v>198</v>
      </c>
      <c r="E445" t="s">
        <v>321</v>
      </c>
      <c r="F445" t="s">
        <v>151</v>
      </c>
      <c r="G445" t="s">
        <v>152</v>
      </c>
      <c r="H445" t="s">
        <v>153</v>
      </c>
      <c r="I445">
        <v>0</v>
      </c>
      <c r="J445">
        <v>0</v>
      </c>
      <c r="O445">
        <f t="shared" ref="O445:O452" si="389">ROUND(CP445,2)</f>
        <v>0</v>
      </c>
      <c r="P445">
        <f t="shared" ref="P445:P452" si="390">ROUND((ROUND((AC445*AW445*I445),2)*BC445),2)</f>
        <v>0</v>
      </c>
      <c r="Q445">
        <f t="shared" ref="Q445:Q452" si="391">(ROUND((ROUND(((ET445)*AV445*I445),2)*BB445),2)+ROUND((ROUND(((AE445-(EU445))*AV445*I445),2)*BS445),2))</f>
        <v>0</v>
      </c>
      <c r="R445">
        <f t="shared" ref="R445:R452" si="392">ROUND((ROUND((AE445*AV445*I445),2)*BS445),2)</f>
        <v>0</v>
      </c>
      <c r="S445">
        <f t="shared" ref="S445:S452" si="393">ROUND((ROUND((AF445*AV445*I445),2)*BA445),2)</f>
        <v>0</v>
      </c>
      <c r="T445">
        <f t="shared" ref="T445:T452" si="394">ROUND(CU445*I445,2)</f>
        <v>0</v>
      </c>
      <c r="U445">
        <f t="shared" ref="U445:U452" si="395">CV445*I445</f>
        <v>0</v>
      </c>
      <c r="V445">
        <f t="shared" ref="V445:V452" si="396">CW445*I445</f>
        <v>0</v>
      </c>
      <c r="W445">
        <f t="shared" ref="W445:W452" si="397">ROUND(CX445*I445,2)</f>
        <v>0</v>
      </c>
      <c r="X445">
        <f t="shared" ref="X445:Y452" si="398">ROUND(CY445,2)</f>
        <v>0</v>
      </c>
      <c r="Y445">
        <f t="shared" si="398"/>
        <v>0</v>
      </c>
      <c r="AA445">
        <v>40385408</v>
      </c>
      <c r="AB445">
        <f t="shared" ref="AB445:AB452" si="399">ROUND((AC445+AD445+AF445),6)</f>
        <v>771.65</v>
      </c>
      <c r="AC445">
        <f t="shared" ref="AC445:AC452" si="400">ROUND((ES445),6)</f>
        <v>0</v>
      </c>
      <c r="AD445">
        <f t="shared" ref="AD445:AD452" si="401">ROUND((((ET445)-(EU445))+AE445),6)</f>
        <v>757.55</v>
      </c>
      <c r="AE445">
        <f t="shared" ref="AE445:AF452" si="402">ROUND((EU445),6)</f>
        <v>140.47999999999999</v>
      </c>
      <c r="AF445">
        <f t="shared" si="402"/>
        <v>14.1</v>
      </c>
      <c r="AG445">
        <f t="shared" ref="AG445:AG452" si="403">ROUND((AP445),6)</f>
        <v>0</v>
      </c>
      <c r="AH445">
        <f t="shared" ref="AH445:AI452" si="404">(EW445)</f>
        <v>1.38</v>
      </c>
      <c r="AI445">
        <f t="shared" si="404"/>
        <v>0</v>
      </c>
      <c r="AJ445">
        <f t="shared" ref="AJ445:AJ452" si="405">(AS445)</f>
        <v>0</v>
      </c>
      <c r="AK445">
        <v>771.65</v>
      </c>
      <c r="AL445">
        <v>0</v>
      </c>
      <c r="AM445">
        <v>757.55</v>
      </c>
      <c r="AN445">
        <v>140.47999999999999</v>
      </c>
      <c r="AO445">
        <v>14.1</v>
      </c>
      <c r="AP445">
        <v>0</v>
      </c>
      <c r="AQ445">
        <v>1.38</v>
      </c>
      <c r="AR445">
        <v>0</v>
      </c>
      <c r="AS445">
        <v>0</v>
      </c>
      <c r="AT445">
        <v>92</v>
      </c>
      <c r="AU445">
        <v>50</v>
      </c>
      <c r="AV445">
        <v>1</v>
      </c>
      <c r="AW445">
        <v>1</v>
      </c>
      <c r="AZ445">
        <v>1</v>
      </c>
      <c r="BA445">
        <v>24.53</v>
      </c>
      <c r="BB445">
        <v>9.84</v>
      </c>
      <c r="BC445">
        <v>1</v>
      </c>
      <c r="BD445" t="s">
        <v>3</v>
      </c>
      <c r="BE445" t="s">
        <v>3</v>
      </c>
      <c r="BF445" t="s">
        <v>3</v>
      </c>
      <c r="BG445" t="s">
        <v>3</v>
      </c>
      <c r="BH445">
        <v>0</v>
      </c>
      <c r="BI445">
        <v>1</v>
      </c>
      <c r="BJ445" t="s">
        <v>154</v>
      </c>
      <c r="BM445">
        <v>2</v>
      </c>
      <c r="BN445">
        <v>0</v>
      </c>
      <c r="BO445" t="s">
        <v>151</v>
      </c>
      <c r="BP445">
        <v>1</v>
      </c>
      <c r="BQ445">
        <v>30</v>
      </c>
      <c r="BR445">
        <v>0</v>
      </c>
      <c r="BS445">
        <v>24.53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3</v>
      </c>
      <c r="BZ445">
        <v>92</v>
      </c>
      <c r="CA445">
        <v>50</v>
      </c>
      <c r="CE445">
        <v>30</v>
      </c>
      <c r="CF445">
        <v>0</v>
      </c>
      <c r="CG445">
        <v>0</v>
      </c>
      <c r="CM445">
        <v>0</v>
      </c>
      <c r="CN445" t="s">
        <v>3</v>
      </c>
      <c r="CO445">
        <v>0</v>
      </c>
      <c r="CP445">
        <f t="shared" ref="CP445:CP452" si="406">(P445+Q445+S445)</f>
        <v>0</v>
      </c>
      <c r="CQ445">
        <f t="shared" ref="CQ445:CQ452" si="407">ROUND((ROUND((AC445*AW445*1),2)*BC445),2)</f>
        <v>0</v>
      </c>
      <c r="CR445">
        <f t="shared" ref="CR445:CR452" si="408">(ROUND((ROUND(((ET445)*AV445*1),2)*BB445),2)+ROUND((ROUND(((AE445-(EU445))*AV445*1),2)*BS445),2))</f>
        <v>7454.29</v>
      </c>
      <c r="CS445">
        <f t="shared" ref="CS445:CS452" si="409">ROUND((ROUND((AE445*AV445*1),2)*BS445),2)</f>
        <v>3445.97</v>
      </c>
      <c r="CT445">
        <f t="shared" ref="CT445:CT452" si="410">ROUND((ROUND((AF445*AV445*1),2)*BA445),2)</f>
        <v>345.87</v>
      </c>
      <c r="CU445">
        <f t="shared" ref="CU445:CU452" si="411">AG445</f>
        <v>0</v>
      </c>
      <c r="CV445">
        <f t="shared" ref="CV445:CV452" si="412">(AH445*AV445)</f>
        <v>1.38</v>
      </c>
      <c r="CW445">
        <f t="shared" ref="CW445:CX452" si="413">AI445</f>
        <v>0</v>
      </c>
      <c r="CX445">
        <f t="shared" si="413"/>
        <v>0</v>
      </c>
      <c r="CY445">
        <f t="shared" ref="CY445:CY452" si="414">S445*(BZ445/100)</f>
        <v>0</v>
      </c>
      <c r="CZ445">
        <f t="shared" ref="CZ445:CZ452" si="415">S445*(CA445/100)</f>
        <v>0</v>
      </c>
      <c r="DC445" t="s">
        <v>3</v>
      </c>
      <c r="DD445" t="s">
        <v>3</v>
      </c>
      <c r="DE445" t="s">
        <v>3</v>
      </c>
      <c r="DF445" t="s">
        <v>3</v>
      </c>
      <c r="DG445" t="s">
        <v>3</v>
      </c>
      <c r="DH445" t="s">
        <v>3</v>
      </c>
      <c r="DI445" t="s">
        <v>3</v>
      </c>
      <c r="DJ445" t="s">
        <v>3</v>
      </c>
      <c r="DK445" t="s">
        <v>3</v>
      </c>
      <c r="DL445" t="s">
        <v>3</v>
      </c>
      <c r="DM445" t="s">
        <v>3</v>
      </c>
      <c r="DN445">
        <v>98</v>
      </c>
      <c r="DO445">
        <v>77</v>
      </c>
      <c r="DP445">
        <v>1</v>
      </c>
      <c r="DQ445">
        <v>1</v>
      </c>
      <c r="DU445">
        <v>1013</v>
      </c>
      <c r="DV445" t="s">
        <v>153</v>
      </c>
      <c r="DW445" t="s">
        <v>153</v>
      </c>
      <c r="DX445">
        <v>1</v>
      </c>
      <c r="EE445">
        <v>39927414</v>
      </c>
      <c r="EF445">
        <v>30</v>
      </c>
      <c r="EG445" t="s">
        <v>51</v>
      </c>
      <c r="EH445">
        <v>0</v>
      </c>
      <c r="EI445" t="s">
        <v>3</v>
      </c>
      <c r="EJ445">
        <v>1</v>
      </c>
      <c r="EK445">
        <v>2</v>
      </c>
      <c r="EL445" t="s">
        <v>155</v>
      </c>
      <c r="EM445" t="s">
        <v>156</v>
      </c>
      <c r="EO445" t="s">
        <v>3</v>
      </c>
      <c r="EQ445">
        <v>131072</v>
      </c>
      <c r="ER445">
        <v>771.65</v>
      </c>
      <c r="ES445">
        <v>0</v>
      </c>
      <c r="ET445">
        <v>757.55</v>
      </c>
      <c r="EU445">
        <v>140.47999999999999</v>
      </c>
      <c r="EV445">
        <v>14.1</v>
      </c>
      <c r="EW445">
        <v>1.38</v>
      </c>
      <c r="EX445">
        <v>0</v>
      </c>
      <c r="EY445">
        <v>0</v>
      </c>
      <c r="FQ445">
        <v>0</v>
      </c>
      <c r="FR445">
        <f t="shared" ref="FR445:FR452" si="416">ROUND(IF(AND(BH445=3,BI445=3),P445,0),2)</f>
        <v>0</v>
      </c>
      <c r="FS445">
        <v>0</v>
      </c>
      <c r="FX445">
        <v>98</v>
      </c>
      <c r="FY445">
        <v>77</v>
      </c>
      <c r="GA445" t="s">
        <v>3</v>
      </c>
      <c r="GD445">
        <v>0</v>
      </c>
      <c r="GF445">
        <v>445216503</v>
      </c>
      <c r="GG445">
        <v>2</v>
      </c>
      <c r="GH445">
        <v>1</v>
      </c>
      <c r="GI445">
        <v>2</v>
      </c>
      <c r="GJ445">
        <v>0</v>
      </c>
      <c r="GK445">
        <f>ROUND(R445*(R12)/100,2)</f>
        <v>0</v>
      </c>
      <c r="GL445">
        <f t="shared" ref="GL445:GL452" si="417">ROUND(IF(AND(BH445=3,BI445=3,FS445&lt;&gt;0),P445,0),2)</f>
        <v>0</v>
      </c>
      <c r="GM445">
        <f t="shared" ref="GM445:GM452" si="418">ROUND(O445+X445+Y445+GK445,2)+GX445</f>
        <v>0</v>
      </c>
      <c r="GN445">
        <f t="shared" ref="GN445:GN452" si="419">IF(OR(BI445=0,BI445=1),ROUND(O445+X445+Y445+GK445,2),0)</f>
        <v>0</v>
      </c>
      <c r="GO445">
        <f t="shared" ref="GO445:GO452" si="420">IF(BI445=2,ROUND(O445+X445+Y445+GK445,2),0)</f>
        <v>0</v>
      </c>
      <c r="GP445">
        <f t="shared" ref="GP445:GP452" si="421">IF(BI445=4,ROUND(O445+X445+Y445+GK445,2)+GX445,0)</f>
        <v>0</v>
      </c>
      <c r="GR445">
        <v>0</v>
      </c>
      <c r="GS445">
        <v>3</v>
      </c>
      <c r="GT445">
        <v>0</v>
      </c>
      <c r="GU445" t="s">
        <v>3</v>
      </c>
      <c r="GV445">
        <f t="shared" ref="GV445:GV452" si="422">ROUND((GT445),6)</f>
        <v>0</v>
      </c>
      <c r="GW445">
        <v>1</v>
      </c>
      <c r="GX445">
        <f t="shared" ref="GX445:GX452" si="423">ROUND(HC445*I445,2)</f>
        <v>0</v>
      </c>
      <c r="HA445">
        <v>0</v>
      </c>
      <c r="HB445">
        <v>0</v>
      </c>
      <c r="HC445">
        <f t="shared" ref="HC445:HC452" si="424">GV445*GW445</f>
        <v>0</v>
      </c>
      <c r="IK445">
        <v>0</v>
      </c>
    </row>
    <row r="446" spans="1:245" hidden="1" x14ac:dyDescent="0.2">
      <c r="A446">
        <v>17</v>
      </c>
      <c r="B446">
        <v>1</v>
      </c>
      <c r="C446">
        <f>ROW(SmtRes!A202)</f>
        <v>202</v>
      </c>
      <c r="D446">
        <f>ROW(EtalonRes!A199)</f>
        <v>199</v>
      </c>
      <c r="E446" t="s">
        <v>322</v>
      </c>
      <c r="F446" t="s">
        <v>164</v>
      </c>
      <c r="G446" t="s">
        <v>165</v>
      </c>
      <c r="H446" t="s">
        <v>153</v>
      </c>
      <c r="I446">
        <v>0</v>
      </c>
      <c r="J446">
        <v>0</v>
      </c>
      <c r="O446">
        <f t="shared" si="389"/>
        <v>0</v>
      </c>
      <c r="P446">
        <f t="shared" si="390"/>
        <v>0</v>
      </c>
      <c r="Q446">
        <f t="shared" si="391"/>
        <v>0</v>
      </c>
      <c r="R446">
        <f t="shared" si="392"/>
        <v>0</v>
      </c>
      <c r="S446">
        <f t="shared" si="393"/>
        <v>0</v>
      </c>
      <c r="T446">
        <f t="shared" si="394"/>
        <v>0</v>
      </c>
      <c r="U446">
        <f t="shared" si="395"/>
        <v>0</v>
      </c>
      <c r="V446">
        <f t="shared" si="396"/>
        <v>0</v>
      </c>
      <c r="W446">
        <f t="shared" si="397"/>
        <v>0</v>
      </c>
      <c r="X446">
        <f t="shared" si="398"/>
        <v>0</v>
      </c>
      <c r="Y446">
        <f t="shared" si="398"/>
        <v>0</v>
      </c>
      <c r="AA446">
        <v>40385408</v>
      </c>
      <c r="AB446">
        <f t="shared" si="399"/>
        <v>795.14</v>
      </c>
      <c r="AC446">
        <f t="shared" si="400"/>
        <v>0</v>
      </c>
      <c r="AD446">
        <f t="shared" si="401"/>
        <v>0</v>
      </c>
      <c r="AE446">
        <f t="shared" si="402"/>
        <v>0</v>
      </c>
      <c r="AF446">
        <f t="shared" si="402"/>
        <v>795.14</v>
      </c>
      <c r="AG446">
        <f t="shared" si="403"/>
        <v>0</v>
      </c>
      <c r="AH446">
        <f t="shared" si="404"/>
        <v>83</v>
      </c>
      <c r="AI446">
        <f t="shared" si="404"/>
        <v>0</v>
      </c>
      <c r="AJ446">
        <f t="shared" si="405"/>
        <v>0</v>
      </c>
      <c r="AK446">
        <v>795.14</v>
      </c>
      <c r="AL446">
        <v>0</v>
      </c>
      <c r="AM446">
        <v>0</v>
      </c>
      <c r="AN446">
        <v>0</v>
      </c>
      <c r="AO446">
        <v>795.14</v>
      </c>
      <c r="AP446">
        <v>0</v>
      </c>
      <c r="AQ446">
        <v>83</v>
      </c>
      <c r="AR446">
        <v>0</v>
      </c>
      <c r="AS446">
        <v>0</v>
      </c>
      <c r="AT446">
        <v>73</v>
      </c>
      <c r="AU446">
        <v>41</v>
      </c>
      <c r="AV446">
        <v>1</v>
      </c>
      <c r="AW446">
        <v>1</v>
      </c>
      <c r="AZ446">
        <v>1</v>
      </c>
      <c r="BA446">
        <v>24.53</v>
      </c>
      <c r="BB446">
        <v>1</v>
      </c>
      <c r="BC446">
        <v>1</v>
      </c>
      <c r="BD446" t="s">
        <v>3</v>
      </c>
      <c r="BE446" t="s">
        <v>3</v>
      </c>
      <c r="BF446" t="s">
        <v>3</v>
      </c>
      <c r="BG446" t="s">
        <v>3</v>
      </c>
      <c r="BH446">
        <v>0</v>
      </c>
      <c r="BI446">
        <v>1</v>
      </c>
      <c r="BJ446" t="s">
        <v>166</v>
      </c>
      <c r="BM446">
        <v>393</v>
      </c>
      <c r="BN446">
        <v>0</v>
      </c>
      <c r="BO446" t="s">
        <v>164</v>
      </c>
      <c r="BP446">
        <v>1</v>
      </c>
      <c r="BQ446">
        <v>60</v>
      </c>
      <c r="BR446">
        <v>0</v>
      </c>
      <c r="BS446">
        <v>24.53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3</v>
      </c>
      <c r="BZ446">
        <v>73</v>
      </c>
      <c r="CA446">
        <v>41</v>
      </c>
      <c r="CE446">
        <v>30</v>
      </c>
      <c r="CF446">
        <v>0</v>
      </c>
      <c r="CG446">
        <v>0</v>
      </c>
      <c r="CM446">
        <v>0</v>
      </c>
      <c r="CN446" t="s">
        <v>3</v>
      </c>
      <c r="CO446">
        <v>0</v>
      </c>
      <c r="CP446">
        <f t="shared" si="406"/>
        <v>0</v>
      </c>
      <c r="CQ446">
        <f t="shared" si="407"/>
        <v>0</v>
      </c>
      <c r="CR446">
        <f t="shared" si="408"/>
        <v>0</v>
      </c>
      <c r="CS446">
        <f t="shared" si="409"/>
        <v>0</v>
      </c>
      <c r="CT446">
        <f t="shared" si="410"/>
        <v>19504.78</v>
      </c>
      <c r="CU446">
        <f t="shared" si="411"/>
        <v>0</v>
      </c>
      <c r="CV446">
        <f t="shared" si="412"/>
        <v>83</v>
      </c>
      <c r="CW446">
        <f t="shared" si="413"/>
        <v>0</v>
      </c>
      <c r="CX446">
        <f t="shared" si="413"/>
        <v>0</v>
      </c>
      <c r="CY446">
        <f t="shared" si="414"/>
        <v>0</v>
      </c>
      <c r="CZ446">
        <f t="shared" si="415"/>
        <v>0</v>
      </c>
      <c r="DC446" t="s">
        <v>3</v>
      </c>
      <c r="DD446" t="s">
        <v>3</v>
      </c>
      <c r="DE446" t="s">
        <v>3</v>
      </c>
      <c r="DF446" t="s">
        <v>3</v>
      </c>
      <c r="DG446" t="s">
        <v>3</v>
      </c>
      <c r="DH446" t="s">
        <v>3</v>
      </c>
      <c r="DI446" t="s">
        <v>3</v>
      </c>
      <c r="DJ446" t="s">
        <v>3</v>
      </c>
      <c r="DK446" t="s">
        <v>3</v>
      </c>
      <c r="DL446" t="s">
        <v>3</v>
      </c>
      <c r="DM446" t="s">
        <v>3</v>
      </c>
      <c r="DN446">
        <v>91</v>
      </c>
      <c r="DO446">
        <v>67</v>
      </c>
      <c r="DP446">
        <v>1</v>
      </c>
      <c r="DQ446">
        <v>1</v>
      </c>
      <c r="DU446">
        <v>1013</v>
      </c>
      <c r="DV446" t="s">
        <v>153</v>
      </c>
      <c r="DW446" t="s">
        <v>153</v>
      </c>
      <c r="DX446">
        <v>1</v>
      </c>
      <c r="EE446">
        <v>39927805</v>
      </c>
      <c r="EF446">
        <v>60</v>
      </c>
      <c r="EG446" t="s">
        <v>19</v>
      </c>
      <c r="EH446">
        <v>0</v>
      </c>
      <c r="EI446" t="s">
        <v>3</v>
      </c>
      <c r="EJ446">
        <v>1</v>
      </c>
      <c r="EK446">
        <v>393</v>
      </c>
      <c r="EL446" t="s">
        <v>167</v>
      </c>
      <c r="EM446" t="s">
        <v>168</v>
      </c>
      <c r="EO446" t="s">
        <v>3</v>
      </c>
      <c r="EQ446">
        <v>131072</v>
      </c>
      <c r="ER446">
        <v>795.14</v>
      </c>
      <c r="ES446">
        <v>0</v>
      </c>
      <c r="ET446">
        <v>0</v>
      </c>
      <c r="EU446">
        <v>0</v>
      </c>
      <c r="EV446">
        <v>795.14</v>
      </c>
      <c r="EW446">
        <v>83</v>
      </c>
      <c r="EX446">
        <v>0</v>
      </c>
      <c r="EY446">
        <v>0</v>
      </c>
      <c r="FQ446">
        <v>0</v>
      </c>
      <c r="FR446">
        <f t="shared" si="416"/>
        <v>0</v>
      </c>
      <c r="FS446">
        <v>0</v>
      </c>
      <c r="FX446">
        <v>91</v>
      </c>
      <c r="FY446">
        <v>67</v>
      </c>
      <c r="GA446" t="s">
        <v>3</v>
      </c>
      <c r="GD446">
        <v>0</v>
      </c>
      <c r="GF446">
        <v>2144161260</v>
      </c>
      <c r="GG446">
        <v>2</v>
      </c>
      <c r="GH446">
        <v>1</v>
      </c>
      <c r="GI446">
        <v>2</v>
      </c>
      <c r="GJ446">
        <v>0</v>
      </c>
      <c r="GK446">
        <f>ROUND(R446*(R12)/100,2)</f>
        <v>0</v>
      </c>
      <c r="GL446">
        <f t="shared" si="417"/>
        <v>0</v>
      </c>
      <c r="GM446">
        <f t="shared" si="418"/>
        <v>0</v>
      </c>
      <c r="GN446">
        <f t="shared" si="419"/>
        <v>0</v>
      </c>
      <c r="GO446">
        <f t="shared" si="420"/>
        <v>0</v>
      </c>
      <c r="GP446">
        <f t="shared" si="421"/>
        <v>0</v>
      </c>
      <c r="GR446">
        <v>0</v>
      </c>
      <c r="GS446">
        <v>3</v>
      </c>
      <c r="GT446">
        <v>0</v>
      </c>
      <c r="GU446" t="s">
        <v>3</v>
      </c>
      <c r="GV446">
        <f t="shared" si="422"/>
        <v>0</v>
      </c>
      <c r="GW446">
        <v>1</v>
      </c>
      <c r="GX446">
        <f t="shared" si="423"/>
        <v>0</v>
      </c>
      <c r="HA446">
        <v>0</v>
      </c>
      <c r="HB446">
        <v>0</v>
      </c>
      <c r="HC446">
        <f t="shared" si="424"/>
        <v>0</v>
      </c>
      <c r="IK446">
        <v>0</v>
      </c>
    </row>
    <row r="447" spans="1:245" hidden="1" x14ac:dyDescent="0.2">
      <c r="A447">
        <v>17</v>
      </c>
      <c r="B447">
        <v>1</v>
      </c>
      <c r="C447">
        <f>ROW(SmtRes!A207)</f>
        <v>207</v>
      </c>
      <c r="D447">
        <f>ROW(EtalonRes!A204)</f>
        <v>204</v>
      </c>
      <c r="E447" t="s">
        <v>323</v>
      </c>
      <c r="F447" t="s">
        <v>324</v>
      </c>
      <c r="G447" t="s">
        <v>325</v>
      </c>
      <c r="H447" t="s">
        <v>326</v>
      </c>
      <c r="I447">
        <v>0</v>
      </c>
      <c r="J447">
        <v>0</v>
      </c>
      <c r="O447">
        <f t="shared" si="389"/>
        <v>0</v>
      </c>
      <c r="P447">
        <f t="shared" si="390"/>
        <v>0</v>
      </c>
      <c r="Q447">
        <f t="shared" si="391"/>
        <v>0</v>
      </c>
      <c r="R447">
        <f t="shared" si="392"/>
        <v>0</v>
      </c>
      <c r="S447">
        <f t="shared" si="393"/>
        <v>0</v>
      </c>
      <c r="T447">
        <f t="shared" si="394"/>
        <v>0</v>
      </c>
      <c r="U447">
        <f t="shared" si="395"/>
        <v>0</v>
      </c>
      <c r="V447">
        <f t="shared" si="396"/>
        <v>0</v>
      </c>
      <c r="W447">
        <f t="shared" si="397"/>
        <v>0</v>
      </c>
      <c r="X447">
        <f t="shared" si="398"/>
        <v>0</v>
      </c>
      <c r="Y447">
        <f t="shared" si="398"/>
        <v>0</v>
      </c>
      <c r="AA447">
        <v>40385408</v>
      </c>
      <c r="AB447">
        <f t="shared" si="399"/>
        <v>402.89</v>
      </c>
      <c r="AC447">
        <f t="shared" si="400"/>
        <v>285.24</v>
      </c>
      <c r="AD447">
        <f t="shared" si="401"/>
        <v>20.57</v>
      </c>
      <c r="AE447">
        <f t="shared" si="402"/>
        <v>4.24</v>
      </c>
      <c r="AF447">
        <f t="shared" si="402"/>
        <v>97.08</v>
      </c>
      <c r="AG447">
        <f t="shared" si="403"/>
        <v>0</v>
      </c>
      <c r="AH447">
        <f t="shared" si="404"/>
        <v>9.66</v>
      </c>
      <c r="AI447">
        <f t="shared" si="404"/>
        <v>0</v>
      </c>
      <c r="AJ447">
        <f t="shared" si="405"/>
        <v>0</v>
      </c>
      <c r="AK447">
        <v>402.89</v>
      </c>
      <c r="AL447">
        <v>285.24</v>
      </c>
      <c r="AM447">
        <v>20.57</v>
      </c>
      <c r="AN447">
        <v>4.24</v>
      </c>
      <c r="AO447">
        <v>97.08</v>
      </c>
      <c r="AP447">
        <v>0</v>
      </c>
      <c r="AQ447">
        <v>9.66</v>
      </c>
      <c r="AR447">
        <v>0</v>
      </c>
      <c r="AS447">
        <v>0</v>
      </c>
      <c r="AT447">
        <v>102</v>
      </c>
      <c r="AU447">
        <v>47</v>
      </c>
      <c r="AV447">
        <v>1</v>
      </c>
      <c r="AW447">
        <v>1</v>
      </c>
      <c r="AZ447">
        <v>1</v>
      </c>
      <c r="BA447">
        <v>24.53</v>
      </c>
      <c r="BB447">
        <v>9.26</v>
      </c>
      <c r="BC447">
        <v>2.4</v>
      </c>
      <c r="BD447" t="s">
        <v>3</v>
      </c>
      <c r="BE447" t="s">
        <v>3</v>
      </c>
      <c r="BF447" t="s">
        <v>3</v>
      </c>
      <c r="BG447" t="s">
        <v>3</v>
      </c>
      <c r="BH447">
        <v>0</v>
      </c>
      <c r="BI447">
        <v>1</v>
      </c>
      <c r="BJ447" t="s">
        <v>327</v>
      </c>
      <c r="BM447">
        <v>292</v>
      </c>
      <c r="BN447">
        <v>0</v>
      </c>
      <c r="BO447" t="s">
        <v>324</v>
      </c>
      <c r="BP447">
        <v>1</v>
      </c>
      <c r="BQ447">
        <v>30</v>
      </c>
      <c r="BR447">
        <v>0</v>
      </c>
      <c r="BS447">
        <v>24.53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3</v>
      </c>
      <c r="BZ447">
        <v>102</v>
      </c>
      <c r="CA447">
        <v>47</v>
      </c>
      <c r="CE447">
        <v>30</v>
      </c>
      <c r="CF447">
        <v>0</v>
      </c>
      <c r="CG447">
        <v>0</v>
      </c>
      <c r="CM447">
        <v>0</v>
      </c>
      <c r="CN447" t="s">
        <v>3</v>
      </c>
      <c r="CO447">
        <v>0</v>
      </c>
      <c r="CP447">
        <f t="shared" si="406"/>
        <v>0</v>
      </c>
      <c r="CQ447">
        <f t="shared" si="407"/>
        <v>684.58</v>
      </c>
      <c r="CR447">
        <f t="shared" si="408"/>
        <v>190.48</v>
      </c>
      <c r="CS447">
        <f t="shared" si="409"/>
        <v>104.01</v>
      </c>
      <c r="CT447">
        <f t="shared" si="410"/>
        <v>2381.37</v>
      </c>
      <c r="CU447">
        <f t="shared" si="411"/>
        <v>0</v>
      </c>
      <c r="CV447">
        <f t="shared" si="412"/>
        <v>9.66</v>
      </c>
      <c r="CW447">
        <f t="shared" si="413"/>
        <v>0</v>
      </c>
      <c r="CX447">
        <f t="shared" si="413"/>
        <v>0</v>
      </c>
      <c r="CY447">
        <f t="shared" si="414"/>
        <v>0</v>
      </c>
      <c r="CZ447">
        <f t="shared" si="415"/>
        <v>0</v>
      </c>
      <c r="DC447" t="s">
        <v>3</v>
      </c>
      <c r="DD447" t="s">
        <v>3</v>
      </c>
      <c r="DE447" t="s">
        <v>3</v>
      </c>
      <c r="DF447" t="s">
        <v>3</v>
      </c>
      <c r="DG447" t="s">
        <v>3</v>
      </c>
      <c r="DH447" t="s">
        <v>3</v>
      </c>
      <c r="DI447" t="s">
        <v>3</v>
      </c>
      <c r="DJ447" t="s">
        <v>3</v>
      </c>
      <c r="DK447" t="s">
        <v>3</v>
      </c>
      <c r="DL447" t="s">
        <v>3</v>
      </c>
      <c r="DM447" t="s">
        <v>3</v>
      </c>
      <c r="DN447">
        <v>187</v>
      </c>
      <c r="DO447">
        <v>101</v>
      </c>
      <c r="DP447">
        <v>1</v>
      </c>
      <c r="DQ447">
        <v>1</v>
      </c>
      <c r="DU447">
        <v>1013</v>
      </c>
      <c r="DV447" t="s">
        <v>326</v>
      </c>
      <c r="DW447" t="s">
        <v>326</v>
      </c>
      <c r="DX447">
        <v>1</v>
      </c>
      <c r="EE447">
        <v>39927704</v>
      </c>
      <c r="EF447">
        <v>30</v>
      </c>
      <c r="EG447" t="s">
        <v>51</v>
      </c>
      <c r="EH447">
        <v>0</v>
      </c>
      <c r="EI447" t="s">
        <v>3</v>
      </c>
      <c r="EJ447">
        <v>1</v>
      </c>
      <c r="EK447">
        <v>292</v>
      </c>
      <c r="EL447" t="s">
        <v>328</v>
      </c>
      <c r="EM447" t="s">
        <v>329</v>
      </c>
      <c r="EO447" t="s">
        <v>3</v>
      </c>
      <c r="EQ447">
        <v>131072</v>
      </c>
      <c r="ER447">
        <v>402.89</v>
      </c>
      <c r="ES447">
        <v>285.24</v>
      </c>
      <c r="ET447">
        <v>20.57</v>
      </c>
      <c r="EU447">
        <v>4.24</v>
      </c>
      <c r="EV447">
        <v>97.08</v>
      </c>
      <c r="EW447">
        <v>9.66</v>
      </c>
      <c r="EX447">
        <v>0</v>
      </c>
      <c r="EY447">
        <v>0</v>
      </c>
      <c r="FQ447">
        <v>0</v>
      </c>
      <c r="FR447">
        <f t="shared" si="416"/>
        <v>0</v>
      </c>
      <c r="FS447">
        <v>0</v>
      </c>
      <c r="FX447">
        <v>187</v>
      </c>
      <c r="FY447">
        <v>101</v>
      </c>
      <c r="GA447" t="s">
        <v>3</v>
      </c>
      <c r="GD447">
        <v>0</v>
      </c>
      <c r="GF447">
        <v>257728809</v>
      </c>
      <c r="GG447">
        <v>2</v>
      </c>
      <c r="GH447">
        <v>1</v>
      </c>
      <c r="GI447">
        <v>2</v>
      </c>
      <c r="GJ447">
        <v>0</v>
      </c>
      <c r="GK447">
        <f>ROUND(R447*(R12)/100,2)</f>
        <v>0</v>
      </c>
      <c r="GL447">
        <f t="shared" si="417"/>
        <v>0</v>
      </c>
      <c r="GM447">
        <f t="shared" si="418"/>
        <v>0</v>
      </c>
      <c r="GN447">
        <f t="shared" si="419"/>
        <v>0</v>
      </c>
      <c r="GO447">
        <f t="shared" si="420"/>
        <v>0</v>
      </c>
      <c r="GP447">
        <f t="shared" si="421"/>
        <v>0</v>
      </c>
      <c r="GR447">
        <v>0</v>
      </c>
      <c r="GS447">
        <v>3</v>
      </c>
      <c r="GT447">
        <v>0</v>
      </c>
      <c r="GU447" t="s">
        <v>3</v>
      </c>
      <c r="GV447">
        <f t="shared" si="422"/>
        <v>0</v>
      </c>
      <c r="GW447">
        <v>1</v>
      </c>
      <c r="GX447">
        <f t="shared" si="423"/>
        <v>0</v>
      </c>
      <c r="HA447">
        <v>0</v>
      </c>
      <c r="HB447">
        <v>0</v>
      </c>
      <c r="HC447">
        <f t="shared" si="424"/>
        <v>0</v>
      </c>
      <c r="IK447">
        <v>0</v>
      </c>
    </row>
    <row r="448" spans="1:245" hidden="1" x14ac:dyDescent="0.2">
      <c r="A448">
        <v>18</v>
      </c>
      <c r="B448">
        <v>1</v>
      </c>
      <c r="C448">
        <v>206</v>
      </c>
      <c r="E448" t="s">
        <v>330</v>
      </c>
      <c r="F448" t="s">
        <v>298</v>
      </c>
      <c r="G448" t="s">
        <v>299</v>
      </c>
      <c r="H448" t="s">
        <v>44</v>
      </c>
      <c r="I448">
        <v>0</v>
      </c>
      <c r="J448">
        <v>2</v>
      </c>
      <c r="O448">
        <f t="shared" si="389"/>
        <v>0</v>
      </c>
      <c r="P448">
        <f t="shared" si="390"/>
        <v>0</v>
      </c>
      <c r="Q448">
        <f t="shared" si="391"/>
        <v>0</v>
      </c>
      <c r="R448">
        <f t="shared" si="392"/>
        <v>0</v>
      </c>
      <c r="S448">
        <f t="shared" si="393"/>
        <v>0</v>
      </c>
      <c r="T448">
        <f t="shared" si="394"/>
        <v>0</v>
      </c>
      <c r="U448">
        <f t="shared" si="395"/>
        <v>0</v>
      </c>
      <c r="V448">
        <f t="shared" si="396"/>
        <v>0</v>
      </c>
      <c r="W448">
        <f t="shared" si="397"/>
        <v>0</v>
      </c>
      <c r="X448">
        <f t="shared" si="398"/>
        <v>0</v>
      </c>
      <c r="Y448">
        <f t="shared" si="398"/>
        <v>0</v>
      </c>
      <c r="AA448">
        <v>40385408</v>
      </c>
      <c r="AB448">
        <f t="shared" si="399"/>
        <v>146.84</v>
      </c>
      <c r="AC448">
        <f t="shared" si="400"/>
        <v>146.84</v>
      </c>
      <c r="AD448">
        <f t="shared" si="401"/>
        <v>0</v>
      </c>
      <c r="AE448">
        <f t="shared" si="402"/>
        <v>0</v>
      </c>
      <c r="AF448">
        <f t="shared" si="402"/>
        <v>0</v>
      </c>
      <c r="AG448">
        <f t="shared" si="403"/>
        <v>0</v>
      </c>
      <c r="AH448">
        <f t="shared" si="404"/>
        <v>0</v>
      </c>
      <c r="AI448">
        <f t="shared" si="404"/>
        <v>0</v>
      </c>
      <c r="AJ448">
        <f t="shared" si="405"/>
        <v>0</v>
      </c>
      <c r="AK448">
        <v>146.84</v>
      </c>
      <c r="AL448">
        <v>146.84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1</v>
      </c>
      <c r="AW448">
        <v>1</v>
      </c>
      <c r="AZ448">
        <v>1</v>
      </c>
      <c r="BA448">
        <v>1</v>
      </c>
      <c r="BB448">
        <v>1</v>
      </c>
      <c r="BC448">
        <v>6.66</v>
      </c>
      <c r="BD448" t="s">
        <v>3</v>
      </c>
      <c r="BE448" t="s">
        <v>3</v>
      </c>
      <c r="BF448" t="s">
        <v>3</v>
      </c>
      <c r="BG448" t="s">
        <v>3</v>
      </c>
      <c r="BH448">
        <v>3</v>
      </c>
      <c r="BI448">
        <v>1</v>
      </c>
      <c r="BJ448" t="s">
        <v>300</v>
      </c>
      <c r="BM448">
        <v>292</v>
      </c>
      <c r="BN448">
        <v>0</v>
      </c>
      <c r="BO448" t="s">
        <v>298</v>
      </c>
      <c r="BP448">
        <v>1</v>
      </c>
      <c r="BQ448">
        <v>30</v>
      </c>
      <c r="BR448">
        <v>0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3</v>
      </c>
      <c r="BZ448">
        <v>0</v>
      </c>
      <c r="CA448">
        <v>0</v>
      </c>
      <c r="CE448">
        <v>30</v>
      </c>
      <c r="CF448">
        <v>0</v>
      </c>
      <c r="CG448">
        <v>0</v>
      </c>
      <c r="CM448">
        <v>0</v>
      </c>
      <c r="CN448" t="s">
        <v>3</v>
      </c>
      <c r="CO448">
        <v>0</v>
      </c>
      <c r="CP448">
        <f t="shared" si="406"/>
        <v>0</v>
      </c>
      <c r="CQ448">
        <f t="shared" si="407"/>
        <v>977.95</v>
      </c>
      <c r="CR448">
        <f t="shared" si="408"/>
        <v>0</v>
      </c>
      <c r="CS448">
        <f t="shared" si="409"/>
        <v>0</v>
      </c>
      <c r="CT448">
        <f t="shared" si="410"/>
        <v>0</v>
      </c>
      <c r="CU448">
        <f t="shared" si="411"/>
        <v>0</v>
      </c>
      <c r="CV448">
        <f t="shared" si="412"/>
        <v>0</v>
      </c>
      <c r="CW448">
        <f t="shared" si="413"/>
        <v>0</v>
      </c>
      <c r="CX448">
        <f t="shared" si="413"/>
        <v>0</v>
      </c>
      <c r="CY448">
        <f t="shared" si="414"/>
        <v>0</v>
      </c>
      <c r="CZ448">
        <f t="shared" si="415"/>
        <v>0</v>
      </c>
      <c r="DC448" t="s">
        <v>3</v>
      </c>
      <c r="DD448" t="s">
        <v>3</v>
      </c>
      <c r="DE448" t="s">
        <v>3</v>
      </c>
      <c r="DF448" t="s">
        <v>3</v>
      </c>
      <c r="DG448" t="s">
        <v>3</v>
      </c>
      <c r="DH448" t="s">
        <v>3</v>
      </c>
      <c r="DI448" t="s">
        <v>3</v>
      </c>
      <c r="DJ448" t="s">
        <v>3</v>
      </c>
      <c r="DK448" t="s">
        <v>3</v>
      </c>
      <c r="DL448" t="s">
        <v>3</v>
      </c>
      <c r="DM448" t="s">
        <v>3</v>
      </c>
      <c r="DN448">
        <v>187</v>
      </c>
      <c r="DO448">
        <v>101</v>
      </c>
      <c r="DP448">
        <v>1</v>
      </c>
      <c r="DQ448">
        <v>1</v>
      </c>
      <c r="DU448">
        <v>1007</v>
      </c>
      <c r="DV448" t="s">
        <v>44</v>
      </c>
      <c r="DW448" t="s">
        <v>44</v>
      </c>
      <c r="DX448">
        <v>1</v>
      </c>
      <c r="EE448">
        <v>39927704</v>
      </c>
      <c r="EF448">
        <v>30</v>
      </c>
      <c r="EG448" t="s">
        <v>51</v>
      </c>
      <c r="EH448">
        <v>0</v>
      </c>
      <c r="EI448" t="s">
        <v>3</v>
      </c>
      <c r="EJ448">
        <v>1</v>
      </c>
      <c r="EK448">
        <v>292</v>
      </c>
      <c r="EL448" t="s">
        <v>328</v>
      </c>
      <c r="EM448" t="s">
        <v>329</v>
      </c>
      <c r="EO448" t="s">
        <v>3</v>
      </c>
      <c r="EQ448">
        <v>0</v>
      </c>
      <c r="ER448">
        <v>146.84</v>
      </c>
      <c r="ES448">
        <v>146.84</v>
      </c>
      <c r="ET448">
        <v>0</v>
      </c>
      <c r="EU448">
        <v>0</v>
      </c>
      <c r="EV448">
        <v>0</v>
      </c>
      <c r="EW448">
        <v>0</v>
      </c>
      <c r="EX448">
        <v>0</v>
      </c>
      <c r="FQ448">
        <v>0</v>
      </c>
      <c r="FR448">
        <f t="shared" si="416"/>
        <v>0</v>
      </c>
      <c r="FS448">
        <v>0</v>
      </c>
      <c r="FX448">
        <v>187</v>
      </c>
      <c r="FY448">
        <v>101</v>
      </c>
      <c r="GA448" t="s">
        <v>3</v>
      </c>
      <c r="GD448">
        <v>0</v>
      </c>
      <c r="GF448">
        <v>92320855</v>
      </c>
      <c r="GG448">
        <v>2</v>
      </c>
      <c r="GH448">
        <v>1</v>
      </c>
      <c r="GI448">
        <v>2</v>
      </c>
      <c r="GJ448">
        <v>0</v>
      </c>
      <c r="GK448">
        <f>ROUND(R448*(R12)/100,2)</f>
        <v>0</v>
      </c>
      <c r="GL448">
        <f t="shared" si="417"/>
        <v>0</v>
      </c>
      <c r="GM448">
        <f t="shared" si="418"/>
        <v>0</v>
      </c>
      <c r="GN448">
        <f t="shared" si="419"/>
        <v>0</v>
      </c>
      <c r="GO448">
        <f t="shared" si="420"/>
        <v>0</v>
      </c>
      <c r="GP448">
        <f t="shared" si="421"/>
        <v>0</v>
      </c>
      <c r="GR448">
        <v>0</v>
      </c>
      <c r="GS448">
        <v>3</v>
      </c>
      <c r="GT448">
        <v>0</v>
      </c>
      <c r="GU448" t="s">
        <v>3</v>
      </c>
      <c r="GV448">
        <f t="shared" si="422"/>
        <v>0</v>
      </c>
      <c r="GW448">
        <v>1</v>
      </c>
      <c r="GX448">
        <f t="shared" si="423"/>
        <v>0</v>
      </c>
      <c r="HA448">
        <v>0</v>
      </c>
      <c r="HB448">
        <v>0</v>
      </c>
      <c r="HC448">
        <f t="shared" si="424"/>
        <v>0</v>
      </c>
      <c r="IK448">
        <v>0</v>
      </c>
    </row>
    <row r="449" spans="1:245" hidden="1" x14ac:dyDescent="0.2">
      <c r="A449">
        <v>17</v>
      </c>
      <c r="B449">
        <v>1</v>
      </c>
      <c r="C449">
        <f>ROW(SmtRes!A210)</f>
        <v>210</v>
      </c>
      <c r="D449">
        <f>ROW(EtalonRes!A207)</f>
        <v>207</v>
      </c>
      <c r="E449" t="s">
        <v>331</v>
      </c>
      <c r="F449" t="s">
        <v>332</v>
      </c>
      <c r="G449" t="s">
        <v>333</v>
      </c>
      <c r="H449" t="s">
        <v>326</v>
      </c>
      <c r="I449">
        <v>0</v>
      </c>
      <c r="J449">
        <v>0</v>
      </c>
      <c r="O449">
        <f t="shared" si="389"/>
        <v>0</v>
      </c>
      <c r="P449">
        <f t="shared" si="390"/>
        <v>0</v>
      </c>
      <c r="Q449">
        <f t="shared" si="391"/>
        <v>0</v>
      </c>
      <c r="R449">
        <f t="shared" si="392"/>
        <v>0</v>
      </c>
      <c r="S449">
        <f t="shared" si="393"/>
        <v>0</v>
      </c>
      <c r="T449">
        <f t="shared" si="394"/>
        <v>0</v>
      </c>
      <c r="U449">
        <f t="shared" si="395"/>
        <v>0</v>
      </c>
      <c r="V449">
        <f t="shared" si="396"/>
        <v>0</v>
      </c>
      <c r="W449">
        <f t="shared" si="397"/>
        <v>0</v>
      </c>
      <c r="X449">
        <f t="shared" si="398"/>
        <v>0</v>
      </c>
      <c r="Y449">
        <f t="shared" si="398"/>
        <v>0</v>
      </c>
      <c r="AA449">
        <v>40385408</v>
      </c>
      <c r="AB449">
        <f t="shared" si="399"/>
        <v>434.45</v>
      </c>
      <c r="AC449">
        <f t="shared" si="400"/>
        <v>285.24</v>
      </c>
      <c r="AD449">
        <f t="shared" si="401"/>
        <v>0</v>
      </c>
      <c r="AE449">
        <f t="shared" si="402"/>
        <v>0</v>
      </c>
      <c r="AF449">
        <f t="shared" si="402"/>
        <v>149.21</v>
      </c>
      <c r="AG449">
        <f t="shared" si="403"/>
        <v>0</v>
      </c>
      <c r="AH449">
        <f t="shared" si="404"/>
        <v>14.6</v>
      </c>
      <c r="AI449">
        <f t="shared" si="404"/>
        <v>0</v>
      </c>
      <c r="AJ449">
        <f t="shared" si="405"/>
        <v>0</v>
      </c>
      <c r="AK449">
        <v>434.45</v>
      </c>
      <c r="AL449">
        <v>285.24</v>
      </c>
      <c r="AM449">
        <v>0</v>
      </c>
      <c r="AN449">
        <v>0</v>
      </c>
      <c r="AO449">
        <v>149.21</v>
      </c>
      <c r="AP449">
        <v>0</v>
      </c>
      <c r="AQ449">
        <v>14.6</v>
      </c>
      <c r="AR449">
        <v>0</v>
      </c>
      <c r="AS449">
        <v>0</v>
      </c>
      <c r="AT449">
        <v>102</v>
      </c>
      <c r="AU449">
        <v>47</v>
      </c>
      <c r="AV449">
        <v>1</v>
      </c>
      <c r="AW449">
        <v>1</v>
      </c>
      <c r="AZ449">
        <v>1</v>
      </c>
      <c r="BA449">
        <v>24.53</v>
      </c>
      <c r="BB449">
        <v>1</v>
      </c>
      <c r="BC449">
        <v>2.4</v>
      </c>
      <c r="BD449" t="s">
        <v>3</v>
      </c>
      <c r="BE449" t="s">
        <v>3</v>
      </c>
      <c r="BF449" t="s">
        <v>3</v>
      </c>
      <c r="BG449" t="s">
        <v>3</v>
      </c>
      <c r="BH449">
        <v>0</v>
      </c>
      <c r="BI449">
        <v>1</v>
      </c>
      <c r="BJ449" t="s">
        <v>334</v>
      </c>
      <c r="BM449">
        <v>292</v>
      </c>
      <c r="BN449">
        <v>0</v>
      </c>
      <c r="BO449" t="s">
        <v>332</v>
      </c>
      <c r="BP449">
        <v>1</v>
      </c>
      <c r="BQ449">
        <v>30</v>
      </c>
      <c r="BR449">
        <v>0</v>
      </c>
      <c r="BS449">
        <v>24.53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3</v>
      </c>
      <c r="BZ449">
        <v>102</v>
      </c>
      <c r="CA449">
        <v>47</v>
      </c>
      <c r="CE449">
        <v>30</v>
      </c>
      <c r="CF449">
        <v>0</v>
      </c>
      <c r="CG449">
        <v>0</v>
      </c>
      <c r="CM449">
        <v>0</v>
      </c>
      <c r="CN449" t="s">
        <v>3</v>
      </c>
      <c r="CO449">
        <v>0</v>
      </c>
      <c r="CP449">
        <f t="shared" si="406"/>
        <v>0</v>
      </c>
      <c r="CQ449">
        <f t="shared" si="407"/>
        <v>684.58</v>
      </c>
      <c r="CR449">
        <f t="shared" si="408"/>
        <v>0</v>
      </c>
      <c r="CS449">
        <f t="shared" si="409"/>
        <v>0</v>
      </c>
      <c r="CT449">
        <f t="shared" si="410"/>
        <v>3660.12</v>
      </c>
      <c r="CU449">
        <f t="shared" si="411"/>
        <v>0</v>
      </c>
      <c r="CV449">
        <f t="shared" si="412"/>
        <v>14.6</v>
      </c>
      <c r="CW449">
        <f t="shared" si="413"/>
        <v>0</v>
      </c>
      <c r="CX449">
        <f t="shared" si="413"/>
        <v>0</v>
      </c>
      <c r="CY449">
        <f t="shared" si="414"/>
        <v>0</v>
      </c>
      <c r="CZ449">
        <f t="shared" si="415"/>
        <v>0</v>
      </c>
      <c r="DC449" t="s">
        <v>3</v>
      </c>
      <c r="DD449" t="s">
        <v>3</v>
      </c>
      <c r="DE449" t="s">
        <v>3</v>
      </c>
      <c r="DF449" t="s">
        <v>3</v>
      </c>
      <c r="DG449" t="s">
        <v>3</v>
      </c>
      <c r="DH449" t="s">
        <v>3</v>
      </c>
      <c r="DI449" t="s">
        <v>3</v>
      </c>
      <c r="DJ449" t="s">
        <v>3</v>
      </c>
      <c r="DK449" t="s">
        <v>3</v>
      </c>
      <c r="DL449" t="s">
        <v>3</v>
      </c>
      <c r="DM449" t="s">
        <v>3</v>
      </c>
      <c r="DN449">
        <v>187</v>
      </c>
      <c r="DO449">
        <v>101</v>
      </c>
      <c r="DP449">
        <v>1</v>
      </c>
      <c r="DQ449">
        <v>1</v>
      </c>
      <c r="DU449">
        <v>1013</v>
      </c>
      <c r="DV449" t="s">
        <v>326</v>
      </c>
      <c r="DW449" t="s">
        <v>326</v>
      </c>
      <c r="DX449">
        <v>1</v>
      </c>
      <c r="EE449">
        <v>39927704</v>
      </c>
      <c r="EF449">
        <v>30</v>
      </c>
      <c r="EG449" t="s">
        <v>51</v>
      </c>
      <c r="EH449">
        <v>0</v>
      </c>
      <c r="EI449" t="s">
        <v>3</v>
      </c>
      <c r="EJ449">
        <v>1</v>
      </c>
      <c r="EK449">
        <v>292</v>
      </c>
      <c r="EL449" t="s">
        <v>328</v>
      </c>
      <c r="EM449" t="s">
        <v>329</v>
      </c>
      <c r="EO449" t="s">
        <v>3</v>
      </c>
      <c r="EQ449">
        <v>131072</v>
      </c>
      <c r="ER449">
        <v>434.45</v>
      </c>
      <c r="ES449">
        <v>285.24</v>
      </c>
      <c r="ET449">
        <v>0</v>
      </c>
      <c r="EU449">
        <v>0</v>
      </c>
      <c r="EV449">
        <v>149.21</v>
      </c>
      <c r="EW449">
        <v>14.6</v>
      </c>
      <c r="EX449">
        <v>0</v>
      </c>
      <c r="EY449">
        <v>0</v>
      </c>
      <c r="FQ449">
        <v>0</v>
      </c>
      <c r="FR449">
        <f t="shared" si="416"/>
        <v>0</v>
      </c>
      <c r="FS449">
        <v>0</v>
      </c>
      <c r="FX449">
        <v>187</v>
      </c>
      <c r="FY449">
        <v>101</v>
      </c>
      <c r="GA449" t="s">
        <v>3</v>
      </c>
      <c r="GD449">
        <v>0</v>
      </c>
      <c r="GF449">
        <v>2068800967</v>
      </c>
      <c r="GG449">
        <v>2</v>
      </c>
      <c r="GH449">
        <v>1</v>
      </c>
      <c r="GI449">
        <v>2</v>
      </c>
      <c r="GJ449">
        <v>0</v>
      </c>
      <c r="GK449">
        <f>ROUND(R449*(R12)/100,2)</f>
        <v>0</v>
      </c>
      <c r="GL449">
        <f t="shared" si="417"/>
        <v>0</v>
      </c>
      <c r="GM449">
        <f t="shared" si="418"/>
        <v>0</v>
      </c>
      <c r="GN449">
        <f t="shared" si="419"/>
        <v>0</v>
      </c>
      <c r="GO449">
        <f t="shared" si="420"/>
        <v>0</v>
      </c>
      <c r="GP449">
        <f t="shared" si="421"/>
        <v>0</v>
      </c>
      <c r="GR449">
        <v>0</v>
      </c>
      <c r="GS449">
        <v>3</v>
      </c>
      <c r="GT449">
        <v>0</v>
      </c>
      <c r="GU449" t="s">
        <v>3</v>
      </c>
      <c r="GV449">
        <f t="shared" si="422"/>
        <v>0</v>
      </c>
      <c r="GW449">
        <v>1</v>
      </c>
      <c r="GX449">
        <f t="shared" si="423"/>
        <v>0</v>
      </c>
      <c r="HA449">
        <v>0</v>
      </c>
      <c r="HB449">
        <v>0</v>
      </c>
      <c r="HC449">
        <f t="shared" si="424"/>
        <v>0</v>
      </c>
      <c r="IK449">
        <v>0</v>
      </c>
    </row>
    <row r="450" spans="1:245" hidden="1" x14ac:dyDescent="0.2">
      <c r="A450">
        <v>18</v>
      </c>
      <c r="B450">
        <v>1</v>
      </c>
      <c r="C450">
        <v>209</v>
      </c>
      <c r="E450" t="s">
        <v>335</v>
      </c>
      <c r="F450" t="s">
        <v>298</v>
      </c>
      <c r="G450" t="s">
        <v>299</v>
      </c>
      <c r="H450" t="s">
        <v>44</v>
      </c>
      <c r="I450">
        <v>0</v>
      </c>
      <c r="J450">
        <v>2</v>
      </c>
      <c r="O450">
        <f t="shared" si="389"/>
        <v>0</v>
      </c>
      <c r="P450">
        <f t="shared" si="390"/>
        <v>0</v>
      </c>
      <c r="Q450">
        <f t="shared" si="391"/>
        <v>0</v>
      </c>
      <c r="R450">
        <f t="shared" si="392"/>
        <v>0</v>
      </c>
      <c r="S450">
        <f t="shared" si="393"/>
        <v>0</v>
      </c>
      <c r="T450">
        <f t="shared" si="394"/>
        <v>0</v>
      </c>
      <c r="U450">
        <f t="shared" si="395"/>
        <v>0</v>
      </c>
      <c r="V450">
        <f t="shared" si="396"/>
        <v>0</v>
      </c>
      <c r="W450">
        <f t="shared" si="397"/>
        <v>0</v>
      </c>
      <c r="X450">
        <f t="shared" si="398"/>
        <v>0</v>
      </c>
      <c r="Y450">
        <f t="shared" si="398"/>
        <v>0</v>
      </c>
      <c r="AA450">
        <v>40385408</v>
      </c>
      <c r="AB450">
        <f t="shared" si="399"/>
        <v>146.84</v>
      </c>
      <c r="AC450">
        <f t="shared" si="400"/>
        <v>146.84</v>
      </c>
      <c r="AD450">
        <f t="shared" si="401"/>
        <v>0</v>
      </c>
      <c r="AE450">
        <f t="shared" si="402"/>
        <v>0</v>
      </c>
      <c r="AF450">
        <f t="shared" si="402"/>
        <v>0</v>
      </c>
      <c r="AG450">
        <f t="shared" si="403"/>
        <v>0</v>
      </c>
      <c r="AH450">
        <f t="shared" si="404"/>
        <v>0</v>
      </c>
      <c r="AI450">
        <f t="shared" si="404"/>
        <v>0</v>
      </c>
      <c r="AJ450">
        <f t="shared" si="405"/>
        <v>0</v>
      </c>
      <c r="AK450">
        <v>146.84</v>
      </c>
      <c r="AL450">
        <v>146.84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6.66</v>
      </c>
      <c r="BD450" t="s">
        <v>3</v>
      </c>
      <c r="BE450" t="s">
        <v>3</v>
      </c>
      <c r="BF450" t="s">
        <v>3</v>
      </c>
      <c r="BG450" t="s">
        <v>3</v>
      </c>
      <c r="BH450">
        <v>3</v>
      </c>
      <c r="BI450">
        <v>1</v>
      </c>
      <c r="BJ450" t="s">
        <v>300</v>
      </c>
      <c r="BM450">
        <v>292</v>
      </c>
      <c r="BN450">
        <v>0</v>
      </c>
      <c r="BO450" t="s">
        <v>298</v>
      </c>
      <c r="BP450">
        <v>1</v>
      </c>
      <c r="BQ450">
        <v>30</v>
      </c>
      <c r="BR450">
        <v>0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3</v>
      </c>
      <c r="BZ450">
        <v>0</v>
      </c>
      <c r="CA450">
        <v>0</v>
      </c>
      <c r="CE450">
        <v>30</v>
      </c>
      <c r="CF450">
        <v>0</v>
      </c>
      <c r="CG450">
        <v>0</v>
      </c>
      <c r="CM450">
        <v>0</v>
      </c>
      <c r="CN450" t="s">
        <v>3</v>
      </c>
      <c r="CO450">
        <v>0</v>
      </c>
      <c r="CP450">
        <f t="shared" si="406"/>
        <v>0</v>
      </c>
      <c r="CQ450">
        <f t="shared" si="407"/>
        <v>977.95</v>
      </c>
      <c r="CR450">
        <f t="shared" si="408"/>
        <v>0</v>
      </c>
      <c r="CS450">
        <f t="shared" si="409"/>
        <v>0</v>
      </c>
      <c r="CT450">
        <f t="shared" si="410"/>
        <v>0</v>
      </c>
      <c r="CU450">
        <f t="shared" si="411"/>
        <v>0</v>
      </c>
      <c r="CV450">
        <f t="shared" si="412"/>
        <v>0</v>
      </c>
      <c r="CW450">
        <f t="shared" si="413"/>
        <v>0</v>
      </c>
      <c r="CX450">
        <f t="shared" si="413"/>
        <v>0</v>
      </c>
      <c r="CY450">
        <f t="shared" si="414"/>
        <v>0</v>
      </c>
      <c r="CZ450">
        <f t="shared" si="415"/>
        <v>0</v>
      </c>
      <c r="DC450" t="s">
        <v>3</v>
      </c>
      <c r="DD450" t="s">
        <v>3</v>
      </c>
      <c r="DE450" t="s">
        <v>3</v>
      </c>
      <c r="DF450" t="s">
        <v>3</v>
      </c>
      <c r="DG450" t="s">
        <v>3</v>
      </c>
      <c r="DH450" t="s">
        <v>3</v>
      </c>
      <c r="DI450" t="s">
        <v>3</v>
      </c>
      <c r="DJ450" t="s">
        <v>3</v>
      </c>
      <c r="DK450" t="s">
        <v>3</v>
      </c>
      <c r="DL450" t="s">
        <v>3</v>
      </c>
      <c r="DM450" t="s">
        <v>3</v>
      </c>
      <c r="DN450">
        <v>187</v>
      </c>
      <c r="DO450">
        <v>101</v>
      </c>
      <c r="DP450">
        <v>1</v>
      </c>
      <c r="DQ450">
        <v>1</v>
      </c>
      <c r="DU450">
        <v>1007</v>
      </c>
      <c r="DV450" t="s">
        <v>44</v>
      </c>
      <c r="DW450" t="s">
        <v>44</v>
      </c>
      <c r="DX450">
        <v>1</v>
      </c>
      <c r="EE450">
        <v>39927704</v>
      </c>
      <c r="EF450">
        <v>30</v>
      </c>
      <c r="EG450" t="s">
        <v>51</v>
      </c>
      <c r="EH450">
        <v>0</v>
      </c>
      <c r="EI450" t="s">
        <v>3</v>
      </c>
      <c r="EJ450">
        <v>1</v>
      </c>
      <c r="EK450">
        <v>292</v>
      </c>
      <c r="EL450" t="s">
        <v>328</v>
      </c>
      <c r="EM450" t="s">
        <v>329</v>
      </c>
      <c r="EO450" t="s">
        <v>3</v>
      </c>
      <c r="EQ450">
        <v>0</v>
      </c>
      <c r="ER450">
        <v>146.84</v>
      </c>
      <c r="ES450">
        <v>146.84</v>
      </c>
      <c r="ET450">
        <v>0</v>
      </c>
      <c r="EU450">
        <v>0</v>
      </c>
      <c r="EV450">
        <v>0</v>
      </c>
      <c r="EW450">
        <v>0</v>
      </c>
      <c r="EX450">
        <v>0</v>
      </c>
      <c r="FQ450">
        <v>0</v>
      </c>
      <c r="FR450">
        <f t="shared" si="416"/>
        <v>0</v>
      </c>
      <c r="FS450">
        <v>0</v>
      </c>
      <c r="FX450">
        <v>187</v>
      </c>
      <c r="FY450">
        <v>101</v>
      </c>
      <c r="GA450" t="s">
        <v>3</v>
      </c>
      <c r="GD450">
        <v>0</v>
      </c>
      <c r="GF450">
        <v>92320855</v>
      </c>
      <c r="GG450">
        <v>2</v>
      </c>
      <c r="GH450">
        <v>1</v>
      </c>
      <c r="GI450">
        <v>2</v>
      </c>
      <c r="GJ450">
        <v>0</v>
      </c>
      <c r="GK450">
        <f>ROUND(R450*(R12)/100,2)</f>
        <v>0</v>
      </c>
      <c r="GL450">
        <f t="shared" si="417"/>
        <v>0</v>
      </c>
      <c r="GM450">
        <f t="shared" si="418"/>
        <v>0</v>
      </c>
      <c r="GN450">
        <f t="shared" si="419"/>
        <v>0</v>
      </c>
      <c r="GO450">
        <f t="shared" si="420"/>
        <v>0</v>
      </c>
      <c r="GP450">
        <f t="shared" si="421"/>
        <v>0</v>
      </c>
      <c r="GR450">
        <v>0</v>
      </c>
      <c r="GS450">
        <v>3</v>
      </c>
      <c r="GT450">
        <v>0</v>
      </c>
      <c r="GU450" t="s">
        <v>3</v>
      </c>
      <c r="GV450">
        <f t="shared" si="422"/>
        <v>0</v>
      </c>
      <c r="GW450">
        <v>1</v>
      </c>
      <c r="GX450">
        <f t="shared" si="423"/>
        <v>0</v>
      </c>
      <c r="HA450">
        <v>0</v>
      </c>
      <c r="HB450">
        <v>0</v>
      </c>
      <c r="HC450">
        <f t="shared" si="424"/>
        <v>0</v>
      </c>
      <c r="IK450">
        <v>0</v>
      </c>
    </row>
    <row r="451" spans="1:245" hidden="1" x14ac:dyDescent="0.2">
      <c r="A451">
        <v>17</v>
      </c>
      <c r="B451">
        <v>1</v>
      </c>
      <c r="C451">
        <f>ROW(SmtRes!A214)</f>
        <v>214</v>
      </c>
      <c r="D451">
        <f>ROW(EtalonRes!A211)</f>
        <v>211</v>
      </c>
      <c r="E451" t="s">
        <v>336</v>
      </c>
      <c r="F451" t="s">
        <v>337</v>
      </c>
      <c r="G451" t="s">
        <v>338</v>
      </c>
      <c r="H451" t="s">
        <v>339</v>
      </c>
      <c r="I451">
        <v>0</v>
      </c>
      <c r="J451">
        <v>0</v>
      </c>
      <c r="O451">
        <f t="shared" si="389"/>
        <v>0</v>
      </c>
      <c r="P451">
        <f t="shared" si="390"/>
        <v>0</v>
      </c>
      <c r="Q451">
        <f t="shared" si="391"/>
        <v>0</v>
      </c>
      <c r="R451">
        <f t="shared" si="392"/>
        <v>0</v>
      </c>
      <c r="S451">
        <f t="shared" si="393"/>
        <v>0</v>
      </c>
      <c r="T451">
        <f t="shared" si="394"/>
        <v>0</v>
      </c>
      <c r="U451">
        <f t="shared" si="395"/>
        <v>0</v>
      </c>
      <c r="V451">
        <f t="shared" si="396"/>
        <v>0</v>
      </c>
      <c r="W451">
        <f t="shared" si="397"/>
        <v>0</v>
      </c>
      <c r="X451">
        <f t="shared" si="398"/>
        <v>0</v>
      </c>
      <c r="Y451">
        <f t="shared" si="398"/>
        <v>0</v>
      </c>
      <c r="AA451">
        <v>40385408</v>
      </c>
      <c r="AB451">
        <f t="shared" si="399"/>
        <v>121.05</v>
      </c>
      <c r="AC451">
        <f t="shared" si="400"/>
        <v>7.56</v>
      </c>
      <c r="AD451">
        <f t="shared" si="401"/>
        <v>36.549999999999997</v>
      </c>
      <c r="AE451">
        <f t="shared" si="402"/>
        <v>7.44</v>
      </c>
      <c r="AF451">
        <f t="shared" si="402"/>
        <v>76.94</v>
      </c>
      <c r="AG451">
        <f t="shared" si="403"/>
        <v>0</v>
      </c>
      <c r="AH451">
        <f t="shared" si="404"/>
        <v>6.16</v>
      </c>
      <c r="AI451">
        <f t="shared" si="404"/>
        <v>0</v>
      </c>
      <c r="AJ451">
        <f t="shared" si="405"/>
        <v>0</v>
      </c>
      <c r="AK451">
        <v>121.05</v>
      </c>
      <c r="AL451">
        <v>7.56</v>
      </c>
      <c r="AM451">
        <v>36.549999999999997</v>
      </c>
      <c r="AN451">
        <v>7.44</v>
      </c>
      <c r="AO451">
        <v>76.94</v>
      </c>
      <c r="AP451">
        <v>0</v>
      </c>
      <c r="AQ451">
        <v>6.16</v>
      </c>
      <c r="AR451">
        <v>0</v>
      </c>
      <c r="AS451">
        <v>0</v>
      </c>
      <c r="AT451">
        <v>102</v>
      </c>
      <c r="AU451">
        <v>47</v>
      </c>
      <c r="AV451">
        <v>1</v>
      </c>
      <c r="AW451">
        <v>1</v>
      </c>
      <c r="AZ451">
        <v>1</v>
      </c>
      <c r="BA451">
        <v>24.53</v>
      </c>
      <c r="BB451">
        <v>7.92</v>
      </c>
      <c r="BC451">
        <v>4.99</v>
      </c>
      <c r="BD451" t="s">
        <v>3</v>
      </c>
      <c r="BE451" t="s">
        <v>3</v>
      </c>
      <c r="BF451" t="s">
        <v>3</v>
      </c>
      <c r="BG451" t="s">
        <v>3</v>
      </c>
      <c r="BH451">
        <v>0</v>
      </c>
      <c r="BI451">
        <v>1</v>
      </c>
      <c r="BJ451" t="s">
        <v>340</v>
      </c>
      <c r="BM451">
        <v>292</v>
      </c>
      <c r="BN451">
        <v>0</v>
      </c>
      <c r="BO451" t="s">
        <v>337</v>
      </c>
      <c r="BP451">
        <v>1</v>
      </c>
      <c r="BQ451">
        <v>30</v>
      </c>
      <c r="BR451">
        <v>0</v>
      </c>
      <c r="BS451">
        <v>24.53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3</v>
      </c>
      <c r="BZ451">
        <v>102</v>
      </c>
      <c r="CA451">
        <v>47</v>
      </c>
      <c r="CE451">
        <v>30</v>
      </c>
      <c r="CF451">
        <v>0</v>
      </c>
      <c r="CG451">
        <v>0</v>
      </c>
      <c r="CM451">
        <v>0</v>
      </c>
      <c r="CN451" t="s">
        <v>3</v>
      </c>
      <c r="CO451">
        <v>0</v>
      </c>
      <c r="CP451">
        <f t="shared" si="406"/>
        <v>0</v>
      </c>
      <c r="CQ451">
        <f t="shared" si="407"/>
        <v>37.72</v>
      </c>
      <c r="CR451">
        <f t="shared" si="408"/>
        <v>289.48</v>
      </c>
      <c r="CS451">
        <f t="shared" si="409"/>
        <v>182.5</v>
      </c>
      <c r="CT451">
        <f t="shared" si="410"/>
        <v>1887.34</v>
      </c>
      <c r="CU451">
        <f t="shared" si="411"/>
        <v>0</v>
      </c>
      <c r="CV451">
        <f t="shared" si="412"/>
        <v>6.16</v>
      </c>
      <c r="CW451">
        <f t="shared" si="413"/>
        <v>0</v>
      </c>
      <c r="CX451">
        <f t="shared" si="413"/>
        <v>0</v>
      </c>
      <c r="CY451">
        <f t="shared" si="414"/>
        <v>0</v>
      </c>
      <c r="CZ451">
        <f t="shared" si="415"/>
        <v>0</v>
      </c>
      <c r="DC451" t="s">
        <v>3</v>
      </c>
      <c r="DD451" t="s">
        <v>3</v>
      </c>
      <c r="DE451" t="s">
        <v>3</v>
      </c>
      <c r="DF451" t="s">
        <v>3</v>
      </c>
      <c r="DG451" t="s">
        <v>3</v>
      </c>
      <c r="DH451" t="s">
        <v>3</v>
      </c>
      <c r="DI451" t="s">
        <v>3</v>
      </c>
      <c r="DJ451" t="s">
        <v>3</v>
      </c>
      <c r="DK451" t="s">
        <v>3</v>
      </c>
      <c r="DL451" t="s">
        <v>3</v>
      </c>
      <c r="DM451" t="s">
        <v>3</v>
      </c>
      <c r="DN451">
        <v>187</v>
      </c>
      <c r="DO451">
        <v>101</v>
      </c>
      <c r="DP451">
        <v>1</v>
      </c>
      <c r="DQ451">
        <v>1</v>
      </c>
      <c r="DU451">
        <v>1013</v>
      </c>
      <c r="DV451" t="s">
        <v>339</v>
      </c>
      <c r="DW451" t="s">
        <v>339</v>
      </c>
      <c r="DX451">
        <v>1</v>
      </c>
      <c r="EE451">
        <v>39927704</v>
      </c>
      <c r="EF451">
        <v>30</v>
      </c>
      <c r="EG451" t="s">
        <v>51</v>
      </c>
      <c r="EH451">
        <v>0</v>
      </c>
      <c r="EI451" t="s">
        <v>3</v>
      </c>
      <c r="EJ451">
        <v>1</v>
      </c>
      <c r="EK451">
        <v>292</v>
      </c>
      <c r="EL451" t="s">
        <v>328</v>
      </c>
      <c r="EM451" t="s">
        <v>329</v>
      </c>
      <c r="EO451" t="s">
        <v>3</v>
      </c>
      <c r="EQ451">
        <v>131072</v>
      </c>
      <c r="ER451">
        <v>121.05</v>
      </c>
      <c r="ES451">
        <v>7.56</v>
      </c>
      <c r="ET451">
        <v>36.549999999999997</v>
      </c>
      <c r="EU451">
        <v>7.44</v>
      </c>
      <c r="EV451">
        <v>76.94</v>
      </c>
      <c r="EW451">
        <v>6.16</v>
      </c>
      <c r="EX451">
        <v>0</v>
      </c>
      <c r="EY451">
        <v>0</v>
      </c>
      <c r="FQ451">
        <v>0</v>
      </c>
      <c r="FR451">
        <f t="shared" si="416"/>
        <v>0</v>
      </c>
      <c r="FS451">
        <v>0</v>
      </c>
      <c r="FX451">
        <v>187</v>
      </c>
      <c r="FY451">
        <v>101</v>
      </c>
      <c r="GA451" t="s">
        <v>3</v>
      </c>
      <c r="GD451">
        <v>0</v>
      </c>
      <c r="GF451">
        <v>-2015264470</v>
      </c>
      <c r="GG451">
        <v>2</v>
      </c>
      <c r="GH451">
        <v>1</v>
      </c>
      <c r="GI451">
        <v>2</v>
      </c>
      <c r="GJ451">
        <v>0</v>
      </c>
      <c r="GK451">
        <f>ROUND(R451*(R12)/100,2)</f>
        <v>0</v>
      </c>
      <c r="GL451">
        <f t="shared" si="417"/>
        <v>0</v>
      </c>
      <c r="GM451">
        <f t="shared" si="418"/>
        <v>0</v>
      </c>
      <c r="GN451">
        <f t="shared" si="419"/>
        <v>0</v>
      </c>
      <c r="GO451">
        <f t="shared" si="420"/>
        <v>0</v>
      </c>
      <c r="GP451">
        <f t="shared" si="421"/>
        <v>0</v>
      </c>
      <c r="GR451">
        <v>0</v>
      </c>
      <c r="GS451">
        <v>3</v>
      </c>
      <c r="GT451">
        <v>0</v>
      </c>
      <c r="GU451" t="s">
        <v>3</v>
      </c>
      <c r="GV451">
        <f t="shared" si="422"/>
        <v>0</v>
      </c>
      <c r="GW451">
        <v>1</v>
      </c>
      <c r="GX451">
        <f t="shared" si="423"/>
        <v>0</v>
      </c>
      <c r="HA451">
        <v>0</v>
      </c>
      <c r="HB451">
        <v>0</v>
      </c>
      <c r="HC451">
        <f t="shared" si="424"/>
        <v>0</v>
      </c>
      <c r="IK451">
        <v>0</v>
      </c>
    </row>
    <row r="452" spans="1:245" hidden="1" x14ac:dyDescent="0.2">
      <c r="A452">
        <v>18</v>
      </c>
      <c r="B452">
        <v>1</v>
      </c>
      <c r="C452">
        <v>214</v>
      </c>
      <c r="E452" t="s">
        <v>341</v>
      </c>
      <c r="F452" t="s">
        <v>342</v>
      </c>
      <c r="G452" t="s">
        <v>343</v>
      </c>
      <c r="H452" t="s">
        <v>344</v>
      </c>
      <c r="I452">
        <v>0</v>
      </c>
      <c r="J452">
        <v>10</v>
      </c>
      <c r="O452">
        <f t="shared" si="389"/>
        <v>0</v>
      </c>
      <c r="P452">
        <f t="shared" si="390"/>
        <v>0</v>
      </c>
      <c r="Q452">
        <f t="shared" si="391"/>
        <v>0</v>
      </c>
      <c r="R452">
        <f t="shared" si="392"/>
        <v>0</v>
      </c>
      <c r="S452">
        <f t="shared" si="393"/>
        <v>0</v>
      </c>
      <c r="T452">
        <f t="shared" si="394"/>
        <v>0</v>
      </c>
      <c r="U452">
        <f t="shared" si="395"/>
        <v>0</v>
      </c>
      <c r="V452">
        <f t="shared" si="396"/>
        <v>0</v>
      </c>
      <c r="W452">
        <f t="shared" si="397"/>
        <v>0</v>
      </c>
      <c r="X452">
        <f t="shared" si="398"/>
        <v>0</v>
      </c>
      <c r="Y452">
        <f t="shared" si="398"/>
        <v>0</v>
      </c>
      <c r="AA452">
        <v>40385408</v>
      </c>
      <c r="AB452">
        <f t="shared" si="399"/>
        <v>30.85</v>
      </c>
      <c r="AC452">
        <f t="shared" si="400"/>
        <v>30.85</v>
      </c>
      <c r="AD452">
        <f t="shared" si="401"/>
        <v>0</v>
      </c>
      <c r="AE452">
        <f t="shared" si="402"/>
        <v>0</v>
      </c>
      <c r="AF452">
        <f t="shared" si="402"/>
        <v>0</v>
      </c>
      <c r="AG452">
        <f t="shared" si="403"/>
        <v>0</v>
      </c>
      <c r="AH452">
        <f t="shared" si="404"/>
        <v>0</v>
      </c>
      <c r="AI452">
        <f t="shared" si="404"/>
        <v>0</v>
      </c>
      <c r="AJ452">
        <f t="shared" si="405"/>
        <v>0</v>
      </c>
      <c r="AK452">
        <v>30.85</v>
      </c>
      <c r="AL452">
        <v>30.85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</v>
      </c>
      <c r="AW452">
        <v>1</v>
      </c>
      <c r="AZ452">
        <v>1</v>
      </c>
      <c r="BA452">
        <v>1</v>
      </c>
      <c r="BB452">
        <v>1</v>
      </c>
      <c r="BC452">
        <v>7.34</v>
      </c>
      <c r="BD452" t="s">
        <v>3</v>
      </c>
      <c r="BE452" t="s">
        <v>3</v>
      </c>
      <c r="BF452" t="s">
        <v>3</v>
      </c>
      <c r="BG452" t="s">
        <v>3</v>
      </c>
      <c r="BH452">
        <v>3</v>
      </c>
      <c r="BI452">
        <v>1</v>
      </c>
      <c r="BJ452" t="s">
        <v>345</v>
      </c>
      <c r="BM452">
        <v>292</v>
      </c>
      <c r="BN452">
        <v>0</v>
      </c>
      <c r="BO452" t="s">
        <v>342</v>
      </c>
      <c r="BP452">
        <v>1</v>
      </c>
      <c r="BQ452">
        <v>30</v>
      </c>
      <c r="BR452">
        <v>0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1</v>
      </c>
      <c r="BY452" t="s">
        <v>3</v>
      </c>
      <c r="BZ452">
        <v>0</v>
      </c>
      <c r="CA452">
        <v>0</v>
      </c>
      <c r="CE452">
        <v>30</v>
      </c>
      <c r="CF452">
        <v>0</v>
      </c>
      <c r="CG452">
        <v>0</v>
      </c>
      <c r="CM452">
        <v>0</v>
      </c>
      <c r="CN452" t="s">
        <v>3</v>
      </c>
      <c r="CO452">
        <v>0</v>
      </c>
      <c r="CP452">
        <f t="shared" si="406"/>
        <v>0</v>
      </c>
      <c r="CQ452">
        <f t="shared" si="407"/>
        <v>226.44</v>
      </c>
      <c r="CR452">
        <f t="shared" si="408"/>
        <v>0</v>
      </c>
      <c r="CS452">
        <f t="shared" si="409"/>
        <v>0</v>
      </c>
      <c r="CT452">
        <f t="shared" si="410"/>
        <v>0</v>
      </c>
      <c r="CU452">
        <f t="shared" si="411"/>
        <v>0</v>
      </c>
      <c r="CV452">
        <f t="shared" si="412"/>
        <v>0</v>
      </c>
      <c r="CW452">
        <f t="shared" si="413"/>
        <v>0</v>
      </c>
      <c r="CX452">
        <f t="shared" si="413"/>
        <v>0</v>
      </c>
      <c r="CY452">
        <f t="shared" si="414"/>
        <v>0</v>
      </c>
      <c r="CZ452">
        <f t="shared" si="415"/>
        <v>0</v>
      </c>
      <c r="DC452" t="s">
        <v>3</v>
      </c>
      <c r="DD452" t="s">
        <v>3</v>
      </c>
      <c r="DE452" t="s">
        <v>3</v>
      </c>
      <c r="DF452" t="s">
        <v>3</v>
      </c>
      <c r="DG452" t="s">
        <v>3</v>
      </c>
      <c r="DH452" t="s">
        <v>3</v>
      </c>
      <c r="DI452" t="s">
        <v>3</v>
      </c>
      <c r="DJ452" t="s">
        <v>3</v>
      </c>
      <c r="DK452" t="s">
        <v>3</v>
      </c>
      <c r="DL452" t="s">
        <v>3</v>
      </c>
      <c r="DM452" t="s">
        <v>3</v>
      </c>
      <c r="DN452">
        <v>187</v>
      </c>
      <c r="DO452">
        <v>101</v>
      </c>
      <c r="DP452">
        <v>1</v>
      </c>
      <c r="DQ452">
        <v>1</v>
      </c>
      <c r="DU452">
        <v>1010</v>
      </c>
      <c r="DV452" t="s">
        <v>344</v>
      </c>
      <c r="DW452" t="s">
        <v>344</v>
      </c>
      <c r="DX452">
        <v>1</v>
      </c>
      <c r="EE452">
        <v>39927704</v>
      </c>
      <c r="EF452">
        <v>30</v>
      </c>
      <c r="EG452" t="s">
        <v>51</v>
      </c>
      <c r="EH452">
        <v>0</v>
      </c>
      <c r="EI452" t="s">
        <v>3</v>
      </c>
      <c r="EJ452">
        <v>1</v>
      </c>
      <c r="EK452">
        <v>292</v>
      </c>
      <c r="EL452" t="s">
        <v>328</v>
      </c>
      <c r="EM452" t="s">
        <v>329</v>
      </c>
      <c r="EO452" t="s">
        <v>3</v>
      </c>
      <c r="EQ452">
        <v>0</v>
      </c>
      <c r="ER452">
        <v>30.85</v>
      </c>
      <c r="ES452">
        <v>30.85</v>
      </c>
      <c r="ET452">
        <v>0</v>
      </c>
      <c r="EU452">
        <v>0</v>
      </c>
      <c r="EV452">
        <v>0</v>
      </c>
      <c r="EW452">
        <v>0</v>
      </c>
      <c r="EX452">
        <v>0</v>
      </c>
      <c r="FQ452">
        <v>0</v>
      </c>
      <c r="FR452">
        <f t="shared" si="416"/>
        <v>0</v>
      </c>
      <c r="FS452">
        <v>0</v>
      </c>
      <c r="FX452">
        <v>187</v>
      </c>
      <c r="FY452">
        <v>101</v>
      </c>
      <c r="GA452" t="s">
        <v>3</v>
      </c>
      <c r="GD452">
        <v>0</v>
      </c>
      <c r="GF452">
        <v>635768350</v>
      </c>
      <c r="GG452">
        <v>2</v>
      </c>
      <c r="GH452">
        <v>1</v>
      </c>
      <c r="GI452">
        <v>2</v>
      </c>
      <c r="GJ452">
        <v>0</v>
      </c>
      <c r="GK452">
        <f>ROUND(R452*(R12)/100,2)</f>
        <v>0</v>
      </c>
      <c r="GL452">
        <f t="shared" si="417"/>
        <v>0</v>
      </c>
      <c r="GM452">
        <f t="shared" si="418"/>
        <v>0</v>
      </c>
      <c r="GN452">
        <f t="shared" si="419"/>
        <v>0</v>
      </c>
      <c r="GO452">
        <f t="shared" si="420"/>
        <v>0</v>
      </c>
      <c r="GP452">
        <f t="shared" si="421"/>
        <v>0</v>
      </c>
      <c r="GR452">
        <v>0</v>
      </c>
      <c r="GS452">
        <v>3</v>
      </c>
      <c r="GT452">
        <v>0</v>
      </c>
      <c r="GU452" t="s">
        <v>3</v>
      </c>
      <c r="GV452">
        <f t="shared" si="422"/>
        <v>0</v>
      </c>
      <c r="GW452">
        <v>1</v>
      </c>
      <c r="GX452">
        <f t="shared" si="423"/>
        <v>0</v>
      </c>
      <c r="HA452">
        <v>0</v>
      </c>
      <c r="HB452">
        <v>0</v>
      </c>
      <c r="HC452">
        <f t="shared" si="424"/>
        <v>0</v>
      </c>
      <c r="IK452">
        <v>0</v>
      </c>
    </row>
    <row r="453" spans="1:245" hidden="1" x14ac:dyDescent="0.2"/>
    <row r="454" spans="1:245" hidden="1" x14ac:dyDescent="0.2">
      <c r="A454" s="2">
        <v>51</v>
      </c>
      <c r="B454" s="2">
        <f>B441</f>
        <v>1</v>
      </c>
      <c r="C454" s="2">
        <f>A441</f>
        <v>4</v>
      </c>
      <c r="D454" s="2">
        <f>ROW(A441)</f>
        <v>441</v>
      </c>
      <c r="E454" s="2"/>
      <c r="F454" s="2" t="str">
        <f>IF(F441&lt;&gt;"",F441,"")</f>
        <v>Новый раздел</v>
      </c>
      <c r="G454" s="2" t="str">
        <f>IF(G441&lt;&gt;"",G441,"")</f>
        <v>п.21.1   Посадка кустарников (h=0,7м) - 400шт.</v>
      </c>
      <c r="H454" s="2">
        <v>0</v>
      </c>
      <c r="I454" s="2"/>
      <c r="J454" s="2"/>
      <c r="K454" s="2"/>
      <c r="L454" s="2"/>
      <c r="M454" s="2"/>
      <c r="N454" s="2"/>
      <c r="O454" s="2">
        <f t="shared" ref="O454:T454" si="425">ROUND(AB454,2)</f>
        <v>0</v>
      </c>
      <c r="P454" s="2">
        <f t="shared" si="425"/>
        <v>0</v>
      </c>
      <c r="Q454" s="2">
        <f t="shared" si="425"/>
        <v>0</v>
      </c>
      <c r="R454" s="2">
        <f t="shared" si="425"/>
        <v>0</v>
      </c>
      <c r="S454" s="2">
        <f t="shared" si="425"/>
        <v>0</v>
      </c>
      <c r="T454" s="2">
        <f t="shared" si="425"/>
        <v>0</v>
      </c>
      <c r="U454" s="2">
        <f>AH454</f>
        <v>0</v>
      </c>
      <c r="V454" s="2">
        <f>AI454</f>
        <v>0</v>
      </c>
      <c r="W454" s="2">
        <f>ROUND(AJ454,2)</f>
        <v>0</v>
      </c>
      <c r="X454" s="2">
        <f>ROUND(AK454,2)</f>
        <v>0</v>
      </c>
      <c r="Y454" s="2">
        <f>ROUND(AL454,2)</f>
        <v>0</v>
      </c>
      <c r="Z454" s="2"/>
      <c r="AA454" s="2"/>
      <c r="AB454" s="2">
        <f>ROUND(SUMIF(AA445:AA452,"=40385408",O445:O452),2)</f>
        <v>0</v>
      </c>
      <c r="AC454" s="2">
        <f>ROUND(SUMIF(AA445:AA452,"=40385408",P445:P452),2)</f>
        <v>0</v>
      </c>
      <c r="AD454" s="2">
        <f>ROUND(SUMIF(AA445:AA452,"=40385408",Q445:Q452),2)</f>
        <v>0</v>
      </c>
      <c r="AE454" s="2">
        <f>ROUND(SUMIF(AA445:AA452,"=40385408",R445:R452),2)</f>
        <v>0</v>
      </c>
      <c r="AF454" s="2">
        <f>ROUND(SUMIF(AA445:AA452,"=40385408",S445:S452),2)</f>
        <v>0</v>
      </c>
      <c r="AG454" s="2">
        <f>ROUND(SUMIF(AA445:AA452,"=40385408",T445:T452),2)</f>
        <v>0</v>
      </c>
      <c r="AH454" s="2">
        <f>SUMIF(AA445:AA452,"=40385408",U445:U452)</f>
        <v>0</v>
      </c>
      <c r="AI454" s="2">
        <f>SUMIF(AA445:AA452,"=40385408",V445:V452)</f>
        <v>0</v>
      </c>
      <c r="AJ454" s="2">
        <f>ROUND(SUMIF(AA445:AA452,"=40385408",W445:W452),2)</f>
        <v>0</v>
      </c>
      <c r="AK454" s="2">
        <f>ROUND(SUMIF(AA445:AA452,"=40385408",X445:X452),2)</f>
        <v>0</v>
      </c>
      <c r="AL454" s="2">
        <f>ROUND(SUMIF(AA445:AA452,"=40385408",Y445:Y452),2)</f>
        <v>0</v>
      </c>
      <c r="AM454" s="2"/>
      <c r="AN454" s="2"/>
      <c r="AO454" s="2">
        <f t="shared" ref="AO454:BC454" si="426">ROUND(BX454,2)</f>
        <v>0</v>
      </c>
      <c r="AP454" s="2">
        <f t="shared" si="426"/>
        <v>0</v>
      </c>
      <c r="AQ454" s="2">
        <f t="shared" si="426"/>
        <v>0</v>
      </c>
      <c r="AR454" s="2">
        <f t="shared" si="426"/>
        <v>0</v>
      </c>
      <c r="AS454" s="2">
        <f t="shared" si="426"/>
        <v>0</v>
      </c>
      <c r="AT454" s="2">
        <f t="shared" si="426"/>
        <v>0</v>
      </c>
      <c r="AU454" s="2">
        <f t="shared" si="426"/>
        <v>0</v>
      </c>
      <c r="AV454" s="2">
        <f t="shared" si="426"/>
        <v>0</v>
      </c>
      <c r="AW454" s="2">
        <f t="shared" si="426"/>
        <v>0</v>
      </c>
      <c r="AX454" s="2">
        <f t="shared" si="426"/>
        <v>0</v>
      </c>
      <c r="AY454" s="2">
        <f t="shared" si="426"/>
        <v>0</v>
      </c>
      <c r="AZ454" s="2">
        <f t="shared" si="426"/>
        <v>0</v>
      </c>
      <c r="BA454" s="2">
        <f t="shared" si="426"/>
        <v>0</v>
      </c>
      <c r="BB454" s="2">
        <f t="shared" si="426"/>
        <v>0</v>
      </c>
      <c r="BC454" s="2">
        <f t="shared" si="426"/>
        <v>0</v>
      </c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>
        <f>ROUND(SUMIF(AA445:AA452,"=40385408",FQ445:FQ452),2)</f>
        <v>0</v>
      </c>
      <c r="BY454" s="2">
        <f>ROUND(SUMIF(AA445:AA452,"=40385408",FR445:FR452),2)</f>
        <v>0</v>
      </c>
      <c r="BZ454" s="2">
        <f>ROUND(SUMIF(AA445:AA452,"=40385408",GL445:GL452),2)</f>
        <v>0</v>
      </c>
      <c r="CA454" s="2">
        <f>ROUND(SUMIF(AA445:AA452,"=40385408",GM445:GM452),2)</f>
        <v>0</v>
      </c>
      <c r="CB454" s="2">
        <f>ROUND(SUMIF(AA445:AA452,"=40385408",GN445:GN452),2)</f>
        <v>0</v>
      </c>
      <c r="CC454" s="2">
        <f>ROUND(SUMIF(AA445:AA452,"=40385408",GO445:GO452),2)</f>
        <v>0</v>
      </c>
      <c r="CD454" s="2">
        <f>ROUND(SUMIF(AA445:AA452,"=40385408",GP445:GP452),2)</f>
        <v>0</v>
      </c>
      <c r="CE454" s="2">
        <f>AC454-BX454</f>
        <v>0</v>
      </c>
      <c r="CF454" s="2">
        <f>AC454-BY454</f>
        <v>0</v>
      </c>
      <c r="CG454" s="2">
        <f>BX454-BZ454</f>
        <v>0</v>
      </c>
      <c r="CH454" s="2">
        <f>AC454-BX454-BY454+BZ454</f>
        <v>0</v>
      </c>
      <c r="CI454" s="2">
        <f>BY454-BZ454</f>
        <v>0</v>
      </c>
      <c r="CJ454" s="2">
        <f>ROUND(SUMIF(AA445:AA452,"=40385408",GX445:GX452),2)</f>
        <v>0</v>
      </c>
      <c r="CK454" s="2">
        <f>ROUND(SUMIF(AA445:AA452,"=40385408",GY445:GY452),2)</f>
        <v>0</v>
      </c>
      <c r="CL454" s="2">
        <f>ROUND(SUMIF(AA445:AA452,"=40385408",GZ445:GZ452),2)</f>
        <v>0</v>
      </c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>
        <v>0</v>
      </c>
    </row>
    <row r="455" spans="1:245" hidden="1" x14ac:dyDescent="0.2"/>
    <row r="456" spans="1:245" hidden="1" x14ac:dyDescent="0.2">
      <c r="A456" s="4">
        <v>50</v>
      </c>
      <c r="B456" s="4">
        <v>0</v>
      </c>
      <c r="C456" s="4">
        <v>0</v>
      </c>
      <c r="D456" s="4">
        <v>1</v>
      </c>
      <c r="E456" s="4">
        <v>201</v>
      </c>
      <c r="F456" s="4">
        <f>ROUND(Source!O454,O456)</f>
        <v>0</v>
      </c>
      <c r="G456" s="4" t="s">
        <v>65</v>
      </c>
      <c r="H456" s="4" t="s">
        <v>66</v>
      </c>
      <c r="I456" s="4"/>
      <c r="J456" s="4"/>
      <c r="K456" s="4">
        <v>201</v>
      </c>
      <c r="L456" s="4">
        <v>1</v>
      </c>
      <c r="M456" s="4">
        <v>3</v>
      </c>
      <c r="N456" s="4" t="s">
        <v>3</v>
      </c>
      <c r="O456" s="4">
        <v>2</v>
      </c>
      <c r="P456" s="4"/>
      <c r="Q456" s="4"/>
      <c r="R456" s="4"/>
      <c r="S456" s="4"/>
      <c r="T456" s="4"/>
      <c r="U456" s="4"/>
      <c r="V456" s="4"/>
      <c r="W456" s="4"/>
    </row>
    <row r="457" spans="1:245" hidden="1" x14ac:dyDescent="0.2">
      <c r="A457" s="4">
        <v>50</v>
      </c>
      <c r="B457" s="4">
        <v>0</v>
      </c>
      <c r="C457" s="4">
        <v>0</v>
      </c>
      <c r="D457" s="4">
        <v>1</v>
      </c>
      <c r="E457" s="4">
        <v>202</v>
      </c>
      <c r="F457" s="4">
        <f>ROUND(Source!P454,O457)</f>
        <v>0</v>
      </c>
      <c r="G457" s="4" t="s">
        <v>67</v>
      </c>
      <c r="H457" s="4" t="s">
        <v>68</v>
      </c>
      <c r="I457" s="4"/>
      <c r="J457" s="4"/>
      <c r="K457" s="4">
        <v>202</v>
      </c>
      <c r="L457" s="4">
        <v>2</v>
      </c>
      <c r="M457" s="4">
        <v>3</v>
      </c>
      <c r="N457" s="4" t="s">
        <v>3</v>
      </c>
      <c r="O457" s="4">
        <v>2</v>
      </c>
      <c r="P457" s="4"/>
      <c r="Q457" s="4"/>
      <c r="R457" s="4"/>
      <c r="S457" s="4"/>
      <c r="T457" s="4"/>
      <c r="U457" s="4"/>
      <c r="V457" s="4"/>
      <c r="W457" s="4"/>
    </row>
    <row r="458" spans="1:245" hidden="1" x14ac:dyDescent="0.2">
      <c r="A458" s="4">
        <v>50</v>
      </c>
      <c r="B458" s="4">
        <v>0</v>
      </c>
      <c r="C458" s="4">
        <v>0</v>
      </c>
      <c r="D458" s="4">
        <v>1</v>
      </c>
      <c r="E458" s="4">
        <v>222</v>
      </c>
      <c r="F458" s="4">
        <f>ROUND(Source!AO454,O458)</f>
        <v>0</v>
      </c>
      <c r="G458" s="4" t="s">
        <v>69</v>
      </c>
      <c r="H458" s="4" t="s">
        <v>70</v>
      </c>
      <c r="I458" s="4"/>
      <c r="J458" s="4"/>
      <c r="K458" s="4">
        <v>222</v>
      </c>
      <c r="L458" s="4">
        <v>3</v>
      </c>
      <c r="M458" s="4">
        <v>3</v>
      </c>
      <c r="N458" s="4" t="s">
        <v>3</v>
      </c>
      <c r="O458" s="4">
        <v>2</v>
      </c>
      <c r="P458" s="4"/>
      <c r="Q458" s="4"/>
      <c r="R458" s="4"/>
      <c r="S458" s="4"/>
      <c r="T458" s="4"/>
      <c r="U458" s="4"/>
      <c r="V458" s="4"/>
      <c r="W458" s="4"/>
    </row>
    <row r="459" spans="1:245" hidden="1" x14ac:dyDescent="0.2">
      <c r="A459" s="4">
        <v>50</v>
      </c>
      <c r="B459" s="4">
        <v>0</v>
      </c>
      <c r="C459" s="4">
        <v>0</v>
      </c>
      <c r="D459" s="4">
        <v>1</v>
      </c>
      <c r="E459" s="4">
        <v>225</v>
      </c>
      <c r="F459" s="4">
        <f>ROUND(Source!AV454,O459)</f>
        <v>0</v>
      </c>
      <c r="G459" s="4" t="s">
        <v>71</v>
      </c>
      <c r="H459" s="4" t="s">
        <v>72</v>
      </c>
      <c r="I459" s="4"/>
      <c r="J459" s="4"/>
      <c r="K459" s="4">
        <v>225</v>
      </c>
      <c r="L459" s="4">
        <v>4</v>
      </c>
      <c r="M459" s="4">
        <v>3</v>
      </c>
      <c r="N459" s="4" t="s">
        <v>3</v>
      </c>
      <c r="O459" s="4">
        <v>2</v>
      </c>
      <c r="P459" s="4"/>
      <c r="Q459" s="4"/>
      <c r="R459" s="4"/>
      <c r="S459" s="4"/>
      <c r="T459" s="4"/>
      <c r="U459" s="4"/>
      <c r="V459" s="4"/>
      <c r="W459" s="4"/>
    </row>
    <row r="460" spans="1:245" hidden="1" x14ac:dyDescent="0.2">
      <c r="A460" s="4">
        <v>50</v>
      </c>
      <c r="B460" s="4">
        <v>0</v>
      </c>
      <c r="C460" s="4">
        <v>0</v>
      </c>
      <c r="D460" s="4">
        <v>1</v>
      </c>
      <c r="E460" s="4">
        <v>226</v>
      </c>
      <c r="F460" s="4">
        <f>ROUND(Source!AW454,O460)</f>
        <v>0</v>
      </c>
      <c r="G460" s="4" t="s">
        <v>73</v>
      </c>
      <c r="H460" s="4" t="s">
        <v>74</v>
      </c>
      <c r="I460" s="4"/>
      <c r="J460" s="4"/>
      <c r="K460" s="4">
        <v>226</v>
      </c>
      <c r="L460" s="4">
        <v>5</v>
      </c>
      <c r="M460" s="4">
        <v>3</v>
      </c>
      <c r="N460" s="4" t="s">
        <v>3</v>
      </c>
      <c r="O460" s="4">
        <v>2</v>
      </c>
      <c r="P460" s="4"/>
      <c r="Q460" s="4"/>
      <c r="R460" s="4"/>
      <c r="S460" s="4"/>
      <c r="T460" s="4"/>
      <c r="U460" s="4"/>
      <c r="V460" s="4"/>
      <c r="W460" s="4"/>
    </row>
    <row r="461" spans="1:245" hidden="1" x14ac:dyDescent="0.2">
      <c r="A461" s="4">
        <v>50</v>
      </c>
      <c r="B461" s="4">
        <v>0</v>
      </c>
      <c r="C461" s="4">
        <v>0</v>
      </c>
      <c r="D461" s="4">
        <v>1</v>
      </c>
      <c r="E461" s="4">
        <v>227</v>
      </c>
      <c r="F461" s="4">
        <f>ROUND(Source!AX454,O461)</f>
        <v>0</v>
      </c>
      <c r="G461" s="4" t="s">
        <v>75</v>
      </c>
      <c r="H461" s="4" t="s">
        <v>76</v>
      </c>
      <c r="I461" s="4"/>
      <c r="J461" s="4"/>
      <c r="K461" s="4">
        <v>227</v>
      </c>
      <c r="L461" s="4">
        <v>6</v>
      </c>
      <c r="M461" s="4">
        <v>3</v>
      </c>
      <c r="N461" s="4" t="s">
        <v>3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</row>
    <row r="462" spans="1:245" hidden="1" x14ac:dyDescent="0.2">
      <c r="A462" s="4">
        <v>50</v>
      </c>
      <c r="B462" s="4">
        <v>0</v>
      </c>
      <c r="C462" s="4">
        <v>0</v>
      </c>
      <c r="D462" s="4">
        <v>1</v>
      </c>
      <c r="E462" s="4">
        <v>228</v>
      </c>
      <c r="F462" s="4">
        <f>ROUND(Source!AY454,O462)</f>
        <v>0</v>
      </c>
      <c r="G462" s="4" t="s">
        <v>77</v>
      </c>
      <c r="H462" s="4" t="s">
        <v>78</v>
      </c>
      <c r="I462" s="4"/>
      <c r="J462" s="4"/>
      <c r="K462" s="4">
        <v>228</v>
      </c>
      <c r="L462" s="4">
        <v>7</v>
      </c>
      <c r="M462" s="4">
        <v>3</v>
      </c>
      <c r="N462" s="4" t="s">
        <v>3</v>
      </c>
      <c r="O462" s="4">
        <v>2</v>
      </c>
      <c r="P462" s="4"/>
      <c r="Q462" s="4"/>
      <c r="R462" s="4"/>
      <c r="S462" s="4"/>
      <c r="T462" s="4"/>
      <c r="U462" s="4"/>
      <c r="V462" s="4"/>
      <c r="W462" s="4"/>
    </row>
    <row r="463" spans="1:245" hidden="1" x14ac:dyDescent="0.2">
      <c r="A463" s="4">
        <v>50</v>
      </c>
      <c r="B463" s="4">
        <v>0</v>
      </c>
      <c r="C463" s="4">
        <v>0</v>
      </c>
      <c r="D463" s="4">
        <v>1</v>
      </c>
      <c r="E463" s="4">
        <v>216</v>
      </c>
      <c r="F463" s="4">
        <f>ROUND(Source!AP454,O463)</f>
        <v>0</v>
      </c>
      <c r="G463" s="4" t="s">
        <v>79</v>
      </c>
      <c r="H463" s="4" t="s">
        <v>80</v>
      </c>
      <c r="I463" s="4"/>
      <c r="J463" s="4"/>
      <c r="K463" s="4">
        <v>216</v>
      </c>
      <c r="L463" s="4">
        <v>8</v>
      </c>
      <c r="M463" s="4">
        <v>3</v>
      </c>
      <c r="N463" s="4" t="s">
        <v>3</v>
      </c>
      <c r="O463" s="4">
        <v>2</v>
      </c>
      <c r="P463" s="4"/>
      <c r="Q463" s="4"/>
      <c r="R463" s="4"/>
      <c r="S463" s="4"/>
      <c r="T463" s="4"/>
      <c r="U463" s="4"/>
      <c r="V463" s="4"/>
      <c r="W463" s="4"/>
    </row>
    <row r="464" spans="1:245" hidden="1" x14ac:dyDescent="0.2">
      <c r="A464" s="4">
        <v>50</v>
      </c>
      <c r="B464" s="4">
        <v>0</v>
      </c>
      <c r="C464" s="4">
        <v>0</v>
      </c>
      <c r="D464" s="4">
        <v>1</v>
      </c>
      <c r="E464" s="4">
        <v>223</v>
      </c>
      <c r="F464" s="4">
        <f>ROUND(Source!AQ454,O464)</f>
        <v>0</v>
      </c>
      <c r="G464" s="4" t="s">
        <v>81</v>
      </c>
      <c r="H464" s="4" t="s">
        <v>82</v>
      </c>
      <c r="I464" s="4"/>
      <c r="J464" s="4"/>
      <c r="K464" s="4">
        <v>223</v>
      </c>
      <c r="L464" s="4">
        <v>9</v>
      </c>
      <c r="M464" s="4">
        <v>3</v>
      </c>
      <c r="N464" s="4" t="s">
        <v>3</v>
      </c>
      <c r="O464" s="4">
        <v>2</v>
      </c>
      <c r="P464" s="4"/>
      <c r="Q464" s="4"/>
      <c r="R464" s="4"/>
      <c r="S464" s="4"/>
      <c r="T464" s="4"/>
      <c r="U464" s="4"/>
      <c r="V464" s="4"/>
      <c r="W464" s="4"/>
    </row>
    <row r="465" spans="1:23" hidden="1" x14ac:dyDescent="0.2">
      <c r="A465" s="4">
        <v>50</v>
      </c>
      <c r="B465" s="4">
        <v>0</v>
      </c>
      <c r="C465" s="4">
        <v>0</v>
      </c>
      <c r="D465" s="4">
        <v>1</v>
      </c>
      <c r="E465" s="4">
        <v>229</v>
      </c>
      <c r="F465" s="4">
        <f>ROUND(Source!AZ454,O465)</f>
        <v>0</v>
      </c>
      <c r="G465" s="4" t="s">
        <v>83</v>
      </c>
      <c r="H465" s="4" t="s">
        <v>84</v>
      </c>
      <c r="I465" s="4"/>
      <c r="J465" s="4"/>
      <c r="K465" s="4">
        <v>229</v>
      </c>
      <c r="L465" s="4">
        <v>10</v>
      </c>
      <c r="M465" s="4">
        <v>3</v>
      </c>
      <c r="N465" s="4" t="s">
        <v>3</v>
      </c>
      <c r="O465" s="4">
        <v>2</v>
      </c>
      <c r="P465" s="4"/>
      <c r="Q465" s="4"/>
      <c r="R465" s="4"/>
      <c r="S465" s="4"/>
      <c r="T465" s="4"/>
      <c r="U465" s="4"/>
      <c r="V465" s="4"/>
      <c r="W465" s="4"/>
    </row>
    <row r="466" spans="1:23" hidden="1" x14ac:dyDescent="0.2">
      <c r="A466" s="4">
        <v>50</v>
      </c>
      <c r="B466" s="4">
        <v>0</v>
      </c>
      <c r="C466" s="4">
        <v>0</v>
      </c>
      <c r="D466" s="4">
        <v>1</v>
      </c>
      <c r="E466" s="4">
        <v>203</v>
      </c>
      <c r="F466" s="4">
        <f>ROUND(Source!Q454,O466)</f>
        <v>0</v>
      </c>
      <c r="G466" s="4" t="s">
        <v>85</v>
      </c>
      <c r="H466" s="4" t="s">
        <v>86</v>
      </c>
      <c r="I466" s="4"/>
      <c r="J466" s="4"/>
      <c r="K466" s="4">
        <v>203</v>
      </c>
      <c r="L466" s="4">
        <v>11</v>
      </c>
      <c r="M466" s="4">
        <v>3</v>
      </c>
      <c r="N466" s="4" t="s">
        <v>3</v>
      </c>
      <c r="O466" s="4">
        <v>2</v>
      </c>
      <c r="P466" s="4"/>
      <c r="Q466" s="4"/>
      <c r="R466" s="4"/>
      <c r="S466" s="4"/>
      <c r="T466" s="4"/>
      <c r="U466" s="4"/>
      <c r="V466" s="4"/>
      <c r="W466" s="4"/>
    </row>
    <row r="467" spans="1:23" hidden="1" x14ac:dyDescent="0.2">
      <c r="A467" s="4">
        <v>50</v>
      </c>
      <c r="B467" s="4">
        <v>0</v>
      </c>
      <c r="C467" s="4">
        <v>0</v>
      </c>
      <c r="D467" s="4">
        <v>1</v>
      </c>
      <c r="E467" s="4">
        <v>231</v>
      </c>
      <c r="F467" s="4">
        <f>ROUND(Source!BB454,O467)</f>
        <v>0</v>
      </c>
      <c r="G467" s="4" t="s">
        <v>87</v>
      </c>
      <c r="H467" s="4" t="s">
        <v>88</v>
      </c>
      <c r="I467" s="4"/>
      <c r="J467" s="4"/>
      <c r="K467" s="4">
        <v>231</v>
      </c>
      <c r="L467" s="4">
        <v>12</v>
      </c>
      <c r="M467" s="4">
        <v>3</v>
      </c>
      <c r="N467" s="4" t="s">
        <v>3</v>
      </c>
      <c r="O467" s="4">
        <v>2</v>
      </c>
      <c r="P467" s="4"/>
      <c r="Q467" s="4"/>
      <c r="R467" s="4"/>
      <c r="S467" s="4"/>
      <c r="T467" s="4"/>
      <c r="U467" s="4"/>
      <c r="V467" s="4"/>
      <c r="W467" s="4"/>
    </row>
    <row r="468" spans="1:23" hidden="1" x14ac:dyDescent="0.2">
      <c r="A468" s="4">
        <v>50</v>
      </c>
      <c r="B468" s="4">
        <v>0</v>
      </c>
      <c r="C468" s="4">
        <v>0</v>
      </c>
      <c r="D468" s="4">
        <v>1</v>
      </c>
      <c r="E468" s="4">
        <v>204</v>
      </c>
      <c r="F468" s="4">
        <f>ROUND(Source!R454,O468)</f>
        <v>0</v>
      </c>
      <c r="G468" s="4" t="s">
        <v>89</v>
      </c>
      <c r="H468" s="4" t="s">
        <v>90</v>
      </c>
      <c r="I468" s="4"/>
      <c r="J468" s="4"/>
      <c r="K468" s="4">
        <v>204</v>
      </c>
      <c r="L468" s="4">
        <v>13</v>
      </c>
      <c r="M468" s="4">
        <v>3</v>
      </c>
      <c r="N468" s="4" t="s">
        <v>3</v>
      </c>
      <c r="O468" s="4">
        <v>2</v>
      </c>
      <c r="P468" s="4"/>
      <c r="Q468" s="4"/>
      <c r="R468" s="4"/>
      <c r="S468" s="4"/>
      <c r="T468" s="4"/>
      <c r="U468" s="4"/>
      <c r="V468" s="4"/>
      <c r="W468" s="4"/>
    </row>
    <row r="469" spans="1:23" hidden="1" x14ac:dyDescent="0.2">
      <c r="A469" s="4">
        <v>50</v>
      </c>
      <c r="B469" s="4">
        <v>0</v>
      </c>
      <c r="C469" s="4">
        <v>0</v>
      </c>
      <c r="D469" s="4">
        <v>1</v>
      </c>
      <c r="E469" s="4">
        <v>205</v>
      </c>
      <c r="F469" s="4">
        <f>ROUND(Source!S454,O469)</f>
        <v>0</v>
      </c>
      <c r="G469" s="4" t="s">
        <v>91</v>
      </c>
      <c r="H469" s="4" t="s">
        <v>92</v>
      </c>
      <c r="I469" s="4"/>
      <c r="J469" s="4"/>
      <c r="K469" s="4">
        <v>205</v>
      </c>
      <c r="L469" s="4">
        <v>14</v>
      </c>
      <c r="M469" s="4">
        <v>3</v>
      </c>
      <c r="N469" s="4" t="s">
        <v>3</v>
      </c>
      <c r="O469" s="4">
        <v>2</v>
      </c>
      <c r="P469" s="4"/>
      <c r="Q469" s="4"/>
      <c r="R469" s="4"/>
      <c r="S469" s="4"/>
      <c r="T469" s="4"/>
      <c r="U469" s="4"/>
      <c r="V469" s="4"/>
      <c r="W469" s="4"/>
    </row>
    <row r="470" spans="1:23" hidden="1" x14ac:dyDescent="0.2">
      <c r="A470" s="4">
        <v>50</v>
      </c>
      <c r="B470" s="4">
        <v>0</v>
      </c>
      <c r="C470" s="4">
        <v>0</v>
      </c>
      <c r="D470" s="4">
        <v>1</v>
      </c>
      <c r="E470" s="4">
        <v>232</v>
      </c>
      <c r="F470" s="4">
        <f>ROUND(Source!BC454,O470)</f>
        <v>0</v>
      </c>
      <c r="G470" s="4" t="s">
        <v>93</v>
      </c>
      <c r="H470" s="4" t="s">
        <v>94</v>
      </c>
      <c r="I470" s="4"/>
      <c r="J470" s="4"/>
      <c r="K470" s="4">
        <v>232</v>
      </c>
      <c r="L470" s="4">
        <v>15</v>
      </c>
      <c r="M470" s="4">
        <v>3</v>
      </c>
      <c r="N470" s="4" t="s">
        <v>3</v>
      </c>
      <c r="O470" s="4">
        <v>2</v>
      </c>
      <c r="P470" s="4"/>
      <c r="Q470" s="4"/>
      <c r="R470" s="4"/>
      <c r="S470" s="4"/>
      <c r="T470" s="4"/>
      <c r="U470" s="4"/>
      <c r="V470" s="4"/>
      <c r="W470" s="4"/>
    </row>
    <row r="471" spans="1:23" hidden="1" x14ac:dyDescent="0.2">
      <c r="A471" s="4">
        <v>50</v>
      </c>
      <c r="B471" s="4">
        <v>0</v>
      </c>
      <c r="C471" s="4">
        <v>0</v>
      </c>
      <c r="D471" s="4">
        <v>1</v>
      </c>
      <c r="E471" s="4">
        <v>214</v>
      </c>
      <c r="F471" s="4">
        <f>ROUND(Source!AS454,O471)</f>
        <v>0</v>
      </c>
      <c r="G471" s="4" t="s">
        <v>95</v>
      </c>
      <c r="H471" s="4" t="s">
        <v>96</v>
      </c>
      <c r="I471" s="4"/>
      <c r="J471" s="4"/>
      <c r="K471" s="4">
        <v>214</v>
      </c>
      <c r="L471" s="4">
        <v>16</v>
      </c>
      <c r="M471" s="4">
        <v>3</v>
      </c>
      <c r="N471" s="4" t="s">
        <v>3</v>
      </c>
      <c r="O471" s="4">
        <v>2</v>
      </c>
      <c r="P471" s="4"/>
      <c r="Q471" s="4"/>
      <c r="R471" s="4"/>
      <c r="S471" s="4"/>
      <c r="T471" s="4"/>
      <c r="U471" s="4"/>
      <c r="V471" s="4"/>
      <c r="W471" s="4"/>
    </row>
    <row r="472" spans="1:23" hidden="1" x14ac:dyDescent="0.2">
      <c r="A472" s="4">
        <v>50</v>
      </c>
      <c r="B472" s="4">
        <v>0</v>
      </c>
      <c r="C472" s="4">
        <v>0</v>
      </c>
      <c r="D472" s="4">
        <v>1</v>
      </c>
      <c r="E472" s="4">
        <v>215</v>
      </c>
      <c r="F472" s="4">
        <f>ROUND(Source!AT454,O472)</f>
        <v>0</v>
      </c>
      <c r="G472" s="4" t="s">
        <v>97</v>
      </c>
      <c r="H472" s="4" t="s">
        <v>98</v>
      </c>
      <c r="I472" s="4"/>
      <c r="J472" s="4"/>
      <c r="K472" s="4">
        <v>215</v>
      </c>
      <c r="L472" s="4">
        <v>17</v>
      </c>
      <c r="M472" s="4">
        <v>3</v>
      </c>
      <c r="N472" s="4" t="s">
        <v>3</v>
      </c>
      <c r="O472" s="4">
        <v>2</v>
      </c>
      <c r="P472" s="4"/>
      <c r="Q472" s="4"/>
      <c r="R472" s="4"/>
      <c r="S472" s="4"/>
      <c r="T472" s="4"/>
      <c r="U472" s="4"/>
      <c r="V472" s="4"/>
      <c r="W472" s="4"/>
    </row>
    <row r="473" spans="1:23" hidden="1" x14ac:dyDescent="0.2">
      <c r="A473" s="4">
        <v>50</v>
      </c>
      <c r="B473" s="4">
        <v>0</v>
      </c>
      <c r="C473" s="4">
        <v>0</v>
      </c>
      <c r="D473" s="4">
        <v>1</v>
      </c>
      <c r="E473" s="4">
        <v>217</v>
      </c>
      <c r="F473" s="4">
        <f>ROUND(Source!AU454,O473)</f>
        <v>0</v>
      </c>
      <c r="G473" s="4" t="s">
        <v>99</v>
      </c>
      <c r="H473" s="4" t="s">
        <v>100</v>
      </c>
      <c r="I473" s="4"/>
      <c r="J473" s="4"/>
      <c r="K473" s="4">
        <v>217</v>
      </c>
      <c r="L473" s="4">
        <v>18</v>
      </c>
      <c r="M473" s="4">
        <v>3</v>
      </c>
      <c r="N473" s="4" t="s">
        <v>3</v>
      </c>
      <c r="O473" s="4">
        <v>2</v>
      </c>
      <c r="P473" s="4"/>
      <c r="Q473" s="4"/>
      <c r="R473" s="4"/>
      <c r="S473" s="4"/>
      <c r="T473" s="4"/>
      <c r="U473" s="4"/>
      <c r="V473" s="4"/>
      <c r="W473" s="4"/>
    </row>
    <row r="474" spans="1:23" hidden="1" x14ac:dyDescent="0.2">
      <c r="A474" s="4">
        <v>50</v>
      </c>
      <c r="B474" s="4">
        <v>0</v>
      </c>
      <c r="C474" s="4">
        <v>0</v>
      </c>
      <c r="D474" s="4">
        <v>1</v>
      </c>
      <c r="E474" s="4">
        <v>230</v>
      </c>
      <c r="F474" s="4">
        <f>ROUND(Source!BA454,O474)</f>
        <v>0</v>
      </c>
      <c r="G474" s="4" t="s">
        <v>101</v>
      </c>
      <c r="H474" s="4" t="s">
        <v>102</v>
      </c>
      <c r="I474" s="4"/>
      <c r="J474" s="4"/>
      <c r="K474" s="4">
        <v>230</v>
      </c>
      <c r="L474" s="4">
        <v>19</v>
      </c>
      <c r="M474" s="4">
        <v>3</v>
      </c>
      <c r="N474" s="4" t="s">
        <v>3</v>
      </c>
      <c r="O474" s="4">
        <v>2</v>
      </c>
      <c r="P474" s="4"/>
      <c r="Q474" s="4"/>
      <c r="R474" s="4"/>
      <c r="S474" s="4"/>
      <c r="T474" s="4"/>
      <c r="U474" s="4"/>
      <c r="V474" s="4"/>
      <c r="W474" s="4"/>
    </row>
    <row r="475" spans="1:23" hidden="1" x14ac:dyDescent="0.2">
      <c r="A475" s="4">
        <v>50</v>
      </c>
      <c r="B475" s="4">
        <v>0</v>
      </c>
      <c r="C475" s="4">
        <v>0</v>
      </c>
      <c r="D475" s="4">
        <v>1</v>
      </c>
      <c r="E475" s="4">
        <v>206</v>
      </c>
      <c r="F475" s="4">
        <f>ROUND(Source!T454,O475)</f>
        <v>0</v>
      </c>
      <c r="G475" s="4" t="s">
        <v>103</v>
      </c>
      <c r="H475" s="4" t="s">
        <v>104</v>
      </c>
      <c r="I475" s="4"/>
      <c r="J475" s="4"/>
      <c r="K475" s="4">
        <v>206</v>
      </c>
      <c r="L475" s="4">
        <v>20</v>
      </c>
      <c r="M475" s="4">
        <v>3</v>
      </c>
      <c r="N475" s="4" t="s">
        <v>3</v>
      </c>
      <c r="O475" s="4">
        <v>2</v>
      </c>
      <c r="P475" s="4"/>
      <c r="Q475" s="4"/>
      <c r="R475" s="4"/>
      <c r="S475" s="4"/>
      <c r="T475" s="4"/>
      <c r="U475" s="4"/>
      <c r="V475" s="4"/>
      <c r="W475" s="4"/>
    </row>
    <row r="476" spans="1:23" hidden="1" x14ac:dyDescent="0.2">
      <c r="A476" s="4">
        <v>50</v>
      </c>
      <c r="B476" s="4">
        <v>0</v>
      </c>
      <c r="C476" s="4">
        <v>0</v>
      </c>
      <c r="D476" s="4">
        <v>1</v>
      </c>
      <c r="E476" s="4">
        <v>207</v>
      </c>
      <c r="F476" s="4">
        <f>Source!U454</f>
        <v>0</v>
      </c>
      <c r="G476" s="4" t="s">
        <v>105</v>
      </c>
      <c r="H476" s="4" t="s">
        <v>106</v>
      </c>
      <c r="I476" s="4"/>
      <c r="J476" s="4"/>
      <c r="K476" s="4">
        <v>207</v>
      </c>
      <c r="L476" s="4">
        <v>21</v>
      </c>
      <c r="M476" s="4">
        <v>3</v>
      </c>
      <c r="N476" s="4" t="s">
        <v>3</v>
      </c>
      <c r="O476" s="4">
        <v>-1</v>
      </c>
      <c r="P476" s="4"/>
      <c r="Q476" s="4"/>
      <c r="R476" s="4"/>
      <c r="S476" s="4"/>
      <c r="T476" s="4"/>
      <c r="U476" s="4"/>
      <c r="V476" s="4"/>
      <c r="W476" s="4"/>
    </row>
    <row r="477" spans="1:23" hidden="1" x14ac:dyDescent="0.2">
      <c r="A477" s="4">
        <v>50</v>
      </c>
      <c r="B477" s="4">
        <v>0</v>
      </c>
      <c r="C477" s="4">
        <v>0</v>
      </c>
      <c r="D477" s="4">
        <v>1</v>
      </c>
      <c r="E477" s="4">
        <v>208</v>
      </c>
      <c r="F477" s="4">
        <f>Source!V454</f>
        <v>0</v>
      </c>
      <c r="G477" s="4" t="s">
        <v>107</v>
      </c>
      <c r="H477" s="4" t="s">
        <v>108</v>
      </c>
      <c r="I477" s="4"/>
      <c r="J477" s="4"/>
      <c r="K477" s="4">
        <v>208</v>
      </c>
      <c r="L477" s="4">
        <v>22</v>
      </c>
      <c r="M477" s="4">
        <v>3</v>
      </c>
      <c r="N477" s="4" t="s">
        <v>3</v>
      </c>
      <c r="O477" s="4">
        <v>-1</v>
      </c>
      <c r="P477" s="4"/>
      <c r="Q477" s="4"/>
      <c r="R477" s="4"/>
      <c r="S477" s="4"/>
      <c r="T477" s="4"/>
      <c r="U477" s="4"/>
      <c r="V477" s="4"/>
      <c r="W477" s="4"/>
    </row>
    <row r="478" spans="1:23" hidden="1" x14ac:dyDescent="0.2">
      <c r="A478" s="4">
        <v>50</v>
      </c>
      <c r="B478" s="4">
        <v>0</v>
      </c>
      <c r="C478" s="4">
        <v>0</v>
      </c>
      <c r="D478" s="4">
        <v>1</v>
      </c>
      <c r="E478" s="4">
        <v>209</v>
      </c>
      <c r="F478" s="4">
        <f>ROUND(Source!W454,O478)</f>
        <v>0</v>
      </c>
      <c r="G478" s="4" t="s">
        <v>109</v>
      </c>
      <c r="H478" s="4" t="s">
        <v>110</v>
      </c>
      <c r="I478" s="4"/>
      <c r="J478" s="4"/>
      <c r="K478" s="4">
        <v>209</v>
      </c>
      <c r="L478" s="4">
        <v>23</v>
      </c>
      <c r="M478" s="4">
        <v>3</v>
      </c>
      <c r="N478" s="4" t="s">
        <v>3</v>
      </c>
      <c r="O478" s="4">
        <v>2</v>
      </c>
      <c r="P478" s="4"/>
      <c r="Q478" s="4"/>
      <c r="R478" s="4"/>
      <c r="S478" s="4"/>
      <c r="T478" s="4"/>
      <c r="U478" s="4"/>
      <c r="V478" s="4"/>
      <c r="W478" s="4"/>
    </row>
    <row r="479" spans="1:23" hidden="1" x14ac:dyDescent="0.2">
      <c r="A479" s="4">
        <v>50</v>
      </c>
      <c r="B479" s="4">
        <v>0</v>
      </c>
      <c r="C479" s="4">
        <v>0</v>
      </c>
      <c r="D479" s="4">
        <v>1</v>
      </c>
      <c r="E479" s="4">
        <v>210</v>
      </c>
      <c r="F479" s="4">
        <f>ROUND(Source!X454,O479)</f>
        <v>0</v>
      </c>
      <c r="G479" s="4" t="s">
        <v>111</v>
      </c>
      <c r="H479" s="4" t="s">
        <v>112</v>
      </c>
      <c r="I479" s="4"/>
      <c r="J479" s="4"/>
      <c r="K479" s="4">
        <v>210</v>
      </c>
      <c r="L479" s="4">
        <v>25</v>
      </c>
      <c r="M479" s="4">
        <v>3</v>
      </c>
      <c r="N479" s="4" t="s">
        <v>3</v>
      </c>
      <c r="O479" s="4">
        <v>2</v>
      </c>
      <c r="P479" s="4"/>
      <c r="Q479" s="4"/>
      <c r="R479" s="4"/>
      <c r="S479" s="4"/>
      <c r="T479" s="4"/>
      <c r="U479" s="4"/>
      <c r="V479" s="4"/>
      <c r="W479" s="4"/>
    </row>
    <row r="480" spans="1:23" hidden="1" x14ac:dyDescent="0.2">
      <c r="A480" s="4">
        <v>50</v>
      </c>
      <c r="B480" s="4">
        <v>0</v>
      </c>
      <c r="C480" s="4">
        <v>0</v>
      </c>
      <c r="D480" s="4">
        <v>1</v>
      </c>
      <c r="E480" s="4">
        <v>211</v>
      </c>
      <c r="F480" s="4">
        <f>ROUND(Source!Y454,O480)</f>
        <v>0</v>
      </c>
      <c r="G480" s="4" t="s">
        <v>113</v>
      </c>
      <c r="H480" s="4" t="s">
        <v>114</v>
      </c>
      <c r="I480" s="4"/>
      <c r="J480" s="4"/>
      <c r="K480" s="4">
        <v>211</v>
      </c>
      <c r="L480" s="4">
        <v>26</v>
      </c>
      <c r="M480" s="4">
        <v>3</v>
      </c>
      <c r="N480" s="4" t="s">
        <v>3</v>
      </c>
      <c r="O480" s="4">
        <v>2</v>
      </c>
      <c r="P480" s="4"/>
      <c r="Q480" s="4"/>
      <c r="R480" s="4"/>
      <c r="S480" s="4"/>
      <c r="T480" s="4"/>
      <c r="U480" s="4"/>
      <c r="V480" s="4"/>
      <c r="W480" s="4"/>
    </row>
    <row r="481" spans="1:245" hidden="1" x14ac:dyDescent="0.2">
      <c r="A481" s="4">
        <v>50</v>
      </c>
      <c r="B481" s="4">
        <v>0</v>
      </c>
      <c r="C481" s="4">
        <v>0</v>
      </c>
      <c r="D481" s="4">
        <v>1</v>
      </c>
      <c r="E481" s="4">
        <v>224</v>
      </c>
      <c r="F481" s="4">
        <f>ROUND(Source!AR454,O481)</f>
        <v>0</v>
      </c>
      <c r="G481" s="4" t="s">
        <v>115</v>
      </c>
      <c r="H481" s="4" t="s">
        <v>116</v>
      </c>
      <c r="I481" s="4"/>
      <c r="J481" s="4"/>
      <c r="K481" s="4">
        <v>224</v>
      </c>
      <c r="L481" s="4">
        <v>27</v>
      </c>
      <c r="M481" s="4">
        <v>3</v>
      </c>
      <c r="N481" s="4" t="s">
        <v>3</v>
      </c>
      <c r="O481" s="4">
        <v>2</v>
      </c>
      <c r="P481" s="4"/>
      <c r="Q481" s="4"/>
      <c r="R481" s="4"/>
      <c r="S481" s="4"/>
      <c r="T481" s="4"/>
      <c r="U481" s="4"/>
      <c r="V481" s="4"/>
      <c r="W481" s="4"/>
    </row>
    <row r="482" spans="1:245" hidden="1" x14ac:dyDescent="0.2"/>
    <row r="483" spans="1:245" hidden="1" x14ac:dyDescent="0.2">
      <c r="A483" s="1">
        <v>4</v>
      </c>
      <c r="B483" s="1">
        <v>1</v>
      </c>
      <c r="C483" s="1"/>
      <c r="D483" s="1">
        <f>ROW(A496)</f>
        <v>496</v>
      </c>
      <c r="E483" s="1"/>
      <c r="F483" s="1" t="s">
        <v>13</v>
      </c>
      <c r="G483" s="1" t="s">
        <v>346</v>
      </c>
      <c r="H483" s="1" t="s">
        <v>3</v>
      </c>
      <c r="I483" s="1">
        <v>0</v>
      </c>
      <c r="J483" s="1"/>
      <c r="K483" s="1">
        <v>0</v>
      </c>
      <c r="L483" s="1"/>
      <c r="M483" s="1"/>
      <c r="N483" s="1"/>
      <c r="O483" s="1"/>
      <c r="P483" s="1"/>
      <c r="Q483" s="1"/>
      <c r="R483" s="1"/>
      <c r="S483" s="1"/>
      <c r="T483" s="1"/>
      <c r="U483" s="1" t="s">
        <v>3</v>
      </c>
      <c r="V483" s="1">
        <v>0</v>
      </c>
      <c r="W483" s="1"/>
      <c r="X483" s="1"/>
      <c r="Y483" s="1"/>
      <c r="Z483" s="1"/>
      <c r="AA483" s="1"/>
      <c r="AB483" s="1" t="s">
        <v>3</v>
      </c>
      <c r="AC483" s="1" t="s">
        <v>3</v>
      </c>
      <c r="AD483" s="1" t="s">
        <v>3</v>
      </c>
      <c r="AE483" s="1" t="s">
        <v>3</v>
      </c>
      <c r="AF483" s="1" t="s">
        <v>3</v>
      </c>
      <c r="AG483" s="1" t="s">
        <v>3</v>
      </c>
      <c r="AH483" s="1"/>
      <c r="AI483" s="1"/>
      <c r="AJ483" s="1"/>
      <c r="AK483" s="1"/>
      <c r="AL483" s="1"/>
      <c r="AM483" s="1"/>
      <c r="AN483" s="1"/>
      <c r="AO483" s="1"/>
      <c r="AP483" s="1" t="s">
        <v>3</v>
      </c>
      <c r="AQ483" s="1" t="s">
        <v>3</v>
      </c>
      <c r="AR483" s="1" t="s">
        <v>3</v>
      </c>
      <c r="AS483" s="1"/>
      <c r="AT483" s="1"/>
      <c r="AU483" s="1"/>
      <c r="AV483" s="1"/>
      <c r="AW483" s="1"/>
      <c r="AX483" s="1"/>
      <c r="AY483" s="1"/>
      <c r="AZ483" s="1" t="s">
        <v>3</v>
      </c>
      <c r="BA483" s="1"/>
      <c r="BB483" s="1" t="s">
        <v>3</v>
      </c>
      <c r="BC483" s="1" t="s">
        <v>3</v>
      </c>
      <c r="BD483" s="1" t="s">
        <v>3</v>
      </c>
      <c r="BE483" s="1" t="s">
        <v>3</v>
      </c>
      <c r="BF483" s="1" t="s">
        <v>3</v>
      </c>
      <c r="BG483" s="1" t="s">
        <v>3</v>
      </c>
      <c r="BH483" s="1" t="s">
        <v>3</v>
      </c>
      <c r="BI483" s="1" t="s">
        <v>3</v>
      </c>
      <c r="BJ483" s="1" t="s">
        <v>3</v>
      </c>
      <c r="BK483" s="1" t="s">
        <v>3</v>
      </c>
      <c r="BL483" s="1" t="s">
        <v>3</v>
      </c>
      <c r="BM483" s="1" t="s">
        <v>3</v>
      </c>
      <c r="BN483" s="1" t="s">
        <v>3</v>
      </c>
      <c r="BO483" s="1" t="s">
        <v>3</v>
      </c>
      <c r="BP483" s="1" t="s">
        <v>3</v>
      </c>
      <c r="BQ483" s="1"/>
      <c r="BR483" s="1"/>
      <c r="BS483" s="1"/>
      <c r="BT483" s="1"/>
      <c r="BU483" s="1"/>
      <c r="BV483" s="1"/>
      <c r="BW483" s="1"/>
      <c r="BX483" s="1">
        <v>0</v>
      </c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>
        <v>0</v>
      </c>
    </row>
    <row r="484" spans="1:245" hidden="1" x14ac:dyDescent="0.2"/>
    <row r="485" spans="1:245" hidden="1" x14ac:dyDescent="0.2">
      <c r="A485" s="2">
        <v>52</v>
      </c>
      <c r="B485" s="2">
        <f t="shared" ref="B485:G485" si="427">B496</f>
        <v>1</v>
      </c>
      <c r="C485" s="2">
        <f t="shared" si="427"/>
        <v>4</v>
      </c>
      <c r="D485" s="2">
        <f t="shared" si="427"/>
        <v>483</v>
      </c>
      <c r="E485" s="2">
        <f t="shared" si="427"/>
        <v>0</v>
      </c>
      <c r="F485" s="2" t="str">
        <f t="shared" si="427"/>
        <v>Новый раздел</v>
      </c>
      <c r="G485" s="2" t="str">
        <f t="shared" si="427"/>
        <v>п.21.2   Посадка кустарников без кома, в однорядную живую изгородь - 197м/п</v>
      </c>
      <c r="H485" s="2"/>
      <c r="I485" s="2"/>
      <c r="J485" s="2"/>
      <c r="K485" s="2"/>
      <c r="L485" s="2"/>
      <c r="M485" s="2"/>
      <c r="N485" s="2"/>
      <c r="O485" s="2">
        <f t="shared" ref="O485:AT485" si="428">O496</f>
        <v>0</v>
      </c>
      <c r="P485" s="2">
        <f t="shared" si="428"/>
        <v>0</v>
      </c>
      <c r="Q485" s="2">
        <f t="shared" si="428"/>
        <v>0</v>
      </c>
      <c r="R485" s="2">
        <f t="shared" si="428"/>
        <v>0</v>
      </c>
      <c r="S485" s="2">
        <f t="shared" si="428"/>
        <v>0</v>
      </c>
      <c r="T485" s="2">
        <f t="shared" si="428"/>
        <v>0</v>
      </c>
      <c r="U485" s="2">
        <f t="shared" si="428"/>
        <v>0</v>
      </c>
      <c r="V485" s="2">
        <f t="shared" si="428"/>
        <v>0</v>
      </c>
      <c r="W485" s="2">
        <f t="shared" si="428"/>
        <v>0</v>
      </c>
      <c r="X485" s="2">
        <f t="shared" si="428"/>
        <v>0</v>
      </c>
      <c r="Y485" s="2">
        <f t="shared" si="428"/>
        <v>0</v>
      </c>
      <c r="Z485" s="2">
        <f t="shared" si="428"/>
        <v>0</v>
      </c>
      <c r="AA485" s="2">
        <f t="shared" si="428"/>
        <v>0</v>
      </c>
      <c r="AB485" s="2">
        <f t="shared" si="428"/>
        <v>0</v>
      </c>
      <c r="AC485" s="2">
        <f t="shared" si="428"/>
        <v>0</v>
      </c>
      <c r="AD485" s="2">
        <f t="shared" si="428"/>
        <v>0</v>
      </c>
      <c r="AE485" s="2">
        <f t="shared" si="428"/>
        <v>0</v>
      </c>
      <c r="AF485" s="2">
        <f t="shared" si="428"/>
        <v>0</v>
      </c>
      <c r="AG485" s="2">
        <f t="shared" si="428"/>
        <v>0</v>
      </c>
      <c r="AH485" s="2">
        <f t="shared" si="428"/>
        <v>0</v>
      </c>
      <c r="AI485" s="2">
        <f t="shared" si="428"/>
        <v>0</v>
      </c>
      <c r="AJ485" s="2">
        <f t="shared" si="428"/>
        <v>0</v>
      </c>
      <c r="AK485" s="2">
        <f t="shared" si="428"/>
        <v>0</v>
      </c>
      <c r="AL485" s="2">
        <f t="shared" si="428"/>
        <v>0</v>
      </c>
      <c r="AM485" s="2">
        <f t="shared" si="428"/>
        <v>0</v>
      </c>
      <c r="AN485" s="2">
        <f t="shared" si="428"/>
        <v>0</v>
      </c>
      <c r="AO485" s="2">
        <f t="shared" si="428"/>
        <v>0</v>
      </c>
      <c r="AP485" s="2">
        <f t="shared" si="428"/>
        <v>0</v>
      </c>
      <c r="AQ485" s="2">
        <f t="shared" si="428"/>
        <v>0</v>
      </c>
      <c r="AR485" s="2">
        <f t="shared" si="428"/>
        <v>0</v>
      </c>
      <c r="AS485" s="2">
        <f t="shared" si="428"/>
        <v>0</v>
      </c>
      <c r="AT485" s="2">
        <f t="shared" si="428"/>
        <v>0</v>
      </c>
      <c r="AU485" s="2">
        <f t="shared" ref="AU485:BZ485" si="429">AU496</f>
        <v>0</v>
      </c>
      <c r="AV485" s="2">
        <f t="shared" si="429"/>
        <v>0</v>
      </c>
      <c r="AW485" s="2">
        <f t="shared" si="429"/>
        <v>0</v>
      </c>
      <c r="AX485" s="2">
        <f t="shared" si="429"/>
        <v>0</v>
      </c>
      <c r="AY485" s="2">
        <f t="shared" si="429"/>
        <v>0</v>
      </c>
      <c r="AZ485" s="2">
        <f t="shared" si="429"/>
        <v>0</v>
      </c>
      <c r="BA485" s="2">
        <f t="shared" si="429"/>
        <v>0</v>
      </c>
      <c r="BB485" s="2">
        <f t="shared" si="429"/>
        <v>0</v>
      </c>
      <c r="BC485" s="2">
        <f t="shared" si="429"/>
        <v>0</v>
      </c>
      <c r="BD485" s="2">
        <f t="shared" si="429"/>
        <v>0</v>
      </c>
      <c r="BE485" s="2">
        <f t="shared" si="429"/>
        <v>0</v>
      </c>
      <c r="BF485" s="2">
        <f t="shared" si="429"/>
        <v>0</v>
      </c>
      <c r="BG485" s="2">
        <f t="shared" si="429"/>
        <v>0</v>
      </c>
      <c r="BH485" s="2">
        <f t="shared" si="429"/>
        <v>0</v>
      </c>
      <c r="BI485" s="2">
        <f t="shared" si="429"/>
        <v>0</v>
      </c>
      <c r="BJ485" s="2">
        <f t="shared" si="429"/>
        <v>0</v>
      </c>
      <c r="BK485" s="2">
        <f t="shared" si="429"/>
        <v>0</v>
      </c>
      <c r="BL485" s="2">
        <f t="shared" si="429"/>
        <v>0</v>
      </c>
      <c r="BM485" s="2">
        <f t="shared" si="429"/>
        <v>0</v>
      </c>
      <c r="BN485" s="2">
        <f t="shared" si="429"/>
        <v>0</v>
      </c>
      <c r="BO485" s="2">
        <f t="shared" si="429"/>
        <v>0</v>
      </c>
      <c r="BP485" s="2">
        <f t="shared" si="429"/>
        <v>0</v>
      </c>
      <c r="BQ485" s="2">
        <f t="shared" si="429"/>
        <v>0</v>
      </c>
      <c r="BR485" s="2">
        <f t="shared" si="429"/>
        <v>0</v>
      </c>
      <c r="BS485" s="2">
        <f t="shared" si="429"/>
        <v>0</v>
      </c>
      <c r="BT485" s="2">
        <f t="shared" si="429"/>
        <v>0</v>
      </c>
      <c r="BU485" s="2">
        <f t="shared" si="429"/>
        <v>0</v>
      </c>
      <c r="BV485" s="2">
        <f t="shared" si="429"/>
        <v>0</v>
      </c>
      <c r="BW485" s="2">
        <f t="shared" si="429"/>
        <v>0</v>
      </c>
      <c r="BX485" s="2">
        <f t="shared" si="429"/>
        <v>0</v>
      </c>
      <c r="BY485" s="2">
        <f t="shared" si="429"/>
        <v>0</v>
      </c>
      <c r="BZ485" s="2">
        <f t="shared" si="429"/>
        <v>0</v>
      </c>
      <c r="CA485" s="2">
        <f t="shared" ref="CA485:DF485" si="430">CA496</f>
        <v>0</v>
      </c>
      <c r="CB485" s="2">
        <f t="shared" si="430"/>
        <v>0</v>
      </c>
      <c r="CC485" s="2">
        <f t="shared" si="430"/>
        <v>0</v>
      </c>
      <c r="CD485" s="2">
        <f t="shared" si="430"/>
        <v>0</v>
      </c>
      <c r="CE485" s="2">
        <f t="shared" si="430"/>
        <v>0</v>
      </c>
      <c r="CF485" s="2">
        <f t="shared" si="430"/>
        <v>0</v>
      </c>
      <c r="CG485" s="2">
        <f t="shared" si="430"/>
        <v>0</v>
      </c>
      <c r="CH485" s="2">
        <f t="shared" si="430"/>
        <v>0</v>
      </c>
      <c r="CI485" s="2">
        <f t="shared" si="430"/>
        <v>0</v>
      </c>
      <c r="CJ485" s="2">
        <f t="shared" si="430"/>
        <v>0</v>
      </c>
      <c r="CK485" s="2">
        <f t="shared" si="430"/>
        <v>0</v>
      </c>
      <c r="CL485" s="2">
        <f t="shared" si="430"/>
        <v>0</v>
      </c>
      <c r="CM485" s="2">
        <f t="shared" si="430"/>
        <v>0</v>
      </c>
      <c r="CN485" s="2">
        <f t="shared" si="430"/>
        <v>0</v>
      </c>
      <c r="CO485" s="2">
        <f t="shared" si="430"/>
        <v>0</v>
      </c>
      <c r="CP485" s="2">
        <f t="shared" si="430"/>
        <v>0</v>
      </c>
      <c r="CQ485" s="2">
        <f t="shared" si="430"/>
        <v>0</v>
      </c>
      <c r="CR485" s="2">
        <f t="shared" si="430"/>
        <v>0</v>
      </c>
      <c r="CS485" s="2">
        <f t="shared" si="430"/>
        <v>0</v>
      </c>
      <c r="CT485" s="2">
        <f t="shared" si="430"/>
        <v>0</v>
      </c>
      <c r="CU485" s="2">
        <f t="shared" si="430"/>
        <v>0</v>
      </c>
      <c r="CV485" s="2">
        <f t="shared" si="430"/>
        <v>0</v>
      </c>
      <c r="CW485" s="2">
        <f t="shared" si="430"/>
        <v>0</v>
      </c>
      <c r="CX485" s="2">
        <f t="shared" si="430"/>
        <v>0</v>
      </c>
      <c r="CY485" s="2">
        <f t="shared" si="430"/>
        <v>0</v>
      </c>
      <c r="CZ485" s="2">
        <f t="shared" si="430"/>
        <v>0</v>
      </c>
      <c r="DA485" s="2">
        <f t="shared" si="430"/>
        <v>0</v>
      </c>
      <c r="DB485" s="2">
        <f t="shared" si="430"/>
        <v>0</v>
      </c>
      <c r="DC485" s="2">
        <f t="shared" si="430"/>
        <v>0</v>
      </c>
      <c r="DD485" s="2">
        <f t="shared" si="430"/>
        <v>0</v>
      </c>
      <c r="DE485" s="2">
        <f t="shared" si="430"/>
        <v>0</v>
      </c>
      <c r="DF485" s="2">
        <f t="shared" si="430"/>
        <v>0</v>
      </c>
      <c r="DG485" s="3">
        <f t="shared" ref="DG485:EL485" si="431">DG496</f>
        <v>0</v>
      </c>
      <c r="DH485" s="3">
        <f t="shared" si="431"/>
        <v>0</v>
      </c>
      <c r="DI485" s="3">
        <f t="shared" si="431"/>
        <v>0</v>
      </c>
      <c r="DJ485" s="3">
        <f t="shared" si="431"/>
        <v>0</v>
      </c>
      <c r="DK485" s="3">
        <f t="shared" si="431"/>
        <v>0</v>
      </c>
      <c r="DL485" s="3">
        <f t="shared" si="431"/>
        <v>0</v>
      </c>
      <c r="DM485" s="3">
        <f t="shared" si="431"/>
        <v>0</v>
      </c>
      <c r="DN485" s="3">
        <f t="shared" si="431"/>
        <v>0</v>
      </c>
      <c r="DO485" s="3">
        <f t="shared" si="431"/>
        <v>0</v>
      </c>
      <c r="DP485" s="3">
        <f t="shared" si="431"/>
        <v>0</v>
      </c>
      <c r="DQ485" s="3">
        <f t="shared" si="431"/>
        <v>0</v>
      </c>
      <c r="DR485" s="3">
        <f t="shared" si="431"/>
        <v>0</v>
      </c>
      <c r="DS485" s="3">
        <f t="shared" si="431"/>
        <v>0</v>
      </c>
      <c r="DT485" s="3">
        <f t="shared" si="431"/>
        <v>0</v>
      </c>
      <c r="DU485" s="3">
        <f t="shared" si="431"/>
        <v>0</v>
      </c>
      <c r="DV485" s="3">
        <f t="shared" si="431"/>
        <v>0</v>
      </c>
      <c r="DW485" s="3">
        <f t="shared" si="431"/>
        <v>0</v>
      </c>
      <c r="DX485" s="3">
        <f t="shared" si="431"/>
        <v>0</v>
      </c>
      <c r="DY485" s="3">
        <f t="shared" si="431"/>
        <v>0</v>
      </c>
      <c r="DZ485" s="3">
        <f t="shared" si="431"/>
        <v>0</v>
      </c>
      <c r="EA485" s="3">
        <f t="shared" si="431"/>
        <v>0</v>
      </c>
      <c r="EB485" s="3">
        <f t="shared" si="431"/>
        <v>0</v>
      </c>
      <c r="EC485" s="3">
        <f t="shared" si="431"/>
        <v>0</v>
      </c>
      <c r="ED485" s="3">
        <f t="shared" si="431"/>
        <v>0</v>
      </c>
      <c r="EE485" s="3">
        <f t="shared" si="431"/>
        <v>0</v>
      </c>
      <c r="EF485" s="3">
        <f t="shared" si="431"/>
        <v>0</v>
      </c>
      <c r="EG485" s="3">
        <f t="shared" si="431"/>
        <v>0</v>
      </c>
      <c r="EH485" s="3">
        <f t="shared" si="431"/>
        <v>0</v>
      </c>
      <c r="EI485" s="3">
        <f t="shared" si="431"/>
        <v>0</v>
      </c>
      <c r="EJ485" s="3">
        <f t="shared" si="431"/>
        <v>0</v>
      </c>
      <c r="EK485" s="3">
        <f t="shared" si="431"/>
        <v>0</v>
      </c>
      <c r="EL485" s="3">
        <f t="shared" si="431"/>
        <v>0</v>
      </c>
      <c r="EM485" s="3">
        <f t="shared" ref="EM485:FR485" si="432">EM496</f>
        <v>0</v>
      </c>
      <c r="EN485" s="3">
        <f t="shared" si="432"/>
        <v>0</v>
      </c>
      <c r="EO485" s="3">
        <f t="shared" si="432"/>
        <v>0</v>
      </c>
      <c r="EP485" s="3">
        <f t="shared" si="432"/>
        <v>0</v>
      </c>
      <c r="EQ485" s="3">
        <f t="shared" si="432"/>
        <v>0</v>
      </c>
      <c r="ER485" s="3">
        <f t="shared" si="432"/>
        <v>0</v>
      </c>
      <c r="ES485" s="3">
        <f t="shared" si="432"/>
        <v>0</v>
      </c>
      <c r="ET485" s="3">
        <f t="shared" si="432"/>
        <v>0</v>
      </c>
      <c r="EU485" s="3">
        <f t="shared" si="432"/>
        <v>0</v>
      </c>
      <c r="EV485" s="3">
        <f t="shared" si="432"/>
        <v>0</v>
      </c>
      <c r="EW485" s="3">
        <f t="shared" si="432"/>
        <v>0</v>
      </c>
      <c r="EX485" s="3">
        <f t="shared" si="432"/>
        <v>0</v>
      </c>
      <c r="EY485" s="3">
        <f t="shared" si="432"/>
        <v>0</v>
      </c>
      <c r="EZ485" s="3">
        <f t="shared" si="432"/>
        <v>0</v>
      </c>
      <c r="FA485" s="3">
        <f t="shared" si="432"/>
        <v>0</v>
      </c>
      <c r="FB485" s="3">
        <f t="shared" si="432"/>
        <v>0</v>
      </c>
      <c r="FC485" s="3">
        <f t="shared" si="432"/>
        <v>0</v>
      </c>
      <c r="FD485" s="3">
        <f t="shared" si="432"/>
        <v>0</v>
      </c>
      <c r="FE485" s="3">
        <f t="shared" si="432"/>
        <v>0</v>
      </c>
      <c r="FF485" s="3">
        <f t="shared" si="432"/>
        <v>0</v>
      </c>
      <c r="FG485" s="3">
        <f t="shared" si="432"/>
        <v>0</v>
      </c>
      <c r="FH485" s="3">
        <f t="shared" si="432"/>
        <v>0</v>
      </c>
      <c r="FI485" s="3">
        <f t="shared" si="432"/>
        <v>0</v>
      </c>
      <c r="FJ485" s="3">
        <f t="shared" si="432"/>
        <v>0</v>
      </c>
      <c r="FK485" s="3">
        <f t="shared" si="432"/>
        <v>0</v>
      </c>
      <c r="FL485" s="3">
        <f t="shared" si="432"/>
        <v>0</v>
      </c>
      <c r="FM485" s="3">
        <f t="shared" si="432"/>
        <v>0</v>
      </c>
      <c r="FN485" s="3">
        <f t="shared" si="432"/>
        <v>0</v>
      </c>
      <c r="FO485" s="3">
        <f t="shared" si="432"/>
        <v>0</v>
      </c>
      <c r="FP485" s="3">
        <f t="shared" si="432"/>
        <v>0</v>
      </c>
      <c r="FQ485" s="3">
        <f t="shared" si="432"/>
        <v>0</v>
      </c>
      <c r="FR485" s="3">
        <f t="shared" si="432"/>
        <v>0</v>
      </c>
      <c r="FS485" s="3">
        <f t="shared" ref="FS485:GX485" si="433">FS496</f>
        <v>0</v>
      </c>
      <c r="FT485" s="3">
        <f t="shared" si="433"/>
        <v>0</v>
      </c>
      <c r="FU485" s="3">
        <f t="shared" si="433"/>
        <v>0</v>
      </c>
      <c r="FV485" s="3">
        <f t="shared" si="433"/>
        <v>0</v>
      </c>
      <c r="FW485" s="3">
        <f t="shared" si="433"/>
        <v>0</v>
      </c>
      <c r="FX485" s="3">
        <f t="shared" si="433"/>
        <v>0</v>
      </c>
      <c r="FY485" s="3">
        <f t="shared" si="433"/>
        <v>0</v>
      </c>
      <c r="FZ485" s="3">
        <f t="shared" si="433"/>
        <v>0</v>
      </c>
      <c r="GA485" s="3">
        <f t="shared" si="433"/>
        <v>0</v>
      </c>
      <c r="GB485" s="3">
        <f t="shared" si="433"/>
        <v>0</v>
      </c>
      <c r="GC485" s="3">
        <f t="shared" si="433"/>
        <v>0</v>
      </c>
      <c r="GD485" s="3">
        <f t="shared" si="433"/>
        <v>0</v>
      </c>
      <c r="GE485" s="3">
        <f t="shared" si="433"/>
        <v>0</v>
      </c>
      <c r="GF485" s="3">
        <f t="shared" si="433"/>
        <v>0</v>
      </c>
      <c r="GG485" s="3">
        <f t="shared" si="433"/>
        <v>0</v>
      </c>
      <c r="GH485" s="3">
        <f t="shared" si="433"/>
        <v>0</v>
      </c>
      <c r="GI485" s="3">
        <f t="shared" si="433"/>
        <v>0</v>
      </c>
      <c r="GJ485" s="3">
        <f t="shared" si="433"/>
        <v>0</v>
      </c>
      <c r="GK485" s="3">
        <f t="shared" si="433"/>
        <v>0</v>
      </c>
      <c r="GL485" s="3">
        <f t="shared" si="433"/>
        <v>0</v>
      </c>
      <c r="GM485" s="3">
        <f t="shared" si="433"/>
        <v>0</v>
      </c>
      <c r="GN485" s="3">
        <f t="shared" si="433"/>
        <v>0</v>
      </c>
      <c r="GO485" s="3">
        <f t="shared" si="433"/>
        <v>0</v>
      </c>
      <c r="GP485" s="3">
        <f t="shared" si="433"/>
        <v>0</v>
      </c>
      <c r="GQ485" s="3">
        <f t="shared" si="433"/>
        <v>0</v>
      </c>
      <c r="GR485" s="3">
        <f t="shared" si="433"/>
        <v>0</v>
      </c>
      <c r="GS485" s="3">
        <f t="shared" si="433"/>
        <v>0</v>
      </c>
      <c r="GT485" s="3">
        <f t="shared" si="433"/>
        <v>0</v>
      </c>
      <c r="GU485" s="3">
        <f t="shared" si="433"/>
        <v>0</v>
      </c>
      <c r="GV485" s="3">
        <f t="shared" si="433"/>
        <v>0</v>
      </c>
      <c r="GW485" s="3">
        <f t="shared" si="433"/>
        <v>0</v>
      </c>
      <c r="GX485" s="3">
        <f t="shared" si="433"/>
        <v>0</v>
      </c>
    </row>
    <row r="486" spans="1:245" hidden="1" x14ac:dyDescent="0.2"/>
    <row r="487" spans="1:245" hidden="1" x14ac:dyDescent="0.2">
      <c r="A487">
        <v>17</v>
      </c>
      <c r="B487">
        <v>1</v>
      </c>
      <c r="C487">
        <f>ROW(SmtRes!A217)</f>
        <v>217</v>
      </c>
      <c r="D487">
        <f>ROW(EtalonRes!A214)</f>
        <v>214</v>
      </c>
      <c r="E487" t="s">
        <v>347</v>
      </c>
      <c r="F487" t="s">
        <v>151</v>
      </c>
      <c r="G487" t="s">
        <v>152</v>
      </c>
      <c r="H487" t="s">
        <v>153</v>
      </c>
      <c r="I487">
        <v>0</v>
      </c>
      <c r="J487">
        <v>0</v>
      </c>
      <c r="O487">
        <f t="shared" ref="O487:O494" si="434">ROUND(CP487,2)</f>
        <v>0</v>
      </c>
      <c r="P487">
        <f t="shared" ref="P487:P494" si="435">ROUND((ROUND((AC487*AW487*I487),2)*BC487),2)</f>
        <v>0</v>
      </c>
      <c r="Q487">
        <f t="shared" ref="Q487:Q494" si="436">(ROUND((ROUND(((ET487)*AV487*I487),2)*BB487),2)+ROUND((ROUND(((AE487-(EU487))*AV487*I487),2)*BS487),2))</f>
        <v>0</v>
      </c>
      <c r="R487">
        <f t="shared" ref="R487:R494" si="437">ROUND((ROUND((AE487*AV487*I487),2)*BS487),2)</f>
        <v>0</v>
      </c>
      <c r="S487">
        <f t="shared" ref="S487:S494" si="438">ROUND((ROUND((AF487*AV487*I487),2)*BA487),2)</f>
        <v>0</v>
      </c>
      <c r="T487">
        <f t="shared" ref="T487:T494" si="439">ROUND(CU487*I487,2)</f>
        <v>0</v>
      </c>
      <c r="U487">
        <f t="shared" ref="U487:U494" si="440">CV487*I487</f>
        <v>0</v>
      </c>
      <c r="V487">
        <f t="shared" ref="V487:V494" si="441">CW487*I487</f>
        <v>0</v>
      </c>
      <c r="W487">
        <f t="shared" ref="W487:W494" si="442">ROUND(CX487*I487,2)</f>
        <v>0</v>
      </c>
      <c r="X487">
        <f t="shared" ref="X487:Y494" si="443">ROUND(CY487,2)</f>
        <v>0</v>
      </c>
      <c r="Y487">
        <f t="shared" si="443"/>
        <v>0</v>
      </c>
      <c r="AA487">
        <v>40385408</v>
      </c>
      <c r="AB487">
        <f t="shared" ref="AB487:AB494" si="444">ROUND((AC487+AD487+AF487),6)</f>
        <v>771.65</v>
      </c>
      <c r="AC487">
        <f t="shared" ref="AC487:AC494" si="445">ROUND((ES487),6)</f>
        <v>0</v>
      </c>
      <c r="AD487">
        <f t="shared" ref="AD487:AD494" si="446">ROUND((((ET487)-(EU487))+AE487),6)</f>
        <v>757.55</v>
      </c>
      <c r="AE487">
        <f t="shared" ref="AE487:AF494" si="447">ROUND((EU487),6)</f>
        <v>140.47999999999999</v>
      </c>
      <c r="AF487">
        <f t="shared" si="447"/>
        <v>14.1</v>
      </c>
      <c r="AG487">
        <f t="shared" ref="AG487:AG494" si="448">ROUND((AP487),6)</f>
        <v>0</v>
      </c>
      <c r="AH487">
        <f t="shared" ref="AH487:AI494" si="449">(EW487)</f>
        <v>1.38</v>
      </c>
      <c r="AI487">
        <f t="shared" si="449"/>
        <v>0</v>
      </c>
      <c r="AJ487">
        <f t="shared" ref="AJ487:AJ494" si="450">(AS487)</f>
        <v>0</v>
      </c>
      <c r="AK487">
        <v>771.65</v>
      </c>
      <c r="AL487">
        <v>0</v>
      </c>
      <c r="AM487">
        <v>757.55</v>
      </c>
      <c r="AN487">
        <v>140.47999999999999</v>
      </c>
      <c r="AO487">
        <v>14.1</v>
      </c>
      <c r="AP487">
        <v>0</v>
      </c>
      <c r="AQ487">
        <v>1.38</v>
      </c>
      <c r="AR487">
        <v>0</v>
      </c>
      <c r="AS487">
        <v>0</v>
      </c>
      <c r="AT487">
        <v>92</v>
      </c>
      <c r="AU487">
        <v>50</v>
      </c>
      <c r="AV487">
        <v>1</v>
      </c>
      <c r="AW487">
        <v>1</v>
      </c>
      <c r="AZ487">
        <v>1</v>
      </c>
      <c r="BA487">
        <v>24.53</v>
      </c>
      <c r="BB487">
        <v>9.84</v>
      </c>
      <c r="BC487">
        <v>1</v>
      </c>
      <c r="BD487" t="s">
        <v>3</v>
      </c>
      <c r="BE487" t="s">
        <v>3</v>
      </c>
      <c r="BF487" t="s">
        <v>3</v>
      </c>
      <c r="BG487" t="s">
        <v>3</v>
      </c>
      <c r="BH487">
        <v>0</v>
      </c>
      <c r="BI487">
        <v>1</v>
      </c>
      <c r="BJ487" t="s">
        <v>154</v>
      </c>
      <c r="BM487">
        <v>2</v>
      </c>
      <c r="BN487">
        <v>0</v>
      </c>
      <c r="BO487" t="s">
        <v>151</v>
      </c>
      <c r="BP487">
        <v>1</v>
      </c>
      <c r="BQ487">
        <v>30</v>
      </c>
      <c r="BR487">
        <v>0</v>
      </c>
      <c r="BS487">
        <v>24.53</v>
      </c>
      <c r="BT487">
        <v>1</v>
      </c>
      <c r="BU487">
        <v>1</v>
      </c>
      <c r="BV487">
        <v>1</v>
      </c>
      <c r="BW487">
        <v>1</v>
      </c>
      <c r="BX487">
        <v>1</v>
      </c>
      <c r="BY487" t="s">
        <v>3</v>
      </c>
      <c r="BZ487">
        <v>92</v>
      </c>
      <c r="CA487">
        <v>50</v>
      </c>
      <c r="CE487">
        <v>30</v>
      </c>
      <c r="CF487">
        <v>0</v>
      </c>
      <c r="CG487">
        <v>0</v>
      </c>
      <c r="CM487">
        <v>0</v>
      </c>
      <c r="CN487" t="s">
        <v>3</v>
      </c>
      <c r="CO487">
        <v>0</v>
      </c>
      <c r="CP487">
        <f t="shared" ref="CP487:CP494" si="451">(P487+Q487+S487)</f>
        <v>0</v>
      </c>
      <c r="CQ487">
        <f t="shared" ref="CQ487:CQ494" si="452">ROUND((ROUND((AC487*AW487*1),2)*BC487),2)</f>
        <v>0</v>
      </c>
      <c r="CR487">
        <f t="shared" ref="CR487:CR494" si="453">(ROUND((ROUND(((ET487)*AV487*1),2)*BB487),2)+ROUND((ROUND(((AE487-(EU487))*AV487*1),2)*BS487),2))</f>
        <v>7454.29</v>
      </c>
      <c r="CS487">
        <f t="shared" ref="CS487:CS494" si="454">ROUND((ROUND((AE487*AV487*1),2)*BS487),2)</f>
        <v>3445.97</v>
      </c>
      <c r="CT487">
        <f t="shared" ref="CT487:CT494" si="455">ROUND((ROUND((AF487*AV487*1),2)*BA487),2)</f>
        <v>345.87</v>
      </c>
      <c r="CU487">
        <f t="shared" ref="CU487:CU494" si="456">AG487</f>
        <v>0</v>
      </c>
      <c r="CV487">
        <f t="shared" ref="CV487:CV494" si="457">(AH487*AV487)</f>
        <v>1.38</v>
      </c>
      <c r="CW487">
        <f t="shared" ref="CW487:CX494" si="458">AI487</f>
        <v>0</v>
      </c>
      <c r="CX487">
        <f t="shared" si="458"/>
        <v>0</v>
      </c>
      <c r="CY487">
        <f t="shared" ref="CY487:CY494" si="459">S487*(BZ487/100)</f>
        <v>0</v>
      </c>
      <c r="CZ487">
        <f t="shared" ref="CZ487:CZ494" si="460">S487*(CA487/100)</f>
        <v>0</v>
      </c>
      <c r="DC487" t="s">
        <v>3</v>
      </c>
      <c r="DD487" t="s">
        <v>3</v>
      </c>
      <c r="DE487" t="s">
        <v>3</v>
      </c>
      <c r="DF487" t="s">
        <v>3</v>
      </c>
      <c r="DG487" t="s">
        <v>3</v>
      </c>
      <c r="DH487" t="s">
        <v>3</v>
      </c>
      <c r="DI487" t="s">
        <v>3</v>
      </c>
      <c r="DJ487" t="s">
        <v>3</v>
      </c>
      <c r="DK487" t="s">
        <v>3</v>
      </c>
      <c r="DL487" t="s">
        <v>3</v>
      </c>
      <c r="DM487" t="s">
        <v>3</v>
      </c>
      <c r="DN487">
        <v>98</v>
      </c>
      <c r="DO487">
        <v>77</v>
      </c>
      <c r="DP487">
        <v>1</v>
      </c>
      <c r="DQ487">
        <v>1</v>
      </c>
      <c r="DU487">
        <v>1013</v>
      </c>
      <c r="DV487" t="s">
        <v>153</v>
      </c>
      <c r="DW487" t="s">
        <v>153</v>
      </c>
      <c r="DX487">
        <v>1</v>
      </c>
      <c r="EE487">
        <v>39927414</v>
      </c>
      <c r="EF487">
        <v>30</v>
      </c>
      <c r="EG487" t="s">
        <v>51</v>
      </c>
      <c r="EH487">
        <v>0</v>
      </c>
      <c r="EI487" t="s">
        <v>3</v>
      </c>
      <c r="EJ487">
        <v>1</v>
      </c>
      <c r="EK487">
        <v>2</v>
      </c>
      <c r="EL487" t="s">
        <v>155</v>
      </c>
      <c r="EM487" t="s">
        <v>156</v>
      </c>
      <c r="EO487" t="s">
        <v>3</v>
      </c>
      <c r="EQ487">
        <v>131072</v>
      </c>
      <c r="ER487">
        <v>771.65</v>
      </c>
      <c r="ES487">
        <v>0</v>
      </c>
      <c r="ET487">
        <v>757.55</v>
      </c>
      <c r="EU487">
        <v>140.47999999999999</v>
      </c>
      <c r="EV487">
        <v>14.1</v>
      </c>
      <c r="EW487">
        <v>1.38</v>
      </c>
      <c r="EX487">
        <v>0</v>
      </c>
      <c r="EY487">
        <v>0</v>
      </c>
      <c r="FQ487">
        <v>0</v>
      </c>
      <c r="FR487">
        <f t="shared" ref="FR487:FR494" si="461">ROUND(IF(AND(BH487=3,BI487=3),P487,0),2)</f>
        <v>0</v>
      </c>
      <c r="FS487">
        <v>0</v>
      </c>
      <c r="FX487">
        <v>98</v>
      </c>
      <c r="FY487">
        <v>77</v>
      </c>
      <c r="GA487" t="s">
        <v>3</v>
      </c>
      <c r="GD487">
        <v>0</v>
      </c>
      <c r="GF487">
        <v>445216503</v>
      </c>
      <c r="GG487">
        <v>2</v>
      </c>
      <c r="GH487">
        <v>1</v>
      </c>
      <c r="GI487">
        <v>2</v>
      </c>
      <c r="GJ487">
        <v>0</v>
      </c>
      <c r="GK487">
        <f>ROUND(R487*(R12)/100,2)</f>
        <v>0</v>
      </c>
      <c r="GL487">
        <f t="shared" ref="GL487:GL494" si="462">ROUND(IF(AND(BH487=3,BI487=3,FS487&lt;&gt;0),P487,0),2)</f>
        <v>0</v>
      </c>
      <c r="GM487">
        <f t="shared" ref="GM487:GM494" si="463">ROUND(O487+X487+Y487+GK487,2)+GX487</f>
        <v>0</v>
      </c>
      <c r="GN487">
        <f t="shared" ref="GN487:GN494" si="464">IF(OR(BI487=0,BI487=1),ROUND(O487+X487+Y487+GK487,2),0)</f>
        <v>0</v>
      </c>
      <c r="GO487">
        <f t="shared" ref="GO487:GO494" si="465">IF(BI487=2,ROUND(O487+X487+Y487+GK487,2),0)</f>
        <v>0</v>
      </c>
      <c r="GP487">
        <f t="shared" ref="GP487:GP494" si="466">IF(BI487=4,ROUND(O487+X487+Y487+GK487,2)+GX487,0)</f>
        <v>0</v>
      </c>
      <c r="GR487">
        <v>0</v>
      </c>
      <c r="GS487">
        <v>3</v>
      </c>
      <c r="GT487">
        <v>0</v>
      </c>
      <c r="GU487" t="s">
        <v>3</v>
      </c>
      <c r="GV487">
        <f t="shared" ref="GV487:GV494" si="467">ROUND((GT487),6)</f>
        <v>0</v>
      </c>
      <c r="GW487">
        <v>1</v>
      </c>
      <c r="GX487">
        <f t="shared" ref="GX487:GX494" si="468">ROUND(HC487*I487,2)</f>
        <v>0</v>
      </c>
      <c r="HA487">
        <v>0</v>
      </c>
      <c r="HB487">
        <v>0</v>
      </c>
      <c r="HC487">
        <f t="shared" ref="HC487:HC494" si="469">GV487*GW487</f>
        <v>0</v>
      </c>
      <c r="IK487">
        <v>0</v>
      </c>
    </row>
    <row r="488" spans="1:245" hidden="1" x14ac:dyDescent="0.2">
      <c r="A488">
        <v>17</v>
      </c>
      <c r="B488">
        <v>1</v>
      </c>
      <c r="C488">
        <f>ROW(SmtRes!A218)</f>
        <v>218</v>
      </c>
      <c r="D488">
        <f>ROW(EtalonRes!A215)</f>
        <v>215</v>
      </c>
      <c r="E488" t="s">
        <v>348</v>
      </c>
      <c r="F488" t="s">
        <v>164</v>
      </c>
      <c r="G488" t="s">
        <v>165</v>
      </c>
      <c r="H488" t="s">
        <v>153</v>
      </c>
      <c r="I488">
        <v>0</v>
      </c>
      <c r="J488">
        <v>0</v>
      </c>
      <c r="O488">
        <f t="shared" si="434"/>
        <v>0</v>
      </c>
      <c r="P488">
        <f t="shared" si="435"/>
        <v>0</v>
      </c>
      <c r="Q488">
        <f t="shared" si="436"/>
        <v>0</v>
      </c>
      <c r="R488">
        <f t="shared" si="437"/>
        <v>0</v>
      </c>
      <c r="S488">
        <f t="shared" si="438"/>
        <v>0</v>
      </c>
      <c r="T488">
        <f t="shared" si="439"/>
        <v>0</v>
      </c>
      <c r="U488">
        <f t="shared" si="440"/>
        <v>0</v>
      </c>
      <c r="V488">
        <f t="shared" si="441"/>
        <v>0</v>
      </c>
      <c r="W488">
        <f t="shared" si="442"/>
        <v>0</v>
      </c>
      <c r="X488">
        <f t="shared" si="443"/>
        <v>0</v>
      </c>
      <c r="Y488">
        <f t="shared" si="443"/>
        <v>0</v>
      </c>
      <c r="AA488">
        <v>40385408</v>
      </c>
      <c r="AB488">
        <f t="shared" si="444"/>
        <v>795.14</v>
      </c>
      <c r="AC488">
        <f t="shared" si="445"/>
        <v>0</v>
      </c>
      <c r="AD488">
        <f t="shared" si="446"/>
        <v>0</v>
      </c>
      <c r="AE488">
        <f t="shared" si="447"/>
        <v>0</v>
      </c>
      <c r="AF488">
        <f t="shared" si="447"/>
        <v>795.14</v>
      </c>
      <c r="AG488">
        <f t="shared" si="448"/>
        <v>0</v>
      </c>
      <c r="AH488">
        <f t="shared" si="449"/>
        <v>83</v>
      </c>
      <c r="AI488">
        <f t="shared" si="449"/>
        <v>0</v>
      </c>
      <c r="AJ488">
        <f t="shared" si="450"/>
        <v>0</v>
      </c>
      <c r="AK488">
        <v>795.14</v>
      </c>
      <c r="AL488">
        <v>0</v>
      </c>
      <c r="AM488">
        <v>0</v>
      </c>
      <c r="AN488">
        <v>0</v>
      </c>
      <c r="AO488">
        <v>795.14</v>
      </c>
      <c r="AP488">
        <v>0</v>
      </c>
      <c r="AQ488">
        <v>83</v>
      </c>
      <c r="AR488">
        <v>0</v>
      </c>
      <c r="AS488">
        <v>0</v>
      </c>
      <c r="AT488">
        <v>73</v>
      </c>
      <c r="AU488">
        <v>41</v>
      </c>
      <c r="AV488">
        <v>1</v>
      </c>
      <c r="AW488">
        <v>1</v>
      </c>
      <c r="AZ488">
        <v>1</v>
      </c>
      <c r="BA488">
        <v>24.53</v>
      </c>
      <c r="BB488">
        <v>1</v>
      </c>
      <c r="BC488">
        <v>1</v>
      </c>
      <c r="BD488" t="s">
        <v>3</v>
      </c>
      <c r="BE488" t="s">
        <v>3</v>
      </c>
      <c r="BF488" t="s">
        <v>3</v>
      </c>
      <c r="BG488" t="s">
        <v>3</v>
      </c>
      <c r="BH488">
        <v>0</v>
      </c>
      <c r="BI488">
        <v>1</v>
      </c>
      <c r="BJ488" t="s">
        <v>166</v>
      </c>
      <c r="BM488">
        <v>393</v>
      </c>
      <c r="BN488">
        <v>0</v>
      </c>
      <c r="BO488" t="s">
        <v>164</v>
      </c>
      <c r="BP488">
        <v>1</v>
      </c>
      <c r="BQ488">
        <v>60</v>
      </c>
      <c r="BR488">
        <v>0</v>
      </c>
      <c r="BS488">
        <v>24.53</v>
      </c>
      <c r="BT488">
        <v>1</v>
      </c>
      <c r="BU488">
        <v>1</v>
      </c>
      <c r="BV488">
        <v>1</v>
      </c>
      <c r="BW488">
        <v>1</v>
      </c>
      <c r="BX488">
        <v>1</v>
      </c>
      <c r="BY488" t="s">
        <v>3</v>
      </c>
      <c r="BZ488">
        <v>73</v>
      </c>
      <c r="CA488">
        <v>41</v>
      </c>
      <c r="CE488">
        <v>30</v>
      </c>
      <c r="CF488">
        <v>0</v>
      </c>
      <c r="CG488">
        <v>0</v>
      </c>
      <c r="CM488">
        <v>0</v>
      </c>
      <c r="CN488" t="s">
        <v>3</v>
      </c>
      <c r="CO488">
        <v>0</v>
      </c>
      <c r="CP488">
        <f t="shared" si="451"/>
        <v>0</v>
      </c>
      <c r="CQ488">
        <f t="shared" si="452"/>
        <v>0</v>
      </c>
      <c r="CR488">
        <f t="shared" si="453"/>
        <v>0</v>
      </c>
      <c r="CS488">
        <f t="shared" si="454"/>
        <v>0</v>
      </c>
      <c r="CT488">
        <f t="shared" si="455"/>
        <v>19504.78</v>
      </c>
      <c r="CU488">
        <f t="shared" si="456"/>
        <v>0</v>
      </c>
      <c r="CV488">
        <f t="shared" si="457"/>
        <v>83</v>
      </c>
      <c r="CW488">
        <f t="shared" si="458"/>
        <v>0</v>
      </c>
      <c r="CX488">
        <f t="shared" si="458"/>
        <v>0</v>
      </c>
      <c r="CY488">
        <f t="shared" si="459"/>
        <v>0</v>
      </c>
      <c r="CZ488">
        <f t="shared" si="460"/>
        <v>0</v>
      </c>
      <c r="DC488" t="s">
        <v>3</v>
      </c>
      <c r="DD488" t="s">
        <v>3</v>
      </c>
      <c r="DE488" t="s">
        <v>3</v>
      </c>
      <c r="DF488" t="s">
        <v>3</v>
      </c>
      <c r="DG488" t="s">
        <v>3</v>
      </c>
      <c r="DH488" t="s">
        <v>3</v>
      </c>
      <c r="DI488" t="s">
        <v>3</v>
      </c>
      <c r="DJ488" t="s">
        <v>3</v>
      </c>
      <c r="DK488" t="s">
        <v>3</v>
      </c>
      <c r="DL488" t="s">
        <v>3</v>
      </c>
      <c r="DM488" t="s">
        <v>3</v>
      </c>
      <c r="DN488">
        <v>91</v>
      </c>
      <c r="DO488">
        <v>67</v>
      </c>
      <c r="DP488">
        <v>1</v>
      </c>
      <c r="DQ488">
        <v>1</v>
      </c>
      <c r="DU488">
        <v>1013</v>
      </c>
      <c r="DV488" t="s">
        <v>153</v>
      </c>
      <c r="DW488" t="s">
        <v>153</v>
      </c>
      <c r="DX488">
        <v>1</v>
      </c>
      <c r="EE488">
        <v>39927805</v>
      </c>
      <c r="EF488">
        <v>60</v>
      </c>
      <c r="EG488" t="s">
        <v>19</v>
      </c>
      <c r="EH488">
        <v>0</v>
      </c>
      <c r="EI488" t="s">
        <v>3</v>
      </c>
      <c r="EJ488">
        <v>1</v>
      </c>
      <c r="EK488">
        <v>393</v>
      </c>
      <c r="EL488" t="s">
        <v>167</v>
      </c>
      <c r="EM488" t="s">
        <v>168</v>
      </c>
      <c r="EO488" t="s">
        <v>3</v>
      </c>
      <c r="EQ488">
        <v>131072</v>
      </c>
      <c r="ER488">
        <v>795.14</v>
      </c>
      <c r="ES488">
        <v>0</v>
      </c>
      <c r="ET488">
        <v>0</v>
      </c>
      <c r="EU488">
        <v>0</v>
      </c>
      <c r="EV488">
        <v>795.14</v>
      </c>
      <c r="EW488">
        <v>83</v>
      </c>
      <c r="EX488">
        <v>0</v>
      </c>
      <c r="EY488">
        <v>0</v>
      </c>
      <c r="FQ488">
        <v>0</v>
      </c>
      <c r="FR488">
        <f t="shared" si="461"/>
        <v>0</v>
      </c>
      <c r="FS488">
        <v>0</v>
      </c>
      <c r="FX488">
        <v>91</v>
      </c>
      <c r="FY488">
        <v>67</v>
      </c>
      <c r="GA488" t="s">
        <v>3</v>
      </c>
      <c r="GD488">
        <v>0</v>
      </c>
      <c r="GF488">
        <v>2144161260</v>
      </c>
      <c r="GG488">
        <v>2</v>
      </c>
      <c r="GH488">
        <v>1</v>
      </c>
      <c r="GI488">
        <v>2</v>
      </c>
      <c r="GJ488">
        <v>0</v>
      </c>
      <c r="GK488">
        <f>ROUND(R488*(R12)/100,2)</f>
        <v>0</v>
      </c>
      <c r="GL488">
        <f t="shared" si="462"/>
        <v>0</v>
      </c>
      <c r="GM488">
        <f t="shared" si="463"/>
        <v>0</v>
      </c>
      <c r="GN488">
        <f t="shared" si="464"/>
        <v>0</v>
      </c>
      <c r="GO488">
        <f t="shared" si="465"/>
        <v>0</v>
      </c>
      <c r="GP488">
        <f t="shared" si="466"/>
        <v>0</v>
      </c>
      <c r="GR488">
        <v>0</v>
      </c>
      <c r="GS488">
        <v>3</v>
      </c>
      <c r="GT488">
        <v>0</v>
      </c>
      <c r="GU488" t="s">
        <v>3</v>
      </c>
      <c r="GV488">
        <f t="shared" si="467"/>
        <v>0</v>
      </c>
      <c r="GW488">
        <v>1</v>
      </c>
      <c r="GX488">
        <f t="shared" si="468"/>
        <v>0</v>
      </c>
      <c r="HA488">
        <v>0</v>
      </c>
      <c r="HB488">
        <v>0</v>
      </c>
      <c r="HC488">
        <f t="shared" si="469"/>
        <v>0</v>
      </c>
      <c r="IK488">
        <v>0</v>
      </c>
    </row>
    <row r="489" spans="1:245" hidden="1" x14ac:dyDescent="0.2">
      <c r="A489">
        <v>17</v>
      </c>
      <c r="B489">
        <v>1</v>
      </c>
      <c r="C489">
        <f>ROW(SmtRes!A221)</f>
        <v>221</v>
      </c>
      <c r="D489">
        <f>ROW(EtalonRes!A218)</f>
        <v>218</v>
      </c>
      <c r="E489" t="s">
        <v>349</v>
      </c>
      <c r="F489" t="s">
        <v>350</v>
      </c>
      <c r="G489" t="s">
        <v>351</v>
      </c>
      <c r="H489" t="s">
        <v>352</v>
      </c>
      <c r="I489">
        <v>0</v>
      </c>
      <c r="J489">
        <v>0</v>
      </c>
      <c r="O489">
        <f t="shared" si="434"/>
        <v>0</v>
      </c>
      <c r="P489">
        <f t="shared" si="435"/>
        <v>0</v>
      </c>
      <c r="Q489">
        <f t="shared" si="436"/>
        <v>0</v>
      </c>
      <c r="R489">
        <f t="shared" si="437"/>
        <v>0</v>
      </c>
      <c r="S489">
        <f t="shared" si="438"/>
        <v>0</v>
      </c>
      <c r="T489">
        <f t="shared" si="439"/>
        <v>0</v>
      </c>
      <c r="U489">
        <f t="shared" si="440"/>
        <v>0</v>
      </c>
      <c r="V489">
        <f t="shared" si="441"/>
        <v>0</v>
      </c>
      <c r="W489">
        <f t="shared" si="442"/>
        <v>0</v>
      </c>
      <c r="X489">
        <f t="shared" si="443"/>
        <v>0</v>
      </c>
      <c r="Y489">
        <f t="shared" si="443"/>
        <v>0</v>
      </c>
      <c r="AA489">
        <v>40385408</v>
      </c>
      <c r="AB489">
        <f t="shared" si="444"/>
        <v>58.81</v>
      </c>
      <c r="AC489">
        <f t="shared" si="445"/>
        <v>0</v>
      </c>
      <c r="AD489">
        <f t="shared" si="446"/>
        <v>5.97</v>
      </c>
      <c r="AE489">
        <f t="shared" si="447"/>
        <v>1.98</v>
      </c>
      <c r="AF489">
        <f t="shared" si="447"/>
        <v>52.84</v>
      </c>
      <c r="AG489">
        <f t="shared" si="448"/>
        <v>0</v>
      </c>
      <c r="AH489">
        <f t="shared" si="449"/>
        <v>5.17</v>
      </c>
      <c r="AI489">
        <f t="shared" si="449"/>
        <v>0</v>
      </c>
      <c r="AJ489">
        <f t="shared" si="450"/>
        <v>0</v>
      </c>
      <c r="AK489">
        <v>58.81</v>
      </c>
      <c r="AL489">
        <v>0</v>
      </c>
      <c r="AM489">
        <v>5.97</v>
      </c>
      <c r="AN489">
        <v>1.98</v>
      </c>
      <c r="AO489">
        <v>52.84</v>
      </c>
      <c r="AP489">
        <v>0</v>
      </c>
      <c r="AQ489">
        <v>5.17</v>
      </c>
      <c r="AR489">
        <v>0</v>
      </c>
      <c r="AS489">
        <v>0</v>
      </c>
      <c r="AT489">
        <v>102</v>
      </c>
      <c r="AU489">
        <v>47</v>
      </c>
      <c r="AV489">
        <v>1</v>
      </c>
      <c r="AW489">
        <v>1</v>
      </c>
      <c r="AZ489">
        <v>1</v>
      </c>
      <c r="BA489">
        <v>24.53</v>
      </c>
      <c r="BB489">
        <v>12.03</v>
      </c>
      <c r="BC489">
        <v>1</v>
      </c>
      <c r="BD489" t="s">
        <v>3</v>
      </c>
      <c r="BE489" t="s">
        <v>3</v>
      </c>
      <c r="BF489" t="s">
        <v>3</v>
      </c>
      <c r="BG489" t="s">
        <v>3</v>
      </c>
      <c r="BH489">
        <v>0</v>
      </c>
      <c r="BI489">
        <v>1</v>
      </c>
      <c r="BJ489" t="s">
        <v>353</v>
      </c>
      <c r="BM489">
        <v>294</v>
      </c>
      <c r="BN489">
        <v>0</v>
      </c>
      <c r="BO489" t="s">
        <v>3</v>
      </c>
      <c r="BP489">
        <v>0</v>
      </c>
      <c r="BQ489">
        <v>30</v>
      </c>
      <c r="BR489">
        <v>0</v>
      </c>
      <c r="BS489">
        <v>24.53</v>
      </c>
      <c r="BT489">
        <v>1</v>
      </c>
      <c r="BU489">
        <v>1</v>
      </c>
      <c r="BV489">
        <v>1</v>
      </c>
      <c r="BW489">
        <v>1</v>
      </c>
      <c r="BX489">
        <v>1</v>
      </c>
      <c r="BY489" t="s">
        <v>3</v>
      </c>
      <c r="BZ489">
        <v>102</v>
      </c>
      <c r="CA489">
        <v>47</v>
      </c>
      <c r="CE489">
        <v>30</v>
      </c>
      <c r="CF489">
        <v>0</v>
      </c>
      <c r="CG489">
        <v>0</v>
      </c>
      <c r="CM489">
        <v>0</v>
      </c>
      <c r="CN489" t="s">
        <v>3</v>
      </c>
      <c r="CO489">
        <v>0</v>
      </c>
      <c r="CP489">
        <f t="shared" si="451"/>
        <v>0</v>
      </c>
      <c r="CQ489">
        <f t="shared" si="452"/>
        <v>0</v>
      </c>
      <c r="CR489">
        <f t="shared" si="453"/>
        <v>71.819999999999993</v>
      </c>
      <c r="CS489">
        <f t="shared" si="454"/>
        <v>48.57</v>
      </c>
      <c r="CT489">
        <f t="shared" si="455"/>
        <v>1296.17</v>
      </c>
      <c r="CU489">
        <f t="shared" si="456"/>
        <v>0</v>
      </c>
      <c r="CV489">
        <f t="shared" si="457"/>
        <v>5.17</v>
      </c>
      <c r="CW489">
        <f t="shared" si="458"/>
        <v>0</v>
      </c>
      <c r="CX489">
        <f t="shared" si="458"/>
        <v>0</v>
      </c>
      <c r="CY489">
        <f t="shared" si="459"/>
        <v>0</v>
      </c>
      <c r="CZ489">
        <f t="shared" si="460"/>
        <v>0</v>
      </c>
      <c r="DC489" t="s">
        <v>3</v>
      </c>
      <c r="DD489" t="s">
        <v>3</v>
      </c>
      <c r="DE489" t="s">
        <v>3</v>
      </c>
      <c r="DF489" t="s">
        <v>3</v>
      </c>
      <c r="DG489" t="s">
        <v>3</v>
      </c>
      <c r="DH489" t="s">
        <v>3</v>
      </c>
      <c r="DI489" t="s">
        <v>3</v>
      </c>
      <c r="DJ489" t="s">
        <v>3</v>
      </c>
      <c r="DK489" t="s">
        <v>3</v>
      </c>
      <c r="DL489" t="s">
        <v>3</v>
      </c>
      <c r="DM489" t="s">
        <v>3</v>
      </c>
      <c r="DN489">
        <v>187</v>
      </c>
      <c r="DO489">
        <v>101</v>
      </c>
      <c r="DP489">
        <v>1</v>
      </c>
      <c r="DQ489">
        <v>1</v>
      </c>
      <c r="DU489">
        <v>1013</v>
      </c>
      <c r="DV489" t="s">
        <v>352</v>
      </c>
      <c r="DW489" t="s">
        <v>352</v>
      </c>
      <c r="DX489">
        <v>1</v>
      </c>
      <c r="EE489">
        <v>39927706</v>
      </c>
      <c r="EF489">
        <v>30</v>
      </c>
      <c r="EG489" t="s">
        <v>51</v>
      </c>
      <c r="EH489">
        <v>0</v>
      </c>
      <c r="EI489" t="s">
        <v>3</v>
      </c>
      <c r="EJ489">
        <v>1</v>
      </c>
      <c r="EK489">
        <v>294</v>
      </c>
      <c r="EL489" t="s">
        <v>354</v>
      </c>
      <c r="EM489" t="s">
        <v>355</v>
      </c>
      <c r="EO489" t="s">
        <v>3</v>
      </c>
      <c r="EQ489">
        <v>131072</v>
      </c>
      <c r="ER489">
        <v>58.81</v>
      </c>
      <c r="ES489">
        <v>0</v>
      </c>
      <c r="ET489">
        <v>5.97</v>
      </c>
      <c r="EU489">
        <v>1.98</v>
      </c>
      <c r="EV489">
        <v>52.84</v>
      </c>
      <c r="EW489">
        <v>5.17</v>
      </c>
      <c r="EX489">
        <v>0</v>
      </c>
      <c r="EY489">
        <v>0</v>
      </c>
      <c r="FQ489">
        <v>0</v>
      </c>
      <c r="FR489">
        <f t="shared" si="461"/>
        <v>0</v>
      </c>
      <c r="FS489">
        <v>0</v>
      </c>
      <c r="FX489">
        <v>187</v>
      </c>
      <c r="FY489">
        <v>101</v>
      </c>
      <c r="GA489" t="s">
        <v>3</v>
      </c>
      <c r="GD489">
        <v>0</v>
      </c>
      <c r="GF489">
        <v>293034372</v>
      </c>
      <c r="GG489">
        <v>2</v>
      </c>
      <c r="GH489">
        <v>1</v>
      </c>
      <c r="GI489">
        <v>3</v>
      </c>
      <c r="GJ489">
        <v>0</v>
      </c>
      <c r="GK489">
        <f>ROUND(R489*(R12)/100,2)</f>
        <v>0</v>
      </c>
      <c r="GL489">
        <f t="shared" si="462"/>
        <v>0</v>
      </c>
      <c r="GM489">
        <f t="shared" si="463"/>
        <v>0</v>
      </c>
      <c r="GN489">
        <f t="shared" si="464"/>
        <v>0</v>
      </c>
      <c r="GO489">
        <f t="shared" si="465"/>
        <v>0</v>
      </c>
      <c r="GP489">
        <f t="shared" si="466"/>
        <v>0</v>
      </c>
      <c r="GR489">
        <v>0</v>
      </c>
      <c r="GS489">
        <v>3</v>
      </c>
      <c r="GT489">
        <v>0</v>
      </c>
      <c r="GU489" t="s">
        <v>3</v>
      </c>
      <c r="GV489">
        <f t="shared" si="467"/>
        <v>0</v>
      </c>
      <c r="GW489">
        <v>1</v>
      </c>
      <c r="GX489">
        <f t="shared" si="468"/>
        <v>0</v>
      </c>
      <c r="HA489">
        <v>0</v>
      </c>
      <c r="HB489">
        <v>0</v>
      </c>
      <c r="HC489">
        <f t="shared" si="469"/>
        <v>0</v>
      </c>
      <c r="IK489">
        <v>0</v>
      </c>
    </row>
    <row r="490" spans="1:245" hidden="1" x14ac:dyDescent="0.2">
      <c r="A490">
        <v>18</v>
      </c>
      <c r="B490">
        <v>1</v>
      </c>
      <c r="C490">
        <v>221</v>
      </c>
      <c r="E490" t="s">
        <v>356</v>
      </c>
      <c r="F490" t="s">
        <v>298</v>
      </c>
      <c r="G490" t="s">
        <v>299</v>
      </c>
      <c r="H490" t="s">
        <v>44</v>
      </c>
      <c r="I490">
        <v>0</v>
      </c>
      <c r="J490">
        <v>2.5</v>
      </c>
      <c r="O490">
        <f t="shared" si="434"/>
        <v>0</v>
      </c>
      <c r="P490">
        <f t="shared" si="435"/>
        <v>0</v>
      </c>
      <c r="Q490">
        <f t="shared" si="436"/>
        <v>0</v>
      </c>
      <c r="R490">
        <f t="shared" si="437"/>
        <v>0</v>
      </c>
      <c r="S490">
        <f t="shared" si="438"/>
        <v>0</v>
      </c>
      <c r="T490">
        <f t="shared" si="439"/>
        <v>0</v>
      </c>
      <c r="U490">
        <f t="shared" si="440"/>
        <v>0</v>
      </c>
      <c r="V490">
        <f t="shared" si="441"/>
        <v>0</v>
      </c>
      <c r="W490">
        <f t="shared" si="442"/>
        <v>0</v>
      </c>
      <c r="X490">
        <f t="shared" si="443"/>
        <v>0</v>
      </c>
      <c r="Y490">
        <f t="shared" si="443"/>
        <v>0</v>
      </c>
      <c r="AA490">
        <v>40385408</v>
      </c>
      <c r="AB490">
        <f t="shared" si="444"/>
        <v>146.84</v>
      </c>
      <c r="AC490">
        <f t="shared" si="445"/>
        <v>146.84</v>
      </c>
      <c r="AD490">
        <f t="shared" si="446"/>
        <v>0</v>
      </c>
      <c r="AE490">
        <f t="shared" si="447"/>
        <v>0</v>
      </c>
      <c r="AF490">
        <f t="shared" si="447"/>
        <v>0</v>
      </c>
      <c r="AG490">
        <f t="shared" si="448"/>
        <v>0</v>
      </c>
      <c r="AH490">
        <f t="shared" si="449"/>
        <v>0</v>
      </c>
      <c r="AI490">
        <f t="shared" si="449"/>
        <v>0</v>
      </c>
      <c r="AJ490">
        <f t="shared" si="450"/>
        <v>0</v>
      </c>
      <c r="AK490">
        <v>146.84</v>
      </c>
      <c r="AL490">
        <v>146.84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1</v>
      </c>
      <c r="AW490">
        <v>1</v>
      </c>
      <c r="AZ490">
        <v>1</v>
      </c>
      <c r="BA490">
        <v>1</v>
      </c>
      <c r="BB490">
        <v>1</v>
      </c>
      <c r="BC490">
        <v>6.66</v>
      </c>
      <c r="BD490" t="s">
        <v>3</v>
      </c>
      <c r="BE490" t="s">
        <v>3</v>
      </c>
      <c r="BF490" t="s">
        <v>3</v>
      </c>
      <c r="BG490" t="s">
        <v>3</v>
      </c>
      <c r="BH490">
        <v>3</v>
      </c>
      <c r="BI490">
        <v>1</v>
      </c>
      <c r="BJ490" t="s">
        <v>300</v>
      </c>
      <c r="BM490">
        <v>294</v>
      </c>
      <c r="BN490">
        <v>0</v>
      </c>
      <c r="BO490" t="s">
        <v>3</v>
      </c>
      <c r="BP490">
        <v>0</v>
      </c>
      <c r="BQ490">
        <v>30</v>
      </c>
      <c r="BR490">
        <v>0</v>
      </c>
      <c r="BS490">
        <v>1</v>
      </c>
      <c r="BT490">
        <v>1</v>
      </c>
      <c r="BU490">
        <v>1</v>
      </c>
      <c r="BV490">
        <v>1</v>
      </c>
      <c r="BW490">
        <v>1</v>
      </c>
      <c r="BX490">
        <v>1</v>
      </c>
      <c r="BY490" t="s">
        <v>3</v>
      </c>
      <c r="BZ490">
        <v>0</v>
      </c>
      <c r="CA490">
        <v>0</v>
      </c>
      <c r="CE490">
        <v>30</v>
      </c>
      <c r="CF490">
        <v>0</v>
      </c>
      <c r="CG490">
        <v>0</v>
      </c>
      <c r="CM490">
        <v>0</v>
      </c>
      <c r="CN490" t="s">
        <v>3</v>
      </c>
      <c r="CO490">
        <v>0</v>
      </c>
      <c r="CP490">
        <f t="shared" si="451"/>
        <v>0</v>
      </c>
      <c r="CQ490">
        <f t="shared" si="452"/>
        <v>977.95</v>
      </c>
      <c r="CR490">
        <f t="shared" si="453"/>
        <v>0</v>
      </c>
      <c r="CS490">
        <f t="shared" si="454"/>
        <v>0</v>
      </c>
      <c r="CT490">
        <f t="shared" si="455"/>
        <v>0</v>
      </c>
      <c r="CU490">
        <f t="shared" si="456"/>
        <v>0</v>
      </c>
      <c r="CV490">
        <f t="shared" si="457"/>
        <v>0</v>
      </c>
      <c r="CW490">
        <f t="shared" si="458"/>
        <v>0</v>
      </c>
      <c r="CX490">
        <f t="shared" si="458"/>
        <v>0</v>
      </c>
      <c r="CY490">
        <f t="shared" si="459"/>
        <v>0</v>
      </c>
      <c r="CZ490">
        <f t="shared" si="460"/>
        <v>0</v>
      </c>
      <c r="DC490" t="s">
        <v>3</v>
      </c>
      <c r="DD490" t="s">
        <v>3</v>
      </c>
      <c r="DE490" t="s">
        <v>3</v>
      </c>
      <c r="DF490" t="s">
        <v>3</v>
      </c>
      <c r="DG490" t="s">
        <v>3</v>
      </c>
      <c r="DH490" t="s">
        <v>3</v>
      </c>
      <c r="DI490" t="s">
        <v>3</v>
      </c>
      <c r="DJ490" t="s">
        <v>3</v>
      </c>
      <c r="DK490" t="s">
        <v>3</v>
      </c>
      <c r="DL490" t="s">
        <v>3</v>
      </c>
      <c r="DM490" t="s">
        <v>3</v>
      </c>
      <c r="DN490">
        <v>187</v>
      </c>
      <c r="DO490">
        <v>101</v>
      </c>
      <c r="DP490">
        <v>1</v>
      </c>
      <c r="DQ490">
        <v>1</v>
      </c>
      <c r="DU490">
        <v>1007</v>
      </c>
      <c r="DV490" t="s">
        <v>44</v>
      </c>
      <c r="DW490" t="s">
        <v>44</v>
      </c>
      <c r="DX490">
        <v>1</v>
      </c>
      <c r="EE490">
        <v>39927706</v>
      </c>
      <c r="EF490">
        <v>30</v>
      </c>
      <c r="EG490" t="s">
        <v>51</v>
      </c>
      <c r="EH490">
        <v>0</v>
      </c>
      <c r="EI490" t="s">
        <v>3</v>
      </c>
      <c r="EJ490">
        <v>1</v>
      </c>
      <c r="EK490">
        <v>294</v>
      </c>
      <c r="EL490" t="s">
        <v>354</v>
      </c>
      <c r="EM490" t="s">
        <v>355</v>
      </c>
      <c r="EO490" t="s">
        <v>3</v>
      </c>
      <c r="EQ490">
        <v>0</v>
      </c>
      <c r="ER490">
        <v>146.84</v>
      </c>
      <c r="ES490">
        <v>146.84</v>
      </c>
      <c r="ET490">
        <v>0</v>
      </c>
      <c r="EU490">
        <v>0</v>
      </c>
      <c r="EV490">
        <v>0</v>
      </c>
      <c r="EW490">
        <v>0</v>
      </c>
      <c r="EX490">
        <v>0</v>
      </c>
      <c r="FQ490">
        <v>0</v>
      </c>
      <c r="FR490">
        <f t="shared" si="461"/>
        <v>0</v>
      </c>
      <c r="FS490">
        <v>0</v>
      </c>
      <c r="FX490">
        <v>187</v>
      </c>
      <c r="FY490">
        <v>101</v>
      </c>
      <c r="GA490" t="s">
        <v>3</v>
      </c>
      <c r="GD490">
        <v>0</v>
      </c>
      <c r="GF490">
        <v>92320855</v>
      </c>
      <c r="GG490">
        <v>2</v>
      </c>
      <c r="GH490">
        <v>1</v>
      </c>
      <c r="GI490">
        <v>3</v>
      </c>
      <c r="GJ490">
        <v>0</v>
      </c>
      <c r="GK490">
        <f>ROUND(R490*(R12)/100,2)</f>
        <v>0</v>
      </c>
      <c r="GL490">
        <f t="shared" si="462"/>
        <v>0</v>
      </c>
      <c r="GM490">
        <f t="shared" si="463"/>
        <v>0</v>
      </c>
      <c r="GN490">
        <f t="shared" si="464"/>
        <v>0</v>
      </c>
      <c r="GO490">
        <f t="shared" si="465"/>
        <v>0</v>
      </c>
      <c r="GP490">
        <f t="shared" si="466"/>
        <v>0</v>
      </c>
      <c r="GR490">
        <v>0</v>
      </c>
      <c r="GS490">
        <v>3</v>
      </c>
      <c r="GT490">
        <v>0</v>
      </c>
      <c r="GU490" t="s">
        <v>3</v>
      </c>
      <c r="GV490">
        <f t="shared" si="467"/>
        <v>0</v>
      </c>
      <c r="GW490">
        <v>1</v>
      </c>
      <c r="GX490">
        <f t="shared" si="468"/>
        <v>0</v>
      </c>
      <c r="HA490">
        <v>0</v>
      </c>
      <c r="HB490">
        <v>0</v>
      </c>
      <c r="HC490">
        <f t="shared" si="469"/>
        <v>0</v>
      </c>
      <c r="IK490">
        <v>0</v>
      </c>
    </row>
    <row r="491" spans="1:245" hidden="1" x14ac:dyDescent="0.2">
      <c r="A491">
        <v>17</v>
      </c>
      <c r="B491">
        <v>1</v>
      </c>
      <c r="C491">
        <f>ROW(SmtRes!A223)</f>
        <v>223</v>
      </c>
      <c r="D491">
        <f>ROW(EtalonRes!A220)</f>
        <v>220</v>
      </c>
      <c r="E491" t="s">
        <v>357</v>
      </c>
      <c r="F491" t="s">
        <v>358</v>
      </c>
      <c r="G491" t="s">
        <v>359</v>
      </c>
      <c r="H491" t="s">
        <v>352</v>
      </c>
      <c r="I491">
        <v>0</v>
      </c>
      <c r="J491">
        <v>0</v>
      </c>
      <c r="O491">
        <f t="shared" si="434"/>
        <v>0</v>
      </c>
      <c r="P491">
        <f t="shared" si="435"/>
        <v>0</v>
      </c>
      <c r="Q491">
        <f t="shared" si="436"/>
        <v>0</v>
      </c>
      <c r="R491">
        <f t="shared" si="437"/>
        <v>0</v>
      </c>
      <c r="S491">
        <f t="shared" si="438"/>
        <v>0</v>
      </c>
      <c r="T491">
        <f t="shared" si="439"/>
        <v>0</v>
      </c>
      <c r="U491">
        <f t="shared" si="440"/>
        <v>0</v>
      </c>
      <c r="V491">
        <f t="shared" si="441"/>
        <v>0</v>
      </c>
      <c r="W491">
        <f t="shared" si="442"/>
        <v>0</v>
      </c>
      <c r="X491">
        <f t="shared" si="443"/>
        <v>0</v>
      </c>
      <c r="Y491">
        <f t="shared" si="443"/>
        <v>0</v>
      </c>
      <c r="AA491">
        <v>40385408</v>
      </c>
      <c r="AB491">
        <f t="shared" si="444"/>
        <v>111.3</v>
      </c>
      <c r="AC491">
        <f t="shared" si="445"/>
        <v>0</v>
      </c>
      <c r="AD491">
        <f t="shared" si="446"/>
        <v>0</v>
      </c>
      <c r="AE491">
        <f t="shared" si="447"/>
        <v>0</v>
      </c>
      <c r="AF491">
        <f t="shared" si="447"/>
        <v>111.3</v>
      </c>
      <c r="AG491">
        <f t="shared" si="448"/>
        <v>0</v>
      </c>
      <c r="AH491">
        <f t="shared" si="449"/>
        <v>10.89</v>
      </c>
      <c r="AI491">
        <f t="shared" si="449"/>
        <v>0</v>
      </c>
      <c r="AJ491">
        <f t="shared" si="450"/>
        <v>0</v>
      </c>
      <c r="AK491">
        <v>111.3</v>
      </c>
      <c r="AL491">
        <v>0</v>
      </c>
      <c r="AM491">
        <v>0</v>
      </c>
      <c r="AN491">
        <v>0</v>
      </c>
      <c r="AO491">
        <v>111.3</v>
      </c>
      <c r="AP491">
        <v>0</v>
      </c>
      <c r="AQ491">
        <v>10.89</v>
      </c>
      <c r="AR491">
        <v>0</v>
      </c>
      <c r="AS491">
        <v>0</v>
      </c>
      <c r="AT491">
        <v>102</v>
      </c>
      <c r="AU491">
        <v>47</v>
      </c>
      <c r="AV491">
        <v>1</v>
      </c>
      <c r="AW491">
        <v>1</v>
      </c>
      <c r="AZ491">
        <v>1</v>
      </c>
      <c r="BA491">
        <v>24.53</v>
      </c>
      <c r="BB491">
        <v>1</v>
      </c>
      <c r="BC491">
        <v>1</v>
      </c>
      <c r="BD491" t="s">
        <v>3</v>
      </c>
      <c r="BE491" t="s">
        <v>3</v>
      </c>
      <c r="BF491" t="s">
        <v>3</v>
      </c>
      <c r="BG491" t="s">
        <v>3</v>
      </c>
      <c r="BH491">
        <v>0</v>
      </c>
      <c r="BI491">
        <v>1</v>
      </c>
      <c r="BJ491" t="s">
        <v>360</v>
      </c>
      <c r="BM491">
        <v>294</v>
      </c>
      <c r="BN491">
        <v>0</v>
      </c>
      <c r="BO491" t="s">
        <v>3</v>
      </c>
      <c r="BP491">
        <v>0</v>
      </c>
      <c r="BQ491">
        <v>30</v>
      </c>
      <c r="BR491">
        <v>0</v>
      </c>
      <c r="BS491">
        <v>24.53</v>
      </c>
      <c r="BT491">
        <v>1</v>
      </c>
      <c r="BU491">
        <v>1</v>
      </c>
      <c r="BV491">
        <v>1</v>
      </c>
      <c r="BW491">
        <v>1</v>
      </c>
      <c r="BX491">
        <v>1</v>
      </c>
      <c r="BY491" t="s">
        <v>3</v>
      </c>
      <c r="BZ491">
        <v>102</v>
      </c>
      <c r="CA491">
        <v>47</v>
      </c>
      <c r="CE491">
        <v>30</v>
      </c>
      <c r="CF491">
        <v>0</v>
      </c>
      <c r="CG491">
        <v>0</v>
      </c>
      <c r="CM491">
        <v>0</v>
      </c>
      <c r="CN491" t="s">
        <v>3</v>
      </c>
      <c r="CO491">
        <v>0</v>
      </c>
      <c r="CP491">
        <f t="shared" si="451"/>
        <v>0</v>
      </c>
      <c r="CQ491">
        <f t="shared" si="452"/>
        <v>0</v>
      </c>
      <c r="CR491">
        <f t="shared" si="453"/>
        <v>0</v>
      </c>
      <c r="CS491">
        <f t="shared" si="454"/>
        <v>0</v>
      </c>
      <c r="CT491">
        <f t="shared" si="455"/>
        <v>2730.19</v>
      </c>
      <c r="CU491">
        <f t="shared" si="456"/>
        <v>0</v>
      </c>
      <c r="CV491">
        <f t="shared" si="457"/>
        <v>10.89</v>
      </c>
      <c r="CW491">
        <f t="shared" si="458"/>
        <v>0</v>
      </c>
      <c r="CX491">
        <f t="shared" si="458"/>
        <v>0</v>
      </c>
      <c r="CY491">
        <f t="shared" si="459"/>
        <v>0</v>
      </c>
      <c r="CZ491">
        <f t="shared" si="460"/>
        <v>0</v>
      </c>
      <c r="DC491" t="s">
        <v>3</v>
      </c>
      <c r="DD491" t="s">
        <v>3</v>
      </c>
      <c r="DE491" t="s">
        <v>3</v>
      </c>
      <c r="DF491" t="s">
        <v>3</v>
      </c>
      <c r="DG491" t="s">
        <v>3</v>
      </c>
      <c r="DH491" t="s">
        <v>3</v>
      </c>
      <c r="DI491" t="s">
        <v>3</v>
      </c>
      <c r="DJ491" t="s">
        <v>3</v>
      </c>
      <c r="DK491" t="s">
        <v>3</v>
      </c>
      <c r="DL491" t="s">
        <v>3</v>
      </c>
      <c r="DM491" t="s">
        <v>3</v>
      </c>
      <c r="DN491">
        <v>187</v>
      </c>
      <c r="DO491">
        <v>101</v>
      </c>
      <c r="DP491">
        <v>1</v>
      </c>
      <c r="DQ491">
        <v>1</v>
      </c>
      <c r="DU491">
        <v>1013</v>
      </c>
      <c r="DV491" t="s">
        <v>352</v>
      </c>
      <c r="DW491" t="s">
        <v>352</v>
      </c>
      <c r="DX491">
        <v>1</v>
      </c>
      <c r="EE491">
        <v>39927706</v>
      </c>
      <c r="EF491">
        <v>30</v>
      </c>
      <c r="EG491" t="s">
        <v>51</v>
      </c>
      <c r="EH491">
        <v>0</v>
      </c>
      <c r="EI491" t="s">
        <v>3</v>
      </c>
      <c r="EJ491">
        <v>1</v>
      </c>
      <c r="EK491">
        <v>294</v>
      </c>
      <c r="EL491" t="s">
        <v>354</v>
      </c>
      <c r="EM491" t="s">
        <v>355</v>
      </c>
      <c r="EO491" t="s">
        <v>3</v>
      </c>
      <c r="EQ491">
        <v>131072</v>
      </c>
      <c r="ER491">
        <v>111.3</v>
      </c>
      <c r="ES491">
        <v>0</v>
      </c>
      <c r="ET491">
        <v>0</v>
      </c>
      <c r="EU491">
        <v>0</v>
      </c>
      <c r="EV491">
        <v>111.3</v>
      </c>
      <c r="EW491">
        <v>10.89</v>
      </c>
      <c r="EX491">
        <v>0</v>
      </c>
      <c r="EY491">
        <v>0</v>
      </c>
      <c r="FQ491">
        <v>0</v>
      </c>
      <c r="FR491">
        <f t="shared" si="461"/>
        <v>0</v>
      </c>
      <c r="FS491">
        <v>0</v>
      </c>
      <c r="FX491">
        <v>187</v>
      </c>
      <c r="FY491">
        <v>101</v>
      </c>
      <c r="GA491" t="s">
        <v>3</v>
      </c>
      <c r="GD491">
        <v>0</v>
      </c>
      <c r="GF491">
        <v>-1805170453</v>
      </c>
      <c r="GG491">
        <v>2</v>
      </c>
      <c r="GH491">
        <v>1</v>
      </c>
      <c r="GI491">
        <v>3</v>
      </c>
      <c r="GJ491">
        <v>0</v>
      </c>
      <c r="GK491">
        <f>ROUND(R491*(R12)/100,2)</f>
        <v>0</v>
      </c>
      <c r="GL491">
        <f t="shared" si="462"/>
        <v>0</v>
      </c>
      <c r="GM491">
        <f t="shared" si="463"/>
        <v>0</v>
      </c>
      <c r="GN491">
        <f t="shared" si="464"/>
        <v>0</v>
      </c>
      <c r="GO491">
        <f t="shared" si="465"/>
        <v>0</v>
      </c>
      <c r="GP491">
        <f t="shared" si="466"/>
        <v>0</v>
      </c>
      <c r="GR491">
        <v>0</v>
      </c>
      <c r="GS491">
        <v>3</v>
      </c>
      <c r="GT491">
        <v>0</v>
      </c>
      <c r="GU491" t="s">
        <v>3</v>
      </c>
      <c r="GV491">
        <f t="shared" si="467"/>
        <v>0</v>
      </c>
      <c r="GW491">
        <v>1</v>
      </c>
      <c r="GX491">
        <f t="shared" si="468"/>
        <v>0</v>
      </c>
      <c r="HA491">
        <v>0</v>
      </c>
      <c r="HB491">
        <v>0</v>
      </c>
      <c r="HC491">
        <f t="shared" si="469"/>
        <v>0</v>
      </c>
      <c r="IK491">
        <v>0</v>
      </c>
    </row>
    <row r="492" spans="1:245" hidden="1" x14ac:dyDescent="0.2">
      <c r="A492">
        <v>18</v>
      </c>
      <c r="B492">
        <v>1</v>
      </c>
      <c r="C492">
        <v>223</v>
      </c>
      <c r="E492" t="s">
        <v>361</v>
      </c>
      <c r="F492" t="s">
        <v>298</v>
      </c>
      <c r="G492" t="s">
        <v>299</v>
      </c>
      <c r="H492" t="s">
        <v>44</v>
      </c>
      <c r="I492">
        <v>0</v>
      </c>
      <c r="J492">
        <v>2.5</v>
      </c>
      <c r="O492">
        <f t="shared" si="434"/>
        <v>0</v>
      </c>
      <c r="P492">
        <f t="shared" si="435"/>
        <v>0</v>
      </c>
      <c r="Q492">
        <f t="shared" si="436"/>
        <v>0</v>
      </c>
      <c r="R492">
        <f t="shared" si="437"/>
        <v>0</v>
      </c>
      <c r="S492">
        <f t="shared" si="438"/>
        <v>0</v>
      </c>
      <c r="T492">
        <f t="shared" si="439"/>
        <v>0</v>
      </c>
      <c r="U492">
        <f t="shared" si="440"/>
        <v>0</v>
      </c>
      <c r="V492">
        <f t="shared" si="441"/>
        <v>0</v>
      </c>
      <c r="W492">
        <f t="shared" si="442"/>
        <v>0</v>
      </c>
      <c r="X492">
        <f t="shared" si="443"/>
        <v>0</v>
      </c>
      <c r="Y492">
        <f t="shared" si="443"/>
        <v>0</v>
      </c>
      <c r="AA492">
        <v>40385408</v>
      </c>
      <c r="AB492">
        <f t="shared" si="444"/>
        <v>146.84</v>
      </c>
      <c r="AC492">
        <f t="shared" si="445"/>
        <v>146.84</v>
      </c>
      <c r="AD492">
        <f t="shared" si="446"/>
        <v>0</v>
      </c>
      <c r="AE492">
        <f t="shared" si="447"/>
        <v>0</v>
      </c>
      <c r="AF492">
        <f t="shared" si="447"/>
        <v>0</v>
      </c>
      <c r="AG492">
        <f t="shared" si="448"/>
        <v>0</v>
      </c>
      <c r="AH492">
        <f t="shared" si="449"/>
        <v>0</v>
      </c>
      <c r="AI492">
        <f t="shared" si="449"/>
        <v>0</v>
      </c>
      <c r="AJ492">
        <f t="shared" si="450"/>
        <v>0</v>
      </c>
      <c r="AK492">
        <v>146.84</v>
      </c>
      <c r="AL492">
        <v>146.84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1</v>
      </c>
      <c r="AW492">
        <v>1</v>
      </c>
      <c r="AZ492">
        <v>1</v>
      </c>
      <c r="BA492">
        <v>1</v>
      </c>
      <c r="BB492">
        <v>1</v>
      </c>
      <c r="BC492">
        <v>6.66</v>
      </c>
      <c r="BD492" t="s">
        <v>3</v>
      </c>
      <c r="BE492" t="s">
        <v>3</v>
      </c>
      <c r="BF492" t="s">
        <v>3</v>
      </c>
      <c r="BG492" t="s">
        <v>3</v>
      </c>
      <c r="BH492">
        <v>3</v>
      </c>
      <c r="BI492">
        <v>1</v>
      </c>
      <c r="BJ492" t="s">
        <v>300</v>
      </c>
      <c r="BM492">
        <v>294</v>
      </c>
      <c r="BN492">
        <v>0</v>
      </c>
      <c r="BO492" t="s">
        <v>3</v>
      </c>
      <c r="BP492">
        <v>0</v>
      </c>
      <c r="BQ492">
        <v>30</v>
      </c>
      <c r="BR492">
        <v>0</v>
      </c>
      <c r="BS492">
        <v>1</v>
      </c>
      <c r="BT492">
        <v>1</v>
      </c>
      <c r="BU492">
        <v>1</v>
      </c>
      <c r="BV492">
        <v>1</v>
      </c>
      <c r="BW492">
        <v>1</v>
      </c>
      <c r="BX492">
        <v>1</v>
      </c>
      <c r="BY492" t="s">
        <v>3</v>
      </c>
      <c r="BZ492">
        <v>0</v>
      </c>
      <c r="CA492">
        <v>0</v>
      </c>
      <c r="CE492">
        <v>30</v>
      </c>
      <c r="CF492">
        <v>0</v>
      </c>
      <c r="CG492">
        <v>0</v>
      </c>
      <c r="CM492">
        <v>0</v>
      </c>
      <c r="CN492" t="s">
        <v>3</v>
      </c>
      <c r="CO492">
        <v>0</v>
      </c>
      <c r="CP492">
        <f t="shared" si="451"/>
        <v>0</v>
      </c>
      <c r="CQ492">
        <f t="shared" si="452"/>
        <v>977.95</v>
      </c>
      <c r="CR492">
        <f t="shared" si="453"/>
        <v>0</v>
      </c>
      <c r="CS492">
        <f t="shared" si="454"/>
        <v>0</v>
      </c>
      <c r="CT492">
        <f t="shared" si="455"/>
        <v>0</v>
      </c>
      <c r="CU492">
        <f t="shared" si="456"/>
        <v>0</v>
      </c>
      <c r="CV492">
        <f t="shared" si="457"/>
        <v>0</v>
      </c>
      <c r="CW492">
        <f t="shared" si="458"/>
        <v>0</v>
      </c>
      <c r="CX492">
        <f t="shared" si="458"/>
        <v>0</v>
      </c>
      <c r="CY492">
        <f t="shared" si="459"/>
        <v>0</v>
      </c>
      <c r="CZ492">
        <f t="shared" si="460"/>
        <v>0</v>
      </c>
      <c r="DC492" t="s">
        <v>3</v>
      </c>
      <c r="DD492" t="s">
        <v>3</v>
      </c>
      <c r="DE492" t="s">
        <v>3</v>
      </c>
      <c r="DF492" t="s">
        <v>3</v>
      </c>
      <c r="DG492" t="s">
        <v>3</v>
      </c>
      <c r="DH492" t="s">
        <v>3</v>
      </c>
      <c r="DI492" t="s">
        <v>3</v>
      </c>
      <c r="DJ492" t="s">
        <v>3</v>
      </c>
      <c r="DK492" t="s">
        <v>3</v>
      </c>
      <c r="DL492" t="s">
        <v>3</v>
      </c>
      <c r="DM492" t="s">
        <v>3</v>
      </c>
      <c r="DN492">
        <v>187</v>
      </c>
      <c r="DO492">
        <v>101</v>
      </c>
      <c r="DP492">
        <v>1</v>
      </c>
      <c r="DQ492">
        <v>1</v>
      </c>
      <c r="DU492">
        <v>1007</v>
      </c>
      <c r="DV492" t="s">
        <v>44</v>
      </c>
      <c r="DW492" t="s">
        <v>44</v>
      </c>
      <c r="DX492">
        <v>1</v>
      </c>
      <c r="EE492">
        <v>39927706</v>
      </c>
      <c r="EF492">
        <v>30</v>
      </c>
      <c r="EG492" t="s">
        <v>51</v>
      </c>
      <c r="EH492">
        <v>0</v>
      </c>
      <c r="EI492" t="s">
        <v>3</v>
      </c>
      <c r="EJ492">
        <v>1</v>
      </c>
      <c r="EK492">
        <v>294</v>
      </c>
      <c r="EL492" t="s">
        <v>354</v>
      </c>
      <c r="EM492" t="s">
        <v>355</v>
      </c>
      <c r="EO492" t="s">
        <v>3</v>
      </c>
      <c r="EQ492">
        <v>0</v>
      </c>
      <c r="ER492">
        <v>146.84</v>
      </c>
      <c r="ES492">
        <v>146.84</v>
      </c>
      <c r="ET492">
        <v>0</v>
      </c>
      <c r="EU492">
        <v>0</v>
      </c>
      <c r="EV492">
        <v>0</v>
      </c>
      <c r="EW492">
        <v>0</v>
      </c>
      <c r="EX492">
        <v>0</v>
      </c>
      <c r="FQ492">
        <v>0</v>
      </c>
      <c r="FR492">
        <f t="shared" si="461"/>
        <v>0</v>
      </c>
      <c r="FS492">
        <v>0</v>
      </c>
      <c r="FX492">
        <v>187</v>
      </c>
      <c r="FY492">
        <v>101</v>
      </c>
      <c r="GA492" t="s">
        <v>3</v>
      </c>
      <c r="GD492">
        <v>0</v>
      </c>
      <c r="GF492">
        <v>92320855</v>
      </c>
      <c r="GG492">
        <v>2</v>
      </c>
      <c r="GH492">
        <v>1</v>
      </c>
      <c r="GI492">
        <v>3</v>
      </c>
      <c r="GJ492">
        <v>0</v>
      </c>
      <c r="GK492">
        <f>ROUND(R492*(R12)/100,2)</f>
        <v>0</v>
      </c>
      <c r="GL492">
        <f t="shared" si="462"/>
        <v>0</v>
      </c>
      <c r="GM492">
        <f t="shared" si="463"/>
        <v>0</v>
      </c>
      <c r="GN492">
        <f t="shared" si="464"/>
        <v>0</v>
      </c>
      <c r="GO492">
        <f t="shared" si="465"/>
        <v>0</v>
      </c>
      <c r="GP492">
        <f t="shared" si="466"/>
        <v>0</v>
      </c>
      <c r="GR492">
        <v>0</v>
      </c>
      <c r="GS492">
        <v>3</v>
      </c>
      <c r="GT492">
        <v>0</v>
      </c>
      <c r="GU492" t="s">
        <v>3</v>
      </c>
      <c r="GV492">
        <f t="shared" si="467"/>
        <v>0</v>
      </c>
      <c r="GW492">
        <v>1</v>
      </c>
      <c r="GX492">
        <f t="shared" si="468"/>
        <v>0</v>
      </c>
      <c r="HA492">
        <v>0</v>
      </c>
      <c r="HB492">
        <v>0</v>
      </c>
      <c r="HC492">
        <f t="shared" si="469"/>
        <v>0</v>
      </c>
      <c r="IK492">
        <v>0</v>
      </c>
    </row>
    <row r="493" spans="1:245" hidden="1" x14ac:dyDescent="0.2">
      <c r="A493">
        <v>17</v>
      </c>
      <c r="B493">
        <v>1</v>
      </c>
      <c r="C493">
        <f>ROW(SmtRes!A226)</f>
        <v>226</v>
      </c>
      <c r="D493">
        <f>ROW(EtalonRes!A223)</f>
        <v>223</v>
      </c>
      <c r="E493" t="s">
        <v>362</v>
      </c>
      <c r="F493" t="s">
        <v>363</v>
      </c>
      <c r="G493" t="s">
        <v>364</v>
      </c>
      <c r="H493" t="s">
        <v>365</v>
      </c>
      <c r="I493">
        <v>0</v>
      </c>
      <c r="J493">
        <v>0</v>
      </c>
      <c r="O493">
        <f t="shared" si="434"/>
        <v>0</v>
      </c>
      <c r="P493">
        <f t="shared" si="435"/>
        <v>0</v>
      </c>
      <c r="Q493">
        <f t="shared" si="436"/>
        <v>0</v>
      </c>
      <c r="R493">
        <f t="shared" si="437"/>
        <v>0</v>
      </c>
      <c r="S493">
        <f t="shared" si="438"/>
        <v>0</v>
      </c>
      <c r="T493">
        <f t="shared" si="439"/>
        <v>0</v>
      </c>
      <c r="U493">
        <f t="shared" si="440"/>
        <v>0</v>
      </c>
      <c r="V493">
        <f t="shared" si="441"/>
        <v>0</v>
      </c>
      <c r="W493">
        <f t="shared" si="442"/>
        <v>0</v>
      </c>
      <c r="X493">
        <f t="shared" si="443"/>
        <v>0</v>
      </c>
      <c r="Y493">
        <f t="shared" si="443"/>
        <v>0</v>
      </c>
      <c r="AA493">
        <v>40385408</v>
      </c>
      <c r="AB493">
        <f t="shared" si="444"/>
        <v>51.35</v>
      </c>
      <c r="AC493">
        <f t="shared" si="445"/>
        <v>4.45</v>
      </c>
      <c r="AD493">
        <f t="shared" si="446"/>
        <v>0</v>
      </c>
      <c r="AE493">
        <f t="shared" si="447"/>
        <v>0</v>
      </c>
      <c r="AF493">
        <f t="shared" si="447"/>
        <v>46.9</v>
      </c>
      <c r="AG493">
        <f t="shared" si="448"/>
        <v>0</v>
      </c>
      <c r="AH493">
        <f t="shared" si="449"/>
        <v>4.04</v>
      </c>
      <c r="AI493">
        <f t="shared" si="449"/>
        <v>0</v>
      </c>
      <c r="AJ493">
        <f t="shared" si="450"/>
        <v>0</v>
      </c>
      <c r="AK493">
        <v>51.35</v>
      </c>
      <c r="AL493">
        <v>4.45</v>
      </c>
      <c r="AM493">
        <v>0</v>
      </c>
      <c r="AN493">
        <v>0</v>
      </c>
      <c r="AO493">
        <v>46.9</v>
      </c>
      <c r="AP493">
        <v>0</v>
      </c>
      <c r="AQ493">
        <v>4.04</v>
      </c>
      <c r="AR493">
        <v>0</v>
      </c>
      <c r="AS493">
        <v>0</v>
      </c>
      <c r="AT493">
        <v>102</v>
      </c>
      <c r="AU493">
        <v>47</v>
      </c>
      <c r="AV493">
        <v>1</v>
      </c>
      <c r="AW493">
        <v>1</v>
      </c>
      <c r="AZ493">
        <v>1</v>
      </c>
      <c r="BA493">
        <v>24.53</v>
      </c>
      <c r="BB493">
        <v>1</v>
      </c>
      <c r="BC493">
        <v>4.99</v>
      </c>
      <c r="BD493" t="s">
        <v>3</v>
      </c>
      <c r="BE493" t="s">
        <v>3</v>
      </c>
      <c r="BF493" t="s">
        <v>3</v>
      </c>
      <c r="BG493" t="s">
        <v>3</v>
      </c>
      <c r="BH493">
        <v>0</v>
      </c>
      <c r="BI493">
        <v>1</v>
      </c>
      <c r="BJ493" t="s">
        <v>366</v>
      </c>
      <c r="BM493">
        <v>294</v>
      </c>
      <c r="BN493">
        <v>0</v>
      </c>
      <c r="BO493" t="s">
        <v>3</v>
      </c>
      <c r="BP493">
        <v>0</v>
      </c>
      <c r="BQ493">
        <v>30</v>
      </c>
      <c r="BR493">
        <v>0</v>
      </c>
      <c r="BS493">
        <v>24.53</v>
      </c>
      <c r="BT493">
        <v>1</v>
      </c>
      <c r="BU493">
        <v>1</v>
      </c>
      <c r="BV493">
        <v>1</v>
      </c>
      <c r="BW493">
        <v>1</v>
      </c>
      <c r="BX493">
        <v>1</v>
      </c>
      <c r="BY493" t="s">
        <v>3</v>
      </c>
      <c r="BZ493">
        <v>102</v>
      </c>
      <c r="CA493">
        <v>47</v>
      </c>
      <c r="CE493">
        <v>30</v>
      </c>
      <c r="CF493">
        <v>0</v>
      </c>
      <c r="CG493">
        <v>0</v>
      </c>
      <c r="CM493">
        <v>0</v>
      </c>
      <c r="CN493" t="s">
        <v>3</v>
      </c>
      <c r="CO493">
        <v>0</v>
      </c>
      <c r="CP493">
        <f t="shared" si="451"/>
        <v>0</v>
      </c>
      <c r="CQ493">
        <f t="shared" si="452"/>
        <v>22.21</v>
      </c>
      <c r="CR493">
        <f t="shared" si="453"/>
        <v>0</v>
      </c>
      <c r="CS493">
        <f t="shared" si="454"/>
        <v>0</v>
      </c>
      <c r="CT493">
        <f t="shared" si="455"/>
        <v>1150.46</v>
      </c>
      <c r="CU493">
        <f t="shared" si="456"/>
        <v>0</v>
      </c>
      <c r="CV493">
        <f t="shared" si="457"/>
        <v>4.04</v>
      </c>
      <c r="CW493">
        <f t="shared" si="458"/>
        <v>0</v>
      </c>
      <c r="CX493">
        <f t="shared" si="458"/>
        <v>0</v>
      </c>
      <c r="CY493">
        <f t="shared" si="459"/>
        <v>0</v>
      </c>
      <c r="CZ493">
        <f t="shared" si="460"/>
        <v>0</v>
      </c>
      <c r="DC493" t="s">
        <v>3</v>
      </c>
      <c r="DD493" t="s">
        <v>3</v>
      </c>
      <c r="DE493" t="s">
        <v>3</v>
      </c>
      <c r="DF493" t="s">
        <v>3</v>
      </c>
      <c r="DG493" t="s">
        <v>3</v>
      </c>
      <c r="DH493" t="s">
        <v>3</v>
      </c>
      <c r="DI493" t="s">
        <v>3</v>
      </c>
      <c r="DJ493" t="s">
        <v>3</v>
      </c>
      <c r="DK493" t="s">
        <v>3</v>
      </c>
      <c r="DL493" t="s">
        <v>3</v>
      </c>
      <c r="DM493" t="s">
        <v>3</v>
      </c>
      <c r="DN493">
        <v>187</v>
      </c>
      <c r="DO493">
        <v>101</v>
      </c>
      <c r="DP493">
        <v>1</v>
      </c>
      <c r="DQ493">
        <v>1</v>
      </c>
      <c r="DU493">
        <v>1013</v>
      </c>
      <c r="DV493" t="s">
        <v>365</v>
      </c>
      <c r="DW493" t="s">
        <v>365</v>
      </c>
      <c r="DX493">
        <v>1</v>
      </c>
      <c r="EE493">
        <v>39927706</v>
      </c>
      <c r="EF493">
        <v>30</v>
      </c>
      <c r="EG493" t="s">
        <v>51</v>
      </c>
      <c r="EH493">
        <v>0</v>
      </c>
      <c r="EI493" t="s">
        <v>3</v>
      </c>
      <c r="EJ493">
        <v>1</v>
      </c>
      <c r="EK493">
        <v>294</v>
      </c>
      <c r="EL493" t="s">
        <v>354</v>
      </c>
      <c r="EM493" t="s">
        <v>355</v>
      </c>
      <c r="EO493" t="s">
        <v>3</v>
      </c>
      <c r="EQ493">
        <v>131072</v>
      </c>
      <c r="ER493">
        <v>51.35</v>
      </c>
      <c r="ES493">
        <v>4.45</v>
      </c>
      <c r="ET493">
        <v>0</v>
      </c>
      <c r="EU493">
        <v>0</v>
      </c>
      <c r="EV493">
        <v>46.9</v>
      </c>
      <c r="EW493">
        <v>4.04</v>
      </c>
      <c r="EX493">
        <v>0</v>
      </c>
      <c r="EY493">
        <v>0</v>
      </c>
      <c r="FQ493">
        <v>0</v>
      </c>
      <c r="FR493">
        <f t="shared" si="461"/>
        <v>0</v>
      </c>
      <c r="FS493">
        <v>0</v>
      </c>
      <c r="FX493">
        <v>187</v>
      </c>
      <c r="FY493">
        <v>101</v>
      </c>
      <c r="GA493" t="s">
        <v>3</v>
      </c>
      <c r="GD493">
        <v>0</v>
      </c>
      <c r="GF493">
        <v>813679259</v>
      </c>
      <c r="GG493">
        <v>2</v>
      </c>
      <c r="GH493">
        <v>1</v>
      </c>
      <c r="GI493">
        <v>3</v>
      </c>
      <c r="GJ493">
        <v>0</v>
      </c>
      <c r="GK493">
        <f>ROUND(R493*(R12)/100,2)</f>
        <v>0</v>
      </c>
      <c r="GL493">
        <f t="shared" si="462"/>
        <v>0</v>
      </c>
      <c r="GM493">
        <f t="shared" si="463"/>
        <v>0</v>
      </c>
      <c r="GN493">
        <f t="shared" si="464"/>
        <v>0</v>
      </c>
      <c r="GO493">
        <f t="shared" si="465"/>
        <v>0</v>
      </c>
      <c r="GP493">
        <f t="shared" si="466"/>
        <v>0</v>
      </c>
      <c r="GR493">
        <v>0</v>
      </c>
      <c r="GS493">
        <v>3</v>
      </c>
      <c r="GT493">
        <v>0</v>
      </c>
      <c r="GU493" t="s">
        <v>3</v>
      </c>
      <c r="GV493">
        <f t="shared" si="467"/>
        <v>0</v>
      </c>
      <c r="GW493">
        <v>1</v>
      </c>
      <c r="GX493">
        <f t="shared" si="468"/>
        <v>0</v>
      </c>
      <c r="HA493">
        <v>0</v>
      </c>
      <c r="HB493">
        <v>0</v>
      </c>
      <c r="HC493">
        <f t="shared" si="469"/>
        <v>0</v>
      </c>
      <c r="IK493">
        <v>0</v>
      </c>
    </row>
    <row r="494" spans="1:245" hidden="1" x14ac:dyDescent="0.2">
      <c r="A494">
        <v>18</v>
      </c>
      <c r="B494">
        <v>1</v>
      </c>
      <c r="C494">
        <v>226</v>
      </c>
      <c r="E494" t="s">
        <v>367</v>
      </c>
      <c r="F494" t="s">
        <v>368</v>
      </c>
      <c r="G494" t="s">
        <v>369</v>
      </c>
      <c r="H494" t="s">
        <v>344</v>
      </c>
      <c r="I494">
        <v>0</v>
      </c>
      <c r="J494">
        <v>30</v>
      </c>
      <c r="O494">
        <f t="shared" si="434"/>
        <v>0</v>
      </c>
      <c r="P494">
        <f t="shared" si="435"/>
        <v>0</v>
      </c>
      <c r="Q494">
        <f t="shared" si="436"/>
        <v>0</v>
      </c>
      <c r="R494">
        <f t="shared" si="437"/>
        <v>0</v>
      </c>
      <c r="S494">
        <f t="shared" si="438"/>
        <v>0</v>
      </c>
      <c r="T494">
        <f t="shared" si="439"/>
        <v>0</v>
      </c>
      <c r="U494">
        <f t="shared" si="440"/>
        <v>0</v>
      </c>
      <c r="V494">
        <f t="shared" si="441"/>
        <v>0</v>
      </c>
      <c r="W494">
        <f t="shared" si="442"/>
        <v>0</v>
      </c>
      <c r="X494">
        <f t="shared" si="443"/>
        <v>0</v>
      </c>
      <c r="Y494">
        <f t="shared" si="443"/>
        <v>0</v>
      </c>
      <c r="AA494">
        <v>40385408</v>
      </c>
      <c r="AB494">
        <f t="shared" si="444"/>
        <v>70.569999999999993</v>
      </c>
      <c r="AC494">
        <f t="shared" si="445"/>
        <v>70.569999999999993</v>
      </c>
      <c r="AD494">
        <f t="shared" si="446"/>
        <v>0</v>
      </c>
      <c r="AE494">
        <f t="shared" si="447"/>
        <v>0</v>
      </c>
      <c r="AF494">
        <f t="shared" si="447"/>
        <v>0</v>
      </c>
      <c r="AG494">
        <f t="shared" si="448"/>
        <v>0</v>
      </c>
      <c r="AH494">
        <f t="shared" si="449"/>
        <v>0</v>
      </c>
      <c r="AI494">
        <f t="shared" si="449"/>
        <v>0</v>
      </c>
      <c r="AJ494">
        <f t="shared" si="450"/>
        <v>0</v>
      </c>
      <c r="AK494">
        <v>70.569999999999993</v>
      </c>
      <c r="AL494">
        <v>70.569999999999993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1</v>
      </c>
      <c r="AW494">
        <v>1</v>
      </c>
      <c r="AZ494">
        <v>1</v>
      </c>
      <c r="BA494">
        <v>1</v>
      </c>
      <c r="BB494">
        <v>1</v>
      </c>
      <c r="BC494">
        <v>2.0299999999999998</v>
      </c>
      <c r="BD494" t="s">
        <v>3</v>
      </c>
      <c r="BE494" t="s">
        <v>3</v>
      </c>
      <c r="BF494" t="s">
        <v>3</v>
      </c>
      <c r="BG494" t="s">
        <v>3</v>
      </c>
      <c r="BH494">
        <v>3</v>
      </c>
      <c r="BI494">
        <v>1</v>
      </c>
      <c r="BJ494" t="s">
        <v>370</v>
      </c>
      <c r="BM494">
        <v>294</v>
      </c>
      <c r="BN494">
        <v>0</v>
      </c>
      <c r="BO494" t="s">
        <v>3</v>
      </c>
      <c r="BP494">
        <v>0</v>
      </c>
      <c r="BQ494">
        <v>30</v>
      </c>
      <c r="BR494">
        <v>0</v>
      </c>
      <c r="BS494">
        <v>1</v>
      </c>
      <c r="BT494">
        <v>1</v>
      </c>
      <c r="BU494">
        <v>1</v>
      </c>
      <c r="BV494">
        <v>1</v>
      </c>
      <c r="BW494">
        <v>1</v>
      </c>
      <c r="BX494">
        <v>1</v>
      </c>
      <c r="BY494" t="s">
        <v>3</v>
      </c>
      <c r="BZ494">
        <v>0</v>
      </c>
      <c r="CA494">
        <v>0</v>
      </c>
      <c r="CE494">
        <v>30</v>
      </c>
      <c r="CF494">
        <v>0</v>
      </c>
      <c r="CG494">
        <v>0</v>
      </c>
      <c r="CM494">
        <v>0</v>
      </c>
      <c r="CN494" t="s">
        <v>3</v>
      </c>
      <c r="CO494">
        <v>0</v>
      </c>
      <c r="CP494">
        <f t="shared" si="451"/>
        <v>0</v>
      </c>
      <c r="CQ494">
        <f t="shared" si="452"/>
        <v>143.26</v>
      </c>
      <c r="CR494">
        <f t="shared" si="453"/>
        <v>0</v>
      </c>
      <c r="CS494">
        <f t="shared" si="454"/>
        <v>0</v>
      </c>
      <c r="CT494">
        <f t="shared" si="455"/>
        <v>0</v>
      </c>
      <c r="CU494">
        <f t="shared" si="456"/>
        <v>0</v>
      </c>
      <c r="CV494">
        <f t="shared" si="457"/>
        <v>0</v>
      </c>
      <c r="CW494">
        <f t="shared" si="458"/>
        <v>0</v>
      </c>
      <c r="CX494">
        <f t="shared" si="458"/>
        <v>0</v>
      </c>
      <c r="CY494">
        <f t="shared" si="459"/>
        <v>0</v>
      </c>
      <c r="CZ494">
        <f t="shared" si="460"/>
        <v>0</v>
      </c>
      <c r="DC494" t="s">
        <v>3</v>
      </c>
      <c r="DD494" t="s">
        <v>3</v>
      </c>
      <c r="DE494" t="s">
        <v>3</v>
      </c>
      <c r="DF494" t="s">
        <v>3</v>
      </c>
      <c r="DG494" t="s">
        <v>3</v>
      </c>
      <c r="DH494" t="s">
        <v>3</v>
      </c>
      <c r="DI494" t="s">
        <v>3</v>
      </c>
      <c r="DJ494" t="s">
        <v>3</v>
      </c>
      <c r="DK494" t="s">
        <v>3</v>
      </c>
      <c r="DL494" t="s">
        <v>3</v>
      </c>
      <c r="DM494" t="s">
        <v>3</v>
      </c>
      <c r="DN494">
        <v>187</v>
      </c>
      <c r="DO494">
        <v>101</v>
      </c>
      <c r="DP494">
        <v>1</v>
      </c>
      <c r="DQ494">
        <v>1</v>
      </c>
      <c r="DU494">
        <v>1010</v>
      </c>
      <c r="DV494" t="s">
        <v>344</v>
      </c>
      <c r="DW494" t="s">
        <v>344</v>
      </c>
      <c r="DX494">
        <v>1</v>
      </c>
      <c r="EE494">
        <v>39927706</v>
      </c>
      <c r="EF494">
        <v>30</v>
      </c>
      <c r="EG494" t="s">
        <v>51</v>
      </c>
      <c r="EH494">
        <v>0</v>
      </c>
      <c r="EI494" t="s">
        <v>3</v>
      </c>
      <c r="EJ494">
        <v>1</v>
      </c>
      <c r="EK494">
        <v>294</v>
      </c>
      <c r="EL494" t="s">
        <v>354</v>
      </c>
      <c r="EM494" t="s">
        <v>355</v>
      </c>
      <c r="EO494" t="s">
        <v>3</v>
      </c>
      <c r="EQ494">
        <v>0</v>
      </c>
      <c r="ER494">
        <v>70.569999999999993</v>
      </c>
      <c r="ES494">
        <v>70.569999999999993</v>
      </c>
      <c r="ET494">
        <v>0</v>
      </c>
      <c r="EU494">
        <v>0</v>
      </c>
      <c r="EV494">
        <v>0</v>
      </c>
      <c r="EW494">
        <v>0</v>
      </c>
      <c r="EX494">
        <v>0</v>
      </c>
      <c r="FQ494">
        <v>0</v>
      </c>
      <c r="FR494">
        <f t="shared" si="461"/>
        <v>0</v>
      </c>
      <c r="FS494">
        <v>0</v>
      </c>
      <c r="FX494">
        <v>187</v>
      </c>
      <c r="FY494">
        <v>101</v>
      </c>
      <c r="GA494" t="s">
        <v>3</v>
      </c>
      <c r="GD494">
        <v>0</v>
      </c>
      <c r="GF494">
        <v>-1731022132</v>
      </c>
      <c r="GG494">
        <v>2</v>
      </c>
      <c r="GH494">
        <v>1</v>
      </c>
      <c r="GI494">
        <v>3</v>
      </c>
      <c r="GJ494">
        <v>0</v>
      </c>
      <c r="GK494">
        <f>ROUND(R494*(R12)/100,2)</f>
        <v>0</v>
      </c>
      <c r="GL494">
        <f t="shared" si="462"/>
        <v>0</v>
      </c>
      <c r="GM494">
        <f t="shared" si="463"/>
        <v>0</v>
      </c>
      <c r="GN494">
        <f t="shared" si="464"/>
        <v>0</v>
      </c>
      <c r="GO494">
        <f t="shared" si="465"/>
        <v>0</v>
      </c>
      <c r="GP494">
        <f t="shared" si="466"/>
        <v>0</v>
      </c>
      <c r="GR494">
        <v>0</v>
      </c>
      <c r="GS494">
        <v>3</v>
      </c>
      <c r="GT494">
        <v>0</v>
      </c>
      <c r="GU494" t="s">
        <v>3</v>
      </c>
      <c r="GV494">
        <f t="shared" si="467"/>
        <v>0</v>
      </c>
      <c r="GW494">
        <v>1</v>
      </c>
      <c r="GX494">
        <f t="shared" si="468"/>
        <v>0</v>
      </c>
      <c r="HA494">
        <v>0</v>
      </c>
      <c r="HB494">
        <v>0</v>
      </c>
      <c r="HC494">
        <f t="shared" si="469"/>
        <v>0</v>
      </c>
      <c r="IK494">
        <v>0</v>
      </c>
    </row>
    <row r="495" spans="1:245" hidden="1" x14ac:dyDescent="0.2"/>
    <row r="496" spans="1:245" hidden="1" x14ac:dyDescent="0.2">
      <c r="A496" s="2">
        <v>51</v>
      </c>
      <c r="B496" s="2">
        <f>B483</f>
        <v>1</v>
      </c>
      <c r="C496" s="2">
        <f>A483</f>
        <v>4</v>
      </c>
      <c r="D496" s="2">
        <f>ROW(A483)</f>
        <v>483</v>
      </c>
      <c r="E496" s="2"/>
      <c r="F496" s="2" t="str">
        <f>IF(F483&lt;&gt;"",F483,"")</f>
        <v>Новый раздел</v>
      </c>
      <c r="G496" s="2" t="str">
        <f>IF(G483&lt;&gt;"",G483,"")</f>
        <v>п.21.2   Посадка кустарников без кома, в однорядную живую изгородь - 197м/п</v>
      </c>
      <c r="H496" s="2">
        <v>0</v>
      </c>
      <c r="I496" s="2"/>
      <c r="J496" s="2"/>
      <c r="K496" s="2"/>
      <c r="L496" s="2"/>
      <c r="M496" s="2"/>
      <c r="N496" s="2"/>
      <c r="O496" s="2">
        <f t="shared" ref="O496:T496" si="470">ROUND(AB496,2)</f>
        <v>0</v>
      </c>
      <c r="P496" s="2">
        <f t="shared" si="470"/>
        <v>0</v>
      </c>
      <c r="Q496" s="2">
        <f t="shared" si="470"/>
        <v>0</v>
      </c>
      <c r="R496" s="2">
        <f t="shared" si="470"/>
        <v>0</v>
      </c>
      <c r="S496" s="2">
        <f t="shared" si="470"/>
        <v>0</v>
      </c>
      <c r="T496" s="2">
        <f t="shared" si="470"/>
        <v>0</v>
      </c>
      <c r="U496" s="2">
        <f>AH496</f>
        <v>0</v>
      </c>
      <c r="V496" s="2">
        <f>AI496</f>
        <v>0</v>
      </c>
      <c r="W496" s="2">
        <f>ROUND(AJ496,2)</f>
        <v>0</v>
      </c>
      <c r="X496" s="2">
        <f>ROUND(AK496,2)</f>
        <v>0</v>
      </c>
      <c r="Y496" s="2">
        <f>ROUND(AL496,2)</f>
        <v>0</v>
      </c>
      <c r="Z496" s="2"/>
      <c r="AA496" s="2"/>
      <c r="AB496" s="2">
        <f>ROUND(SUMIF(AA487:AA494,"=40385408",O487:O494),2)</f>
        <v>0</v>
      </c>
      <c r="AC496" s="2">
        <f>ROUND(SUMIF(AA487:AA494,"=40385408",P487:P494),2)</f>
        <v>0</v>
      </c>
      <c r="AD496" s="2">
        <f>ROUND(SUMIF(AA487:AA494,"=40385408",Q487:Q494),2)</f>
        <v>0</v>
      </c>
      <c r="AE496" s="2">
        <f>ROUND(SUMIF(AA487:AA494,"=40385408",R487:R494),2)</f>
        <v>0</v>
      </c>
      <c r="AF496" s="2">
        <f>ROUND(SUMIF(AA487:AA494,"=40385408",S487:S494),2)</f>
        <v>0</v>
      </c>
      <c r="AG496" s="2">
        <f>ROUND(SUMIF(AA487:AA494,"=40385408",T487:T494),2)</f>
        <v>0</v>
      </c>
      <c r="AH496" s="2">
        <f>SUMIF(AA487:AA494,"=40385408",U487:U494)</f>
        <v>0</v>
      </c>
      <c r="AI496" s="2">
        <f>SUMIF(AA487:AA494,"=40385408",V487:V494)</f>
        <v>0</v>
      </c>
      <c r="AJ496" s="2">
        <f>ROUND(SUMIF(AA487:AA494,"=40385408",W487:W494),2)</f>
        <v>0</v>
      </c>
      <c r="AK496" s="2">
        <f>ROUND(SUMIF(AA487:AA494,"=40385408",X487:X494),2)</f>
        <v>0</v>
      </c>
      <c r="AL496" s="2">
        <f>ROUND(SUMIF(AA487:AA494,"=40385408",Y487:Y494),2)</f>
        <v>0</v>
      </c>
      <c r="AM496" s="2"/>
      <c r="AN496" s="2"/>
      <c r="AO496" s="2">
        <f t="shared" ref="AO496:BC496" si="471">ROUND(BX496,2)</f>
        <v>0</v>
      </c>
      <c r="AP496" s="2">
        <f t="shared" si="471"/>
        <v>0</v>
      </c>
      <c r="AQ496" s="2">
        <f t="shared" si="471"/>
        <v>0</v>
      </c>
      <c r="AR496" s="2">
        <f t="shared" si="471"/>
        <v>0</v>
      </c>
      <c r="AS496" s="2">
        <f t="shared" si="471"/>
        <v>0</v>
      </c>
      <c r="AT496" s="2">
        <f t="shared" si="471"/>
        <v>0</v>
      </c>
      <c r="AU496" s="2">
        <f t="shared" si="471"/>
        <v>0</v>
      </c>
      <c r="AV496" s="2">
        <f t="shared" si="471"/>
        <v>0</v>
      </c>
      <c r="AW496" s="2">
        <f t="shared" si="471"/>
        <v>0</v>
      </c>
      <c r="AX496" s="2">
        <f t="shared" si="471"/>
        <v>0</v>
      </c>
      <c r="AY496" s="2">
        <f t="shared" si="471"/>
        <v>0</v>
      </c>
      <c r="AZ496" s="2">
        <f t="shared" si="471"/>
        <v>0</v>
      </c>
      <c r="BA496" s="2">
        <f t="shared" si="471"/>
        <v>0</v>
      </c>
      <c r="BB496" s="2">
        <f t="shared" si="471"/>
        <v>0</v>
      </c>
      <c r="BC496" s="2">
        <f t="shared" si="471"/>
        <v>0</v>
      </c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>
        <f>ROUND(SUMIF(AA487:AA494,"=40385408",FQ487:FQ494),2)</f>
        <v>0</v>
      </c>
      <c r="BY496" s="2">
        <f>ROUND(SUMIF(AA487:AA494,"=40385408",FR487:FR494),2)</f>
        <v>0</v>
      </c>
      <c r="BZ496" s="2">
        <f>ROUND(SUMIF(AA487:AA494,"=40385408",GL487:GL494),2)</f>
        <v>0</v>
      </c>
      <c r="CA496" s="2">
        <f>ROUND(SUMIF(AA487:AA494,"=40385408",GM487:GM494),2)</f>
        <v>0</v>
      </c>
      <c r="CB496" s="2">
        <f>ROUND(SUMIF(AA487:AA494,"=40385408",GN487:GN494),2)</f>
        <v>0</v>
      </c>
      <c r="CC496" s="2">
        <f>ROUND(SUMIF(AA487:AA494,"=40385408",GO487:GO494),2)</f>
        <v>0</v>
      </c>
      <c r="CD496" s="2">
        <f>ROUND(SUMIF(AA487:AA494,"=40385408",GP487:GP494),2)</f>
        <v>0</v>
      </c>
      <c r="CE496" s="2">
        <f>AC496-BX496</f>
        <v>0</v>
      </c>
      <c r="CF496" s="2">
        <f>AC496-BY496</f>
        <v>0</v>
      </c>
      <c r="CG496" s="2">
        <f>BX496-BZ496</f>
        <v>0</v>
      </c>
      <c r="CH496" s="2">
        <f>AC496-BX496-BY496+BZ496</f>
        <v>0</v>
      </c>
      <c r="CI496" s="2">
        <f>BY496-BZ496</f>
        <v>0</v>
      </c>
      <c r="CJ496" s="2">
        <f>ROUND(SUMIF(AA487:AA494,"=40385408",GX487:GX494),2)</f>
        <v>0</v>
      </c>
      <c r="CK496" s="2">
        <f>ROUND(SUMIF(AA487:AA494,"=40385408",GY487:GY494),2)</f>
        <v>0</v>
      </c>
      <c r="CL496" s="2">
        <f>ROUND(SUMIF(AA487:AA494,"=40385408",GZ487:GZ494),2)</f>
        <v>0</v>
      </c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>
        <v>0</v>
      </c>
    </row>
    <row r="497" spans="1:23" hidden="1" x14ac:dyDescent="0.2"/>
    <row r="498" spans="1:23" hidden="1" x14ac:dyDescent="0.2">
      <c r="A498" s="4">
        <v>50</v>
      </c>
      <c r="B498" s="4">
        <v>0</v>
      </c>
      <c r="C498" s="4">
        <v>0</v>
      </c>
      <c r="D498" s="4">
        <v>1</v>
      </c>
      <c r="E498" s="4">
        <v>201</v>
      </c>
      <c r="F498" s="4">
        <f>ROUND(Source!O496,O498)</f>
        <v>0</v>
      </c>
      <c r="G498" s="4" t="s">
        <v>65</v>
      </c>
      <c r="H498" s="4" t="s">
        <v>66</v>
      </c>
      <c r="I498" s="4"/>
      <c r="J498" s="4"/>
      <c r="K498" s="4">
        <v>201</v>
      </c>
      <c r="L498" s="4">
        <v>1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 hidden="1" x14ac:dyDescent="0.2">
      <c r="A499" s="4">
        <v>50</v>
      </c>
      <c r="B499" s="4">
        <v>0</v>
      </c>
      <c r="C499" s="4">
        <v>0</v>
      </c>
      <c r="D499" s="4">
        <v>1</v>
      </c>
      <c r="E499" s="4">
        <v>202</v>
      </c>
      <c r="F499" s="4">
        <f>ROUND(Source!P496,O499)</f>
        <v>0</v>
      </c>
      <c r="G499" s="4" t="s">
        <v>67</v>
      </c>
      <c r="H499" s="4" t="s">
        <v>68</v>
      </c>
      <c r="I499" s="4"/>
      <c r="J499" s="4"/>
      <c r="K499" s="4">
        <v>202</v>
      </c>
      <c r="L499" s="4">
        <v>2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 hidden="1" x14ac:dyDescent="0.2">
      <c r="A500" s="4">
        <v>50</v>
      </c>
      <c r="B500" s="4">
        <v>0</v>
      </c>
      <c r="C500" s="4">
        <v>0</v>
      </c>
      <c r="D500" s="4">
        <v>1</v>
      </c>
      <c r="E500" s="4">
        <v>222</v>
      </c>
      <c r="F500" s="4">
        <f>ROUND(Source!AO496,O500)</f>
        <v>0</v>
      </c>
      <c r="G500" s="4" t="s">
        <v>69</v>
      </c>
      <c r="H500" s="4" t="s">
        <v>70</v>
      </c>
      <c r="I500" s="4"/>
      <c r="J500" s="4"/>
      <c r="K500" s="4">
        <v>222</v>
      </c>
      <c r="L500" s="4">
        <v>3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 hidden="1" x14ac:dyDescent="0.2">
      <c r="A501" s="4">
        <v>50</v>
      </c>
      <c r="B501" s="4">
        <v>0</v>
      </c>
      <c r="C501" s="4">
        <v>0</v>
      </c>
      <c r="D501" s="4">
        <v>1</v>
      </c>
      <c r="E501" s="4">
        <v>225</v>
      </c>
      <c r="F501" s="4">
        <f>ROUND(Source!AV496,O501)</f>
        <v>0</v>
      </c>
      <c r="G501" s="4" t="s">
        <v>71</v>
      </c>
      <c r="H501" s="4" t="s">
        <v>72</v>
      </c>
      <c r="I501" s="4"/>
      <c r="J501" s="4"/>
      <c r="K501" s="4">
        <v>225</v>
      </c>
      <c r="L501" s="4">
        <v>4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 hidden="1" x14ac:dyDescent="0.2">
      <c r="A502" s="4">
        <v>50</v>
      </c>
      <c r="B502" s="4">
        <v>0</v>
      </c>
      <c r="C502" s="4">
        <v>0</v>
      </c>
      <c r="D502" s="4">
        <v>1</v>
      </c>
      <c r="E502" s="4">
        <v>226</v>
      </c>
      <c r="F502" s="4">
        <f>ROUND(Source!AW496,O502)</f>
        <v>0</v>
      </c>
      <c r="G502" s="4" t="s">
        <v>73</v>
      </c>
      <c r="H502" s="4" t="s">
        <v>74</v>
      </c>
      <c r="I502" s="4"/>
      <c r="J502" s="4"/>
      <c r="K502" s="4">
        <v>226</v>
      </c>
      <c r="L502" s="4">
        <v>5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 hidden="1" x14ac:dyDescent="0.2">
      <c r="A503" s="4">
        <v>50</v>
      </c>
      <c r="B503" s="4">
        <v>0</v>
      </c>
      <c r="C503" s="4">
        <v>0</v>
      </c>
      <c r="D503" s="4">
        <v>1</v>
      </c>
      <c r="E503" s="4">
        <v>227</v>
      </c>
      <c r="F503" s="4">
        <f>ROUND(Source!AX496,O503)</f>
        <v>0</v>
      </c>
      <c r="G503" s="4" t="s">
        <v>75</v>
      </c>
      <c r="H503" s="4" t="s">
        <v>76</v>
      </c>
      <c r="I503" s="4"/>
      <c r="J503" s="4"/>
      <c r="K503" s="4">
        <v>227</v>
      </c>
      <c r="L503" s="4">
        <v>6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 hidden="1" x14ac:dyDescent="0.2">
      <c r="A504" s="4">
        <v>50</v>
      </c>
      <c r="B504" s="4">
        <v>0</v>
      </c>
      <c r="C504" s="4">
        <v>0</v>
      </c>
      <c r="D504" s="4">
        <v>1</v>
      </c>
      <c r="E504" s="4">
        <v>228</v>
      </c>
      <c r="F504" s="4">
        <f>ROUND(Source!AY496,O504)</f>
        <v>0</v>
      </c>
      <c r="G504" s="4" t="s">
        <v>77</v>
      </c>
      <c r="H504" s="4" t="s">
        <v>78</v>
      </c>
      <c r="I504" s="4"/>
      <c r="J504" s="4"/>
      <c r="K504" s="4">
        <v>228</v>
      </c>
      <c r="L504" s="4">
        <v>7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 hidden="1" x14ac:dyDescent="0.2">
      <c r="A505" s="4">
        <v>50</v>
      </c>
      <c r="B505" s="4">
        <v>0</v>
      </c>
      <c r="C505" s="4">
        <v>0</v>
      </c>
      <c r="D505" s="4">
        <v>1</v>
      </c>
      <c r="E505" s="4">
        <v>216</v>
      </c>
      <c r="F505" s="4">
        <f>ROUND(Source!AP496,O505)</f>
        <v>0</v>
      </c>
      <c r="G505" s="4" t="s">
        <v>79</v>
      </c>
      <c r="H505" s="4" t="s">
        <v>80</v>
      </c>
      <c r="I505" s="4"/>
      <c r="J505" s="4"/>
      <c r="K505" s="4">
        <v>216</v>
      </c>
      <c r="L505" s="4">
        <v>8</v>
      </c>
      <c r="M505" s="4">
        <v>3</v>
      </c>
      <c r="N505" s="4" t="s">
        <v>3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</row>
    <row r="506" spans="1:23" hidden="1" x14ac:dyDescent="0.2">
      <c r="A506" s="4">
        <v>50</v>
      </c>
      <c r="B506" s="4">
        <v>0</v>
      </c>
      <c r="C506" s="4">
        <v>0</v>
      </c>
      <c r="D506" s="4">
        <v>1</v>
      </c>
      <c r="E506" s="4">
        <v>223</v>
      </c>
      <c r="F506" s="4">
        <f>ROUND(Source!AQ496,O506)</f>
        <v>0</v>
      </c>
      <c r="G506" s="4" t="s">
        <v>81</v>
      </c>
      <c r="H506" s="4" t="s">
        <v>82</v>
      </c>
      <c r="I506" s="4"/>
      <c r="J506" s="4"/>
      <c r="K506" s="4">
        <v>223</v>
      </c>
      <c r="L506" s="4">
        <v>9</v>
      </c>
      <c r="M506" s="4">
        <v>3</v>
      </c>
      <c r="N506" s="4" t="s">
        <v>3</v>
      </c>
      <c r="O506" s="4">
        <v>2</v>
      </c>
      <c r="P506" s="4"/>
      <c r="Q506" s="4"/>
      <c r="R506" s="4"/>
      <c r="S506" s="4"/>
      <c r="T506" s="4"/>
      <c r="U506" s="4"/>
      <c r="V506" s="4"/>
      <c r="W506" s="4"/>
    </row>
    <row r="507" spans="1:23" hidden="1" x14ac:dyDescent="0.2">
      <c r="A507" s="4">
        <v>50</v>
      </c>
      <c r="B507" s="4">
        <v>0</v>
      </c>
      <c r="C507" s="4">
        <v>0</v>
      </c>
      <c r="D507" s="4">
        <v>1</v>
      </c>
      <c r="E507" s="4">
        <v>229</v>
      </c>
      <c r="F507" s="4">
        <f>ROUND(Source!AZ496,O507)</f>
        <v>0</v>
      </c>
      <c r="G507" s="4" t="s">
        <v>83</v>
      </c>
      <c r="H507" s="4" t="s">
        <v>84</v>
      </c>
      <c r="I507" s="4"/>
      <c r="J507" s="4"/>
      <c r="K507" s="4">
        <v>229</v>
      </c>
      <c r="L507" s="4">
        <v>10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 hidden="1" x14ac:dyDescent="0.2">
      <c r="A508" s="4">
        <v>50</v>
      </c>
      <c r="B508" s="4">
        <v>0</v>
      </c>
      <c r="C508" s="4">
        <v>0</v>
      </c>
      <c r="D508" s="4">
        <v>1</v>
      </c>
      <c r="E508" s="4">
        <v>203</v>
      </c>
      <c r="F508" s="4">
        <f>ROUND(Source!Q496,O508)</f>
        <v>0</v>
      </c>
      <c r="G508" s="4" t="s">
        <v>85</v>
      </c>
      <c r="H508" s="4" t="s">
        <v>86</v>
      </c>
      <c r="I508" s="4"/>
      <c r="J508" s="4"/>
      <c r="K508" s="4">
        <v>203</v>
      </c>
      <c r="L508" s="4">
        <v>11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 hidden="1" x14ac:dyDescent="0.2">
      <c r="A509" s="4">
        <v>50</v>
      </c>
      <c r="B509" s="4">
        <v>0</v>
      </c>
      <c r="C509" s="4">
        <v>0</v>
      </c>
      <c r="D509" s="4">
        <v>1</v>
      </c>
      <c r="E509" s="4">
        <v>231</v>
      </c>
      <c r="F509" s="4">
        <f>ROUND(Source!BB496,O509)</f>
        <v>0</v>
      </c>
      <c r="G509" s="4" t="s">
        <v>87</v>
      </c>
      <c r="H509" s="4" t="s">
        <v>88</v>
      </c>
      <c r="I509" s="4"/>
      <c r="J509" s="4"/>
      <c r="K509" s="4">
        <v>231</v>
      </c>
      <c r="L509" s="4">
        <v>12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 hidden="1" x14ac:dyDescent="0.2">
      <c r="A510" s="4">
        <v>50</v>
      </c>
      <c r="B510" s="4">
        <v>0</v>
      </c>
      <c r="C510" s="4">
        <v>0</v>
      </c>
      <c r="D510" s="4">
        <v>1</v>
      </c>
      <c r="E510" s="4">
        <v>204</v>
      </c>
      <c r="F510" s="4">
        <f>ROUND(Source!R496,O510)</f>
        <v>0</v>
      </c>
      <c r="G510" s="4" t="s">
        <v>89</v>
      </c>
      <c r="H510" s="4" t="s">
        <v>90</v>
      </c>
      <c r="I510" s="4"/>
      <c r="J510" s="4"/>
      <c r="K510" s="4">
        <v>204</v>
      </c>
      <c r="L510" s="4">
        <v>13</v>
      </c>
      <c r="M510" s="4">
        <v>3</v>
      </c>
      <c r="N510" s="4" t="s">
        <v>3</v>
      </c>
      <c r="O510" s="4">
        <v>2</v>
      </c>
      <c r="P510" s="4"/>
      <c r="Q510" s="4"/>
      <c r="R510" s="4"/>
      <c r="S510" s="4"/>
      <c r="T510" s="4"/>
      <c r="U510" s="4"/>
      <c r="V510" s="4"/>
      <c r="W510" s="4"/>
    </row>
    <row r="511" spans="1:23" hidden="1" x14ac:dyDescent="0.2">
      <c r="A511" s="4">
        <v>50</v>
      </c>
      <c r="B511" s="4">
        <v>0</v>
      </c>
      <c r="C511" s="4">
        <v>0</v>
      </c>
      <c r="D511" s="4">
        <v>1</v>
      </c>
      <c r="E511" s="4">
        <v>205</v>
      </c>
      <c r="F511" s="4">
        <f>ROUND(Source!S496,O511)</f>
        <v>0</v>
      </c>
      <c r="G511" s="4" t="s">
        <v>91</v>
      </c>
      <c r="H511" s="4" t="s">
        <v>92</v>
      </c>
      <c r="I511" s="4"/>
      <c r="J511" s="4"/>
      <c r="K511" s="4">
        <v>205</v>
      </c>
      <c r="L511" s="4">
        <v>14</v>
      </c>
      <c r="M511" s="4">
        <v>3</v>
      </c>
      <c r="N511" s="4" t="s">
        <v>3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</row>
    <row r="512" spans="1:23" hidden="1" x14ac:dyDescent="0.2">
      <c r="A512" s="4">
        <v>50</v>
      </c>
      <c r="B512" s="4">
        <v>0</v>
      </c>
      <c r="C512" s="4">
        <v>0</v>
      </c>
      <c r="D512" s="4">
        <v>1</v>
      </c>
      <c r="E512" s="4">
        <v>232</v>
      </c>
      <c r="F512" s="4">
        <f>ROUND(Source!BC496,O512)</f>
        <v>0</v>
      </c>
      <c r="G512" s="4" t="s">
        <v>93</v>
      </c>
      <c r="H512" s="4" t="s">
        <v>94</v>
      </c>
      <c r="I512" s="4"/>
      <c r="J512" s="4"/>
      <c r="K512" s="4">
        <v>232</v>
      </c>
      <c r="L512" s="4">
        <v>15</v>
      </c>
      <c r="M512" s="4">
        <v>3</v>
      </c>
      <c r="N512" s="4" t="s">
        <v>3</v>
      </c>
      <c r="O512" s="4">
        <v>2</v>
      </c>
      <c r="P512" s="4"/>
      <c r="Q512" s="4"/>
      <c r="R512" s="4"/>
      <c r="S512" s="4"/>
      <c r="T512" s="4"/>
      <c r="U512" s="4"/>
      <c r="V512" s="4"/>
      <c r="W512" s="4"/>
    </row>
    <row r="513" spans="1:206" hidden="1" x14ac:dyDescent="0.2">
      <c r="A513" s="4">
        <v>50</v>
      </c>
      <c r="B513" s="4">
        <v>0</v>
      </c>
      <c r="C513" s="4">
        <v>0</v>
      </c>
      <c r="D513" s="4">
        <v>1</v>
      </c>
      <c r="E513" s="4">
        <v>214</v>
      </c>
      <c r="F513" s="4">
        <f>ROUND(Source!AS496,O513)</f>
        <v>0</v>
      </c>
      <c r="G513" s="4" t="s">
        <v>95</v>
      </c>
      <c r="H513" s="4" t="s">
        <v>96</v>
      </c>
      <c r="I513" s="4"/>
      <c r="J513" s="4"/>
      <c r="K513" s="4">
        <v>214</v>
      </c>
      <c r="L513" s="4">
        <v>16</v>
      </c>
      <c r="M513" s="4">
        <v>3</v>
      </c>
      <c r="N513" s="4" t="s">
        <v>3</v>
      </c>
      <c r="O513" s="4">
        <v>2</v>
      </c>
      <c r="P513" s="4"/>
      <c r="Q513" s="4"/>
      <c r="R513" s="4"/>
      <c r="S513" s="4"/>
      <c r="T513" s="4"/>
      <c r="U513" s="4"/>
      <c r="V513" s="4"/>
      <c r="W513" s="4"/>
    </row>
    <row r="514" spans="1:206" hidden="1" x14ac:dyDescent="0.2">
      <c r="A514" s="4">
        <v>50</v>
      </c>
      <c r="B514" s="4">
        <v>0</v>
      </c>
      <c r="C514" s="4">
        <v>0</v>
      </c>
      <c r="D514" s="4">
        <v>1</v>
      </c>
      <c r="E514" s="4">
        <v>215</v>
      </c>
      <c r="F514" s="4">
        <f>ROUND(Source!AT496,O514)</f>
        <v>0</v>
      </c>
      <c r="G514" s="4" t="s">
        <v>97</v>
      </c>
      <c r="H514" s="4" t="s">
        <v>98</v>
      </c>
      <c r="I514" s="4"/>
      <c r="J514" s="4"/>
      <c r="K514" s="4">
        <v>215</v>
      </c>
      <c r="L514" s="4">
        <v>17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06" hidden="1" x14ac:dyDescent="0.2">
      <c r="A515" s="4">
        <v>50</v>
      </c>
      <c r="B515" s="4">
        <v>0</v>
      </c>
      <c r="C515" s="4">
        <v>0</v>
      </c>
      <c r="D515" s="4">
        <v>1</v>
      </c>
      <c r="E515" s="4">
        <v>217</v>
      </c>
      <c r="F515" s="4">
        <f>ROUND(Source!AU496,O515)</f>
        <v>0</v>
      </c>
      <c r="G515" s="4" t="s">
        <v>99</v>
      </c>
      <c r="H515" s="4" t="s">
        <v>100</v>
      </c>
      <c r="I515" s="4"/>
      <c r="J515" s="4"/>
      <c r="K515" s="4">
        <v>217</v>
      </c>
      <c r="L515" s="4">
        <v>18</v>
      </c>
      <c r="M515" s="4">
        <v>3</v>
      </c>
      <c r="N515" s="4" t="s">
        <v>3</v>
      </c>
      <c r="O515" s="4">
        <v>2</v>
      </c>
      <c r="P515" s="4"/>
      <c r="Q515" s="4"/>
      <c r="R515" s="4"/>
      <c r="S515" s="4"/>
      <c r="T515" s="4"/>
      <c r="U515" s="4"/>
      <c r="V515" s="4"/>
      <c r="W515" s="4"/>
    </row>
    <row r="516" spans="1:206" hidden="1" x14ac:dyDescent="0.2">
      <c r="A516" s="4">
        <v>50</v>
      </c>
      <c r="B516" s="4">
        <v>0</v>
      </c>
      <c r="C516" s="4">
        <v>0</v>
      </c>
      <c r="D516" s="4">
        <v>1</v>
      </c>
      <c r="E516" s="4">
        <v>230</v>
      </c>
      <c r="F516" s="4">
        <f>ROUND(Source!BA496,O516)</f>
        <v>0</v>
      </c>
      <c r="G516" s="4" t="s">
        <v>101</v>
      </c>
      <c r="H516" s="4" t="s">
        <v>102</v>
      </c>
      <c r="I516" s="4"/>
      <c r="J516" s="4"/>
      <c r="K516" s="4">
        <v>230</v>
      </c>
      <c r="L516" s="4">
        <v>19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7" spans="1:206" hidden="1" x14ac:dyDescent="0.2">
      <c r="A517" s="4">
        <v>50</v>
      </c>
      <c r="B517" s="4">
        <v>0</v>
      </c>
      <c r="C517" s="4">
        <v>0</v>
      </c>
      <c r="D517" s="4">
        <v>1</v>
      </c>
      <c r="E517" s="4">
        <v>206</v>
      </c>
      <c r="F517" s="4">
        <f>ROUND(Source!T496,O517)</f>
        <v>0</v>
      </c>
      <c r="G517" s="4" t="s">
        <v>103</v>
      </c>
      <c r="H517" s="4" t="s">
        <v>104</v>
      </c>
      <c r="I517" s="4"/>
      <c r="J517" s="4"/>
      <c r="K517" s="4">
        <v>206</v>
      </c>
      <c r="L517" s="4">
        <v>20</v>
      </c>
      <c r="M517" s="4">
        <v>3</v>
      </c>
      <c r="N517" s="4" t="s">
        <v>3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</row>
    <row r="518" spans="1:206" hidden="1" x14ac:dyDescent="0.2">
      <c r="A518" s="4">
        <v>50</v>
      </c>
      <c r="B518" s="4">
        <v>0</v>
      </c>
      <c r="C518" s="4">
        <v>0</v>
      </c>
      <c r="D518" s="4">
        <v>1</v>
      </c>
      <c r="E518" s="4">
        <v>207</v>
      </c>
      <c r="F518" s="4">
        <f>Source!U496</f>
        <v>0</v>
      </c>
      <c r="G518" s="4" t="s">
        <v>105</v>
      </c>
      <c r="H518" s="4" t="s">
        <v>106</v>
      </c>
      <c r="I518" s="4"/>
      <c r="J518" s="4"/>
      <c r="K518" s="4">
        <v>207</v>
      </c>
      <c r="L518" s="4">
        <v>21</v>
      </c>
      <c r="M518" s="4">
        <v>3</v>
      </c>
      <c r="N518" s="4" t="s">
        <v>3</v>
      </c>
      <c r="O518" s="4">
        <v>-1</v>
      </c>
      <c r="P518" s="4"/>
      <c r="Q518" s="4"/>
      <c r="R518" s="4"/>
      <c r="S518" s="4"/>
      <c r="T518" s="4"/>
      <c r="U518" s="4"/>
      <c r="V518" s="4"/>
      <c r="W518" s="4"/>
    </row>
    <row r="519" spans="1:206" hidden="1" x14ac:dyDescent="0.2">
      <c r="A519" s="4">
        <v>50</v>
      </c>
      <c r="B519" s="4">
        <v>0</v>
      </c>
      <c r="C519" s="4">
        <v>0</v>
      </c>
      <c r="D519" s="4">
        <v>1</v>
      </c>
      <c r="E519" s="4">
        <v>208</v>
      </c>
      <c r="F519" s="4">
        <f>Source!V496</f>
        <v>0</v>
      </c>
      <c r="G519" s="4" t="s">
        <v>107</v>
      </c>
      <c r="H519" s="4" t="s">
        <v>108</v>
      </c>
      <c r="I519" s="4"/>
      <c r="J519" s="4"/>
      <c r="K519" s="4">
        <v>208</v>
      </c>
      <c r="L519" s="4">
        <v>22</v>
      </c>
      <c r="M519" s="4">
        <v>3</v>
      </c>
      <c r="N519" s="4" t="s">
        <v>3</v>
      </c>
      <c r="O519" s="4">
        <v>-1</v>
      </c>
      <c r="P519" s="4"/>
      <c r="Q519" s="4"/>
      <c r="R519" s="4"/>
      <c r="S519" s="4"/>
      <c r="T519" s="4"/>
      <c r="U519" s="4"/>
      <c r="V519" s="4"/>
      <c r="W519" s="4"/>
    </row>
    <row r="520" spans="1:206" hidden="1" x14ac:dyDescent="0.2">
      <c r="A520" s="4">
        <v>50</v>
      </c>
      <c r="B520" s="4">
        <v>0</v>
      </c>
      <c r="C520" s="4">
        <v>0</v>
      </c>
      <c r="D520" s="4">
        <v>1</v>
      </c>
      <c r="E520" s="4">
        <v>209</v>
      </c>
      <c r="F520" s="4">
        <f>ROUND(Source!W496,O520)</f>
        <v>0</v>
      </c>
      <c r="G520" s="4" t="s">
        <v>109</v>
      </c>
      <c r="H520" s="4" t="s">
        <v>110</v>
      </c>
      <c r="I520" s="4"/>
      <c r="J520" s="4"/>
      <c r="K520" s="4">
        <v>209</v>
      </c>
      <c r="L520" s="4">
        <v>23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06" hidden="1" x14ac:dyDescent="0.2">
      <c r="A521" s="4">
        <v>50</v>
      </c>
      <c r="B521" s="4">
        <v>0</v>
      </c>
      <c r="C521" s="4">
        <v>0</v>
      </c>
      <c r="D521" s="4">
        <v>1</v>
      </c>
      <c r="E521" s="4">
        <v>210</v>
      </c>
      <c r="F521" s="4">
        <f>ROUND(Source!X496,O521)</f>
        <v>0</v>
      </c>
      <c r="G521" s="4" t="s">
        <v>111</v>
      </c>
      <c r="H521" s="4" t="s">
        <v>112</v>
      </c>
      <c r="I521" s="4"/>
      <c r="J521" s="4"/>
      <c r="K521" s="4">
        <v>210</v>
      </c>
      <c r="L521" s="4">
        <v>25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06" hidden="1" x14ac:dyDescent="0.2">
      <c r="A522" s="4">
        <v>50</v>
      </c>
      <c r="B522" s="4">
        <v>0</v>
      </c>
      <c r="C522" s="4">
        <v>0</v>
      </c>
      <c r="D522" s="4">
        <v>1</v>
      </c>
      <c r="E522" s="4">
        <v>211</v>
      </c>
      <c r="F522" s="4">
        <f>ROUND(Source!Y496,O522)</f>
        <v>0</v>
      </c>
      <c r="G522" s="4" t="s">
        <v>113</v>
      </c>
      <c r="H522" s="4" t="s">
        <v>114</v>
      </c>
      <c r="I522" s="4"/>
      <c r="J522" s="4"/>
      <c r="K522" s="4">
        <v>211</v>
      </c>
      <c r="L522" s="4">
        <v>26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3" spans="1:206" hidden="1" x14ac:dyDescent="0.2">
      <c r="A523" s="4">
        <v>50</v>
      </c>
      <c r="B523" s="4">
        <v>0</v>
      </c>
      <c r="C523" s="4">
        <v>0</v>
      </c>
      <c r="D523" s="4">
        <v>1</v>
      </c>
      <c r="E523" s="4">
        <v>224</v>
      </c>
      <c r="F523" s="4">
        <f>ROUND(Source!AR496,O523)</f>
        <v>0</v>
      </c>
      <c r="G523" s="4" t="s">
        <v>115</v>
      </c>
      <c r="H523" s="4" t="s">
        <v>116</v>
      </c>
      <c r="I523" s="4"/>
      <c r="J523" s="4"/>
      <c r="K523" s="4">
        <v>224</v>
      </c>
      <c r="L523" s="4">
        <v>27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/>
    </row>
    <row r="524" spans="1:206" hidden="1" x14ac:dyDescent="0.2"/>
    <row r="525" spans="1:206" hidden="1" x14ac:dyDescent="0.2">
      <c r="A525" s="1">
        <v>4</v>
      </c>
      <c r="B525" s="1">
        <v>1</v>
      </c>
      <c r="C525" s="1"/>
      <c r="D525" s="1">
        <f>ROW(A538)</f>
        <v>538</v>
      </c>
      <c r="E525" s="1"/>
      <c r="F525" s="1" t="s">
        <v>13</v>
      </c>
      <c r="G525" s="1" t="s">
        <v>371</v>
      </c>
      <c r="H525" s="1" t="s">
        <v>3</v>
      </c>
      <c r="I525" s="1">
        <v>0</v>
      </c>
      <c r="J525" s="1"/>
      <c r="K525" s="1">
        <v>0</v>
      </c>
      <c r="L525" s="1"/>
      <c r="M525" s="1"/>
      <c r="N525" s="1"/>
      <c r="O525" s="1"/>
      <c r="P525" s="1"/>
      <c r="Q525" s="1"/>
      <c r="R525" s="1"/>
      <c r="S525" s="1"/>
      <c r="T525" s="1"/>
      <c r="U525" s="1" t="s">
        <v>3</v>
      </c>
      <c r="V525" s="1">
        <v>0</v>
      </c>
      <c r="W525" s="1"/>
      <c r="X525" s="1"/>
      <c r="Y525" s="1"/>
      <c r="Z525" s="1"/>
      <c r="AA525" s="1"/>
      <c r="AB525" s="1" t="s">
        <v>3</v>
      </c>
      <c r="AC525" s="1" t="s">
        <v>3</v>
      </c>
      <c r="AD525" s="1" t="s">
        <v>3</v>
      </c>
      <c r="AE525" s="1" t="s">
        <v>3</v>
      </c>
      <c r="AF525" s="1" t="s">
        <v>3</v>
      </c>
      <c r="AG525" s="1" t="s">
        <v>3</v>
      </c>
      <c r="AH525" s="1"/>
      <c r="AI525" s="1"/>
      <c r="AJ525" s="1"/>
      <c r="AK525" s="1"/>
      <c r="AL525" s="1"/>
      <c r="AM525" s="1"/>
      <c r="AN525" s="1"/>
      <c r="AO525" s="1"/>
      <c r="AP525" s="1" t="s">
        <v>3</v>
      </c>
      <c r="AQ525" s="1" t="s">
        <v>3</v>
      </c>
      <c r="AR525" s="1" t="s">
        <v>3</v>
      </c>
      <c r="AS525" s="1"/>
      <c r="AT525" s="1"/>
      <c r="AU525" s="1"/>
      <c r="AV525" s="1"/>
      <c r="AW525" s="1"/>
      <c r="AX525" s="1"/>
      <c r="AY525" s="1"/>
      <c r="AZ525" s="1" t="s">
        <v>3</v>
      </c>
      <c r="BA525" s="1"/>
      <c r="BB525" s="1" t="s">
        <v>3</v>
      </c>
      <c r="BC525" s="1" t="s">
        <v>3</v>
      </c>
      <c r="BD525" s="1" t="s">
        <v>3</v>
      </c>
      <c r="BE525" s="1" t="s">
        <v>3</v>
      </c>
      <c r="BF525" s="1" t="s">
        <v>3</v>
      </c>
      <c r="BG525" s="1" t="s">
        <v>3</v>
      </c>
      <c r="BH525" s="1" t="s">
        <v>3</v>
      </c>
      <c r="BI525" s="1" t="s">
        <v>3</v>
      </c>
      <c r="BJ525" s="1" t="s">
        <v>3</v>
      </c>
      <c r="BK525" s="1" t="s">
        <v>3</v>
      </c>
      <c r="BL525" s="1" t="s">
        <v>3</v>
      </c>
      <c r="BM525" s="1" t="s">
        <v>3</v>
      </c>
      <c r="BN525" s="1" t="s">
        <v>3</v>
      </c>
      <c r="BO525" s="1" t="s">
        <v>3</v>
      </c>
      <c r="BP525" s="1" t="s">
        <v>3</v>
      </c>
      <c r="BQ525" s="1"/>
      <c r="BR525" s="1"/>
      <c r="BS525" s="1"/>
      <c r="BT525" s="1"/>
      <c r="BU525" s="1"/>
      <c r="BV525" s="1"/>
      <c r="BW525" s="1"/>
      <c r="BX525" s="1">
        <v>0</v>
      </c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>
        <v>0</v>
      </c>
    </row>
    <row r="526" spans="1:206" hidden="1" x14ac:dyDescent="0.2"/>
    <row r="527" spans="1:206" hidden="1" x14ac:dyDescent="0.2">
      <c r="A527" s="2">
        <v>52</v>
      </c>
      <c r="B527" s="2">
        <f t="shared" ref="B527:G527" si="472">B538</f>
        <v>1</v>
      </c>
      <c r="C527" s="2">
        <f t="shared" si="472"/>
        <v>4</v>
      </c>
      <c r="D527" s="2">
        <f t="shared" si="472"/>
        <v>525</v>
      </c>
      <c r="E527" s="2">
        <f t="shared" si="472"/>
        <v>0</v>
      </c>
      <c r="F527" s="2" t="str">
        <f t="shared" si="472"/>
        <v>Новый раздел</v>
      </c>
      <c r="G527" s="2" t="str">
        <f t="shared" si="472"/>
        <v>п.21.3   Посадка кустарников без кома, в двухрядную живую изгородь - 1410м/п</v>
      </c>
      <c r="H527" s="2"/>
      <c r="I527" s="2"/>
      <c r="J527" s="2"/>
      <c r="K527" s="2"/>
      <c r="L527" s="2"/>
      <c r="M527" s="2"/>
      <c r="N527" s="2"/>
      <c r="O527" s="2">
        <f t="shared" ref="O527:AT527" si="473">O538</f>
        <v>0</v>
      </c>
      <c r="P527" s="2">
        <f t="shared" si="473"/>
        <v>0</v>
      </c>
      <c r="Q527" s="2">
        <f t="shared" si="473"/>
        <v>0</v>
      </c>
      <c r="R527" s="2">
        <f t="shared" si="473"/>
        <v>0</v>
      </c>
      <c r="S527" s="2">
        <f t="shared" si="473"/>
        <v>0</v>
      </c>
      <c r="T527" s="2">
        <f t="shared" si="473"/>
        <v>0</v>
      </c>
      <c r="U527" s="2">
        <f t="shared" si="473"/>
        <v>0</v>
      </c>
      <c r="V527" s="2">
        <f t="shared" si="473"/>
        <v>0</v>
      </c>
      <c r="W527" s="2">
        <f t="shared" si="473"/>
        <v>0</v>
      </c>
      <c r="X527" s="2">
        <f t="shared" si="473"/>
        <v>0</v>
      </c>
      <c r="Y527" s="2">
        <f t="shared" si="473"/>
        <v>0</v>
      </c>
      <c r="Z527" s="2">
        <f t="shared" si="473"/>
        <v>0</v>
      </c>
      <c r="AA527" s="2">
        <f t="shared" si="473"/>
        <v>0</v>
      </c>
      <c r="AB527" s="2">
        <f t="shared" si="473"/>
        <v>0</v>
      </c>
      <c r="AC527" s="2">
        <f t="shared" si="473"/>
        <v>0</v>
      </c>
      <c r="AD527" s="2">
        <f t="shared" si="473"/>
        <v>0</v>
      </c>
      <c r="AE527" s="2">
        <f t="shared" si="473"/>
        <v>0</v>
      </c>
      <c r="AF527" s="2">
        <f t="shared" si="473"/>
        <v>0</v>
      </c>
      <c r="AG527" s="2">
        <f t="shared" si="473"/>
        <v>0</v>
      </c>
      <c r="AH527" s="2">
        <f t="shared" si="473"/>
        <v>0</v>
      </c>
      <c r="AI527" s="2">
        <f t="shared" si="473"/>
        <v>0</v>
      </c>
      <c r="AJ527" s="2">
        <f t="shared" si="473"/>
        <v>0</v>
      </c>
      <c r="AK527" s="2">
        <f t="shared" si="473"/>
        <v>0</v>
      </c>
      <c r="AL527" s="2">
        <f t="shared" si="473"/>
        <v>0</v>
      </c>
      <c r="AM527" s="2">
        <f t="shared" si="473"/>
        <v>0</v>
      </c>
      <c r="AN527" s="2">
        <f t="shared" si="473"/>
        <v>0</v>
      </c>
      <c r="AO527" s="2">
        <f t="shared" si="473"/>
        <v>0</v>
      </c>
      <c r="AP527" s="2">
        <f t="shared" si="473"/>
        <v>0</v>
      </c>
      <c r="AQ527" s="2">
        <f t="shared" si="473"/>
        <v>0</v>
      </c>
      <c r="AR527" s="2">
        <f t="shared" si="473"/>
        <v>0</v>
      </c>
      <c r="AS527" s="2">
        <f t="shared" si="473"/>
        <v>0</v>
      </c>
      <c r="AT527" s="2">
        <f t="shared" si="473"/>
        <v>0</v>
      </c>
      <c r="AU527" s="2">
        <f t="shared" ref="AU527:BZ527" si="474">AU538</f>
        <v>0</v>
      </c>
      <c r="AV527" s="2">
        <f t="shared" si="474"/>
        <v>0</v>
      </c>
      <c r="AW527" s="2">
        <f t="shared" si="474"/>
        <v>0</v>
      </c>
      <c r="AX527" s="2">
        <f t="shared" si="474"/>
        <v>0</v>
      </c>
      <c r="AY527" s="2">
        <f t="shared" si="474"/>
        <v>0</v>
      </c>
      <c r="AZ527" s="2">
        <f t="shared" si="474"/>
        <v>0</v>
      </c>
      <c r="BA527" s="2">
        <f t="shared" si="474"/>
        <v>0</v>
      </c>
      <c r="BB527" s="2">
        <f t="shared" si="474"/>
        <v>0</v>
      </c>
      <c r="BC527" s="2">
        <f t="shared" si="474"/>
        <v>0</v>
      </c>
      <c r="BD527" s="2">
        <f t="shared" si="474"/>
        <v>0</v>
      </c>
      <c r="BE527" s="2">
        <f t="shared" si="474"/>
        <v>0</v>
      </c>
      <c r="BF527" s="2">
        <f t="shared" si="474"/>
        <v>0</v>
      </c>
      <c r="BG527" s="2">
        <f t="shared" si="474"/>
        <v>0</v>
      </c>
      <c r="BH527" s="2">
        <f t="shared" si="474"/>
        <v>0</v>
      </c>
      <c r="BI527" s="2">
        <f t="shared" si="474"/>
        <v>0</v>
      </c>
      <c r="BJ527" s="2">
        <f t="shared" si="474"/>
        <v>0</v>
      </c>
      <c r="BK527" s="2">
        <f t="shared" si="474"/>
        <v>0</v>
      </c>
      <c r="BL527" s="2">
        <f t="shared" si="474"/>
        <v>0</v>
      </c>
      <c r="BM527" s="2">
        <f t="shared" si="474"/>
        <v>0</v>
      </c>
      <c r="BN527" s="2">
        <f t="shared" si="474"/>
        <v>0</v>
      </c>
      <c r="BO527" s="2">
        <f t="shared" si="474"/>
        <v>0</v>
      </c>
      <c r="BP527" s="2">
        <f t="shared" si="474"/>
        <v>0</v>
      </c>
      <c r="BQ527" s="2">
        <f t="shared" si="474"/>
        <v>0</v>
      </c>
      <c r="BR527" s="2">
        <f t="shared" si="474"/>
        <v>0</v>
      </c>
      <c r="BS527" s="2">
        <f t="shared" si="474"/>
        <v>0</v>
      </c>
      <c r="BT527" s="2">
        <f t="shared" si="474"/>
        <v>0</v>
      </c>
      <c r="BU527" s="2">
        <f t="shared" si="474"/>
        <v>0</v>
      </c>
      <c r="BV527" s="2">
        <f t="shared" si="474"/>
        <v>0</v>
      </c>
      <c r="BW527" s="2">
        <f t="shared" si="474"/>
        <v>0</v>
      </c>
      <c r="BX527" s="2">
        <f t="shared" si="474"/>
        <v>0</v>
      </c>
      <c r="BY527" s="2">
        <f t="shared" si="474"/>
        <v>0</v>
      </c>
      <c r="BZ527" s="2">
        <f t="shared" si="474"/>
        <v>0</v>
      </c>
      <c r="CA527" s="2">
        <f t="shared" ref="CA527:DF527" si="475">CA538</f>
        <v>0</v>
      </c>
      <c r="CB527" s="2">
        <f t="shared" si="475"/>
        <v>0</v>
      </c>
      <c r="CC527" s="2">
        <f t="shared" si="475"/>
        <v>0</v>
      </c>
      <c r="CD527" s="2">
        <f t="shared" si="475"/>
        <v>0</v>
      </c>
      <c r="CE527" s="2">
        <f t="shared" si="475"/>
        <v>0</v>
      </c>
      <c r="CF527" s="2">
        <f t="shared" si="475"/>
        <v>0</v>
      </c>
      <c r="CG527" s="2">
        <f t="shared" si="475"/>
        <v>0</v>
      </c>
      <c r="CH527" s="2">
        <f t="shared" si="475"/>
        <v>0</v>
      </c>
      <c r="CI527" s="2">
        <f t="shared" si="475"/>
        <v>0</v>
      </c>
      <c r="CJ527" s="2">
        <f t="shared" si="475"/>
        <v>0</v>
      </c>
      <c r="CK527" s="2">
        <f t="shared" si="475"/>
        <v>0</v>
      </c>
      <c r="CL527" s="2">
        <f t="shared" si="475"/>
        <v>0</v>
      </c>
      <c r="CM527" s="2">
        <f t="shared" si="475"/>
        <v>0</v>
      </c>
      <c r="CN527" s="2">
        <f t="shared" si="475"/>
        <v>0</v>
      </c>
      <c r="CO527" s="2">
        <f t="shared" si="475"/>
        <v>0</v>
      </c>
      <c r="CP527" s="2">
        <f t="shared" si="475"/>
        <v>0</v>
      </c>
      <c r="CQ527" s="2">
        <f t="shared" si="475"/>
        <v>0</v>
      </c>
      <c r="CR527" s="2">
        <f t="shared" si="475"/>
        <v>0</v>
      </c>
      <c r="CS527" s="2">
        <f t="shared" si="475"/>
        <v>0</v>
      </c>
      <c r="CT527" s="2">
        <f t="shared" si="475"/>
        <v>0</v>
      </c>
      <c r="CU527" s="2">
        <f t="shared" si="475"/>
        <v>0</v>
      </c>
      <c r="CV527" s="2">
        <f t="shared" si="475"/>
        <v>0</v>
      </c>
      <c r="CW527" s="2">
        <f t="shared" si="475"/>
        <v>0</v>
      </c>
      <c r="CX527" s="2">
        <f t="shared" si="475"/>
        <v>0</v>
      </c>
      <c r="CY527" s="2">
        <f t="shared" si="475"/>
        <v>0</v>
      </c>
      <c r="CZ527" s="2">
        <f t="shared" si="475"/>
        <v>0</v>
      </c>
      <c r="DA527" s="2">
        <f t="shared" si="475"/>
        <v>0</v>
      </c>
      <c r="DB527" s="2">
        <f t="shared" si="475"/>
        <v>0</v>
      </c>
      <c r="DC527" s="2">
        <f t="shared" si="475"/>
        <v>0</v>
      </c>
      <c r="DD527" s="2">
        <f t="shared" si="475"/>
        <v>0</v>
      </c>
      <c r="DE527" s="2">
        <f t="shared" si="475"/>
        <v>0</v>
      </c>
      <c r="DF527" s="2">
        <f t="shared" si="475"/>
        <v>0</v>
      </c>
      <c r="DG527" s="3">
        <f t="shared" ref="DG527:EL527" si="476">DG538</f>
        <v>0</v>
      </c>
      <c r="DH527" s="3">
        <f t="shared" si="476"/>
        <v>0</v>
      </c>
      <c r="DI527" s="3">
        <f t="shared" si="476"/>
        <v>0</v>
      </c>
      <c r="DJ527" s="3">
        <f t="shared" si="476"/>
        <v>0</v>
      </c>
      <c r="DK527" s="3">
        <f t="shared" si="476"/>
        <v>0</v>
      </c>
      <c r="DL527" s="3">
        <f t="shared" si="476"/>
        <v>0</v>
      </c>
      <c r="DM527" s="3">
        <f t="shared" si="476"/>
        <v>0</v>
      </c>
      <c r="DN527" s="3">
        <f t="shared" si="476"/>
        <v>0</v>
      </c>
      <c r="DO527" s="3">
        <f t="shared" si="476"/>
        <v>0</v>
      </c>
      <c r="DP527" s="3">
        <f t="shared" si="476"/>
        <v>0</v>
      </c>
      <c r="DQ527" s="3">
        <f t="shared" si="476"/>
        <v>0</v>
      </c>
      <c r="DR527" s="3">
        <f t="shared" si="476"/>
        <v>0</v>
      </c>
      <c r="DS527" s="3">
        <f t="shared" si="476"/>
        <v>0</v>
      </c>
      <c r="DT527" s="3">
        <f t="shared" si="476"/>
        <v>0</v>
      </c>
      <c r="DU527" s="3">
        <f t="shared" si="476"/>
        <v>0</v>
      </c>
      <c r="DV527" s="3">
        <f t="shared" si="476"/>
        <v>0</v>
      </c>
      <c r="DW527" s="3">
        <f t="shared" si="476"/>
        <v>0</v>
      </c>
      <c r="DX527" s="3">
        <f t="shared" si="476"/>
        <v>0</v>
      </c>
      <c r="DY527" s="3">
        <f t="shared" si="476"/>
        <v>0</v>
      </c>
      <c r="DZ527" s="3">
        <f t="shared" si="476"/>
        <v>0</v>
      </c>
      <c r="EA527" s="3">
        <f t="shared" si="476"/>
        <v>0</v>
      </c>
      <c r="EB527" s="3">
        <f t="shared" si="476"/>
        <v>0</v>
      </c>
      <c r="EC527" s="3">
        <f t="shared" si="476"/>
        <v>0</v>
      </c>
      <c r="ED527" s="3">
        <f t="shared" si="476"/>
        <v>0</v>
      </c>
      <c r="EE527" s="3">
        <f t="shared" si="476"/>
        <v>0</v>
      </c>
      <c r="EF527" s="3">
        <f t="shared" si="476"/>
        <v>0</v>
      </c>
      <c r="EG527" s="3">
        <f t="shared" si="476"/>
        <v>0</v>
      </c>
      <c r="EH527" s="3">
        <f t="shared" si="476"/>
        <v>0</v>
      </c>
      <c r="EI527" s="3">
        <f t="shared" si="476"/>
        <v>0</v>
      </c>
      <c r="EJ527" s="3">
        <f t="shared" si="476"/>
        <v>0</v>
      </c>
      <c r="EK527" s="3">
        <f t="shared" si="476"/>
        <v>0</v>
      </c>
      <c r="EL527" s="3">
        <f t="shared" si="476"/>
        <v>0</v>
      </c>
      <c r="EM527" s="3">
        <f t="shared" ref="EM527:FR527" si="477">EM538</f>
        <v>0</v>
      </c>
      <c r="EN527" s="3">
        <f t="shared" si="477"/>
        <v>0</v>
      </c>
      <c r="EO527" s="3">
        <f t="shared" si="477"/>
        <v>0</v>
      </c>
      <c r="EP527" s="3">
        <f t="shared" si="477"/>
        <v>0</v>
      </c>
      <c r="EQ527" s="3">
        <f t="shared" si="477"/>
        <v>0</v>
      </c>
      <c r="ER527" s="3">
        <f t="shared" si="477"/>
        <v>0</v>
      </c>
      <c r="ES527" s="3">
        <f t="shared" si="477"/>
        <v>0</v>
      </c>
      <c r="ET527" s="3">
        <f t="shared" si="477"/>
        <v>0</v>
      </c>
      <c r="EU527" s="3">
        <f t="shared" si="477"/>
        <v>0</v>
      </c>
      <c r="EV527" s="3">
        <f t="shared" si="477"/>
        <v>0</v>
      </c>
      <c r="EW527" s="3">
        <f t="shared" si="477"/>
        <v>0</v>
      </c>
      <c r="EX527" s="3">
        <f t="shared" si="477"/>
        <v>0</v>
      </c>
      <c r="EY527" s="3">
        <f t="shared" si="477"/>
        <v>0</v>
      </c>
      <c r="EZ527" s="3">
        <f t="shared" si="477"/>
        <v>0</v>
      </c>
      <c r="FA527" s="3">
        <f t="shared" si="477"/>
        <v>0</v>
      </c>
      <c r="FB527" s="3">
        <f t="shared" si="477"/>
        <v>0</v>
      </c>
      <c r="FC527" s="3">
        <f t="shared" si="477"/>
        <v>0</v>
      </c>
      <c r="FD527" s="3">
        <f t="shared" si="477"/>
        <v>0</v>
      </c>
      <c r="FE527" s="3">
        <f t="shared" si="477"/>
        <v>0</v>
      </c>
      <c r="FF527" s="3">
        <f t="shared" si="477"/>
        <v>0</v>
      </c>
      <c r="FG527" s="3">
        <f t="shared" si="477"/>
        <v>0</v>
      </c>
      <c r="FH527" s="3">
        <f t="shared" si="477"/>
        <v>0</v>
      </c>
      <c r="FI527" s="3">
        <f t="shared" si="477"/>
        <v>0</v>
      </c>
      <c r="FJ527" s="3">
        <f t="shared" si="477"/>
        <v>0</v>
      </c>
      <c r="FK527" s="3">
        <f t="shared" si="477"/>
        <v>0</v>
      </c>
      <c r="FL527" s="3">
        <f t="shared" si="477"/>
        <v>0</v>
      </c>
      <c r="FM527" s="3">
        <f t="shared" si="477"/>
        <v>0</v>
      </c>
      <c r="FN527" s="3">
        <f t="shared" si="477"/>
        <v>0</v>
      </c>
      <c r="FO527" s="3">
        <f t="shared" si="477"/>
        <v>0</v>
      </c>
      <c r="FP527" s="3">
        <f t="shared" si="477"/>
        <v>0</v>
      </c>
      <c r="FQ527" s="3">
        <f t="shared" si="477"/>
        <v>0</v>
      </c>
      <c r="FR527" s="3">
        <f t="shared" si="477"/>
        <v>0</v>
      </c>
      <c r="FS527" s="3">
        <f t="shared" ref="FS527:GX527" si="478">FS538</f>
        <v>0</v>
      </c>
      <c r="FT527" s="3">
        <f t="shared" si="478"/>
        <v>0</v>
      </c>
      <c r="FU527" s="3">
        <f t="shared" si="478"/>
        <v>0</v>
      </c>
      <c r="FV527" s="3">
        <f t="shared" si="478"/>
        <v>0</v>
      </c>
      <c r="FW527" s="3">
        <f t="shared" si="478"/>
        <v>0</v>
      </c>
      <c r="FX527" s="3">
        <f t="shared" si="478"/>
        <v>0</v>
      </c>
      <c r="FY527" s="3">
        <f t="shared" si="478"/>
        <v>0</v>
      </c>
      <c r="FZ527" s="3">
        <f t="shared" si="478"/>
        <v>0</v>
      </c>
      <c r="GA527" s="3">
        <f t="shared" si="478"/>
        <v>0</v>
      </c>
      <c r="GB527" s="3">
        <f t="shared" si="478"/>
        <v>0</v>
      </c>
      <c r="GC527" s="3">
        <f t="shared" si="478"/>
        <v>0</v>
      </c>
      <c r="GD527" s="3">
        <f t="shared" si="478"/>
        <v>0</v>
      </c>
      <c r="GE527" s="3">
        <f t="shared" si="478"/>
        <v>0</v>
      </c>
      <c r="GF527" s="3">
        <f t="shared" si="478"/>
        <v>0</v>
      </c>
      <c r="GG527" s="3">
        <f t="shared" si="478"/>
        <v>0</v>
      </c>
      <c r="GH527" s="3">
        <f t="shared" si="478"/>
        <v>0</v>
      </c>
      <c r="GI527" s="3">
        <f t="shared" si="478"/>
        <v>0</v>
      </c>
      <c r="GJ527" s="3">
        <f t="shared" si="478"/>
        <v>0</v>
      </c>
      <c r="GK527" s="3">
        <f t="shared" si="478"/>
        <v>0</v>
      </c>
      <c r="GL527" s="3">
        <f t="shared" si="478"/>
        <v>0</v>
      </c>
      <c r="GM527" s="3">
        <f t="shared" si="478"/>
        <v>0</v>
      </c>
      <c r="GN527" s="3">
        <f t="shared" si="478"/>
        <v>0</v>
      </c>
      <c r="GO527" s="3">
        <f t="shared" si="478"/>
        <v>0</v>
      </c>
      <c r="GP527" s="3">
        <f t="shared" si="478"/>
        <v>0</v>
      </c>
      <c r="GQ527" s="3">
        <f t="shared" si="478"/>
        <v>0</v>
      </c>
      <c r="GR527" s="3">
        <f t="shared" si="478"/>
        <v>0</v>
      </c>
      <c r="GS527" s="3">
        <f t="shared" si="478"/>
        <v>0</v>
      </c>
      <c r="GT527" s="3">
        <f t="shared" si="478"/>
        <v>0</v>
      </c>
      <c r="GU527" s="3">
        <f t="shared" si="478"/>
        <v>0</v>
      </c>
      <c r="GV527" s="3">
        <f t="shared" si="478"/>
        <v>0</v>
      </c>
      <c r="GW527" s="3">
        <f t="shared" si="478"/>
        <v>0</v>
      </c>
      <c r="GX527" s="3">
        <f t="shared" si="478"/>
        <v>0</v>
      </c>
    </row>
    <row r="528" spans="1:206" hidden="1" x14ac:dyDescent="0.2"/>
    <row r="529" spans="1:245" hidden="1" x14ac:dyDescent="0.2">
      <c r="A529">
        <v>17</v>
      </c>
      <c r="B529">
        <v>1</v>
      </c>
      <c r="C529">
        <f>ROW(SmtRes!A229)</f>
        <v>229</v>
      </c>
      <c r="D529">
        <f>ROW(EtalonRes!A226)</f>
        <v>226</v>
      </c>
      <c r="E529" t="s">
        <v>372</v>
      </c>
      <c r="F529" t="s">
        <v>151</v>
      </c>
      <c r="G529" t="s">
        <v>152</v>
      </c>
      <c r="H529" t="s">
        <v>153</v>
      </c>
      <c r="I529">
        <v>0</v>
      </c>
      <c r="J529">
        <v>0</v>
      </c>
      <c r="O529">
        <f t="shared" ref="O529:O536" si="479">ROUND(CP529,2)</f>
        <v>0</v>
      </c>
      <c r="P529">
        <f t="shared" ref="P529:P536" si="480">ROUND((ROUND((AC529*AW529*I529),2)*BC529),2)</f>
        <v>0</v>
      </c>
      <c r="Q529">
        <f t="shared" ref="Q529:Q536" si="481">(ROUND((ROUND(((ET529)*AV529*I529),2)*BB529),2)+ROUND((ROUND(((AE529-(EU529))*AV529*I529),2)*BS529),2))</f>
        <v>0</v>
      </c>
      <c r="R529">
        <f t="shared" ref="R529:R536" si="482">ROUND((ROUND((AE529*AV529*I529),2)*BS529),2)</f>
        <v>0</v>
      </c>
      <c r="S529">
        <f t="shared" ref="S529:S536" si="483">ROUND((ROUND((AF529*AV529*I529),2)*BA529),2)</f>
        <v>0</v>
      </c>
      <c r="T529">
        <f t="shared" ref="T529:T536" si="484">ROUND(CU529*I529,2)</f>
        <v>0</v>
      </c>
      <c r="U529">
        <f t="shared" ref="U529:U536" si="485">CV529*I529</f>
        <v>0</v>
      </c>
      <c r="V529">
        <f t="shared" ref="V529:V536" si="486">CW529*I529</f>
        <v>0</v>
      </c>
      <c r="W529">
        <f t="shared" ref="W529:W536" si="487">ROUND(CX529*I529,2)</f>
        <v>0</v>
      </c>
      <c r="X529">
        <f t="shared" ref="X529:Y536" si="488">ROUND(CY529,2)</f>
        <v>0</v>
      </c>
      <c r="Y529">
        <f t="shared" si="488"/>
        <v>0</v>
      </c>
      <c r="AA529">
        <v>40385408</v>
      </c>
      <c r="AB529">
        <f t="shared" ref="AB529:AB536" si="489">ROUND((AC529+AD529+AF529),6)</f>
        <v>771.65</v>
      </c>
      <c r="AC529">
        <f t="shared" ref="AC529:AC536" si="490">ROUND((ES529),6)</f>
        <v>0</v>
      </c>
      <c r="AD529">
        <f t="shared" ref="AD529:AD536" si="491">ROUND((((ET529)-(EU529))+AE529),6)</f>
        <v>757.55</v>
      </c>
      <c r="AE529">
        <f t="shared" ref="AE529:AF536" si="492">ROUND((EU529),6)</f>
        <v>140.47999999999999</v>
      </c>
      <c r="AF529">
        <f t="shared" si="492"/>
        <v>14.1</v>
      </c>
      <c r="AG529">
        <f t="shared" ref="AG529:AG536" si="493">ROUND((AP529),6)</f>
        <v>0</v>
      </c>
      <c r="AH529">
        <f t="shared" ref="AH529:AI536" si="494">(EW529)</f>
        <v>1.38</v>
      </c>
      <c r="AI529">
        <f t="shared" si="494"/>
        <v>0</v>
      </c>
      <c r="AJ529">
        <f t="shared" ref="AJ529:AJ536" si="495">(AS529)</f>
        <v>0</v>
      </c>
      <c r="AK529">
        <v>771.65</v>
      </c>
      <c r="AL529">
        <v>0</v>
      </c>
      <c r="AM529">
        <v>757.55</v>
      </c>
      <c r="AN529">
        <v>140.47999999999999</v>
      </c>
      <c r="AO529">
        <v>14.1</v>
      </c>
      <c r="AP529">
        <v>0</v>
      </c>
      <c r="AQ529">
        <v>1.38</v>
      </c>
      <c r="AR529">
        <v>0</v>
      </c>
      <c r="AS529">
        <v>0</v>
      </c>
      <c r="AT529">
        <v>92</v>
      </c>
      <c r="AU529">
        <v>50</v>
      </c>
      <c r="AV529">
        <v>1</v>
      </c>
      <c r="AW529">
        <v>1</v>
      </c>
      <c r="AZ529">
        <v>1</v>
      </c>
      <c r="BA529">
        <v>24.53</v>
      </c>
      <c r="BB529">
        <v>9.84</v>
      </c>
      <c r="BC529">
        <v>1</v>
      </c>
      <c r="BD529" t="s">
        <v>3</v>
      </c>
      <c r="BE529" t="s">
        <v>3</v>
      </c>
      <c r="BF529" t="s">
        <v>3</v>
      </c>
      <c r="BG529" t="s">
        <v>3</v>
      </c>
      <c r="BH529">
        <v>0</v>
      </c>
      <c r="BI529">
        <v>1</v>
      </c>
      <c r="BJ529" t="s">
        <v>154</v>
      </c>
      <c r="BM529">
        <v>2</v>
      </c>
      <c r="BN529">
        <v>0</v>
      </c>
      <c r="BO529" t="s">
        <v>151</v>
      </c>
      <c r="BP529">
        <v>1</v>
      </c>
      <c r="BQ529">
        <v>30</v>
      </c>
      <c r="BR529">
        <v>0</v>
      </c>
      <c r="BS529">
        <v>24.53</v>
      </c>
      <c r="BT529">
        <v>1</v>
      </c>
      <c r="BU529">
        <v>1</v>
      </c>
      <c r="BV529">
        <v>1</v>
      </c>
      <c r="BW529">
        <v>1</v>
      </c>
      <c r="BX529">
        <v>1</v>
      </c>
      <c r="BY529" t="s">
        <v>3</v>
      </c>
      <c r="BZ529">
        <v>92</v>
      </c>
      <c r="CA529">
        <v>50</v>
      </c>
      <c r="CE529">
        <v>30</v>
      </c>
      <c r="CF529">
        <v>0</v>
      </c>
      <c r="CG529">
        <v>0</v>
      </c>
      <c r="CM529">
        <v>0</v>
      </c>
      <c r="CN529" t="s">
        <v>3</v>
      </c>
      <c r="CO529">
        <v>0</v>
      </c>
      <c r="CP529">
        <f t="shared" ref="CP529:CP536" si="496">(P529+Q529+S529)</f>
        <v>0</v>
      </c>
      <c r="CQ529">
        <f t="shared" ref="CQ529:CQ536" si="497">ROUND((ROUND((AC529*AW529*1),2)*BC529),2)</f>
        <v>0</v>
      </c>
      <c r="CR529">
        <f t="shared" ref="CR529:CR536" si="498">(ROUND((ROUND(((ET529)*AV529*1),2)*BB529),2)+ROUND((ROUND(((AE529-(EU529))*AV529*1),2)*BS529),2))</f>
        <v>7454.29</v>
      </c>
      <c r="CS529">
        <f t="shared" ref="CS529:CS536" si="499">ROUND((ROUND((AE529*AV529*1),2)*BS529),2)</f>
        <v>3445.97</v>
      </c>
      <c r="CT529">
        <f t="shared" ref="CT529:CT536" si="500">ROUND((ROUND((AF529*AV529*1),2)*BA529),2)</f>
        <v>345.87</v>
      </c>
      <c r="CU529">
        <f t="shared" ref="CU529:CU536" si="501">AG529</f>
        <v>0</v>
      </c>
      <c r="CV529">
        <f t="shared" ref="CV529:CV536" si="502">(AH529*AV529)</f>
        <v>1.38</v>
      </c>
      <c r="CW529">
        <f t="shared" ref="CW529:CX536" si="503">AI529</f>
        <v>0</v>
      </c>
      <c r="CX529">
        <f t="shared" si="503"/>
        <v>0</v>
      </c>
      <c r="CY529">
        <f t="shared" ref="CY529:CY536" si="504">S529*(BZ529/100)</f>
        <v>0</v>
      </c>
      <c r="CZ529">
        <f t="shared" ref="CZ529:CZ536" si="505">S529*(CA529/100)</f>
        <v>0</v>
      </c>
      <c r="DC529" t="s">
        <v>3</v>
      </c>
      <c r="DD529" t="s">
        <v>3</v>
      </c>
      <c r="DE529" t="s">
        <v>3</v>
      </c>
      <c r="DF529" t="s">
        <v>3</v>
      </c>
      <c r="DG529" t="s">
        <v>3</v>
      </c>
      <c r="DH529" t="s">
        <v>3</v>
      </c>
      <c r="DI529" t="s">
        <v>3</v>
      </c>
      <c r="DJ529" t="s">
        <v>3</v>
      </c>
      <c r="DK529" t="s">
        <v>3</v>
      </c>
      <c r="DL529" t="s">
        <v>3</v>
      </c>
      <c r="DM529" t="s">
        <v>3</v>
      </c>
      <c r="DN529">
        <v>98</v>
      </c>
      <c r="DO529">
        <v>77</v>
      </c>
      <c r="DP529">
        <v>1</v>
      </c>
      <c r="DQ529">
        <v>1</v>
      </c>
      <c r="DU529">
        <v>1013</v>
      </c>
      <c r="DV529" t="s">
        <v>153</v>
      </c>
      <c r="DW529" t="s">
        <v>153</v>
      </c>
      <c r="DX529">
        <v>1</v>
      </c>
      <c r="EE529">
        <v>39927414</v>
      </c>
      <c r="EF529">
        <v>30</v>
      </c>
      <c r="EG529" t="s">
        <v>51</v>
      </c>
      <c r="EH529">
        <v>0</v>
      </c>
      <c r="EI529" t="s">
        <v>3</v>
      </c>
      <c r="EJ529">
        <v>1</v>
      </c>
      <c r="EK529">
        <v>2</v>
      </c>
      <c r="EL529" t="s">
        <v>155</v>
      </c>
      <c r="EM529" t="s">
        <v>156</v>
      </c>
      <c r="EO529" t="s">
        <v>3</v>
      </c>
      <c r="EQ529">
        <v>131072</v>
      </c>
      <c r="ER529">
        <v>771.65</v>
      </c>
      <c r="ES529">
        <v>0</v>
      </c>
      <c r="ET529">
        <v>757.55</v>
      </c>
      <c r="EU529">
        <v>140.47999999999999</v>
      </c>
      <c r="EV529">
        <v>14.1</v>
      </c>
      <c r="EW529">
        <v>1.38</v>
      </c>
      <c r="EX529">
        <v>0</v>
      </c>
      <c r="EY529">
        <v>0</v>
      </c>
      <c r="FQ529">
        <v>0</v>
      </c>
      <c r="FR529">
        <f t="shared" ref="FR529:FR536" si="506">ROUND(IF(AND(BH529=3,BI529=3),P529,0),2)</f>
        <v>0</v>
      </c>
      <c r="FS529">
        <v>0</v>
      </c>
      <c r="FX529">
        <v>98</v>
      </c>
      <c r="FY529">
        <v>77</v>
      </c>
      <c r="GA529" t="s">
        <v>3</v>
      </c>
      <c r="GD529">
        <v>0</v>
      </c>
      <c r="GF529">
        <v>445216503</v>
      </c>
      <c r="GG529">
        <v>2</v>
      </c>
      <c r="GH529">
        <v>1</v>
      </c>
      <c r="GI529">
        <v>2</v>
      </c>
      <c r="GJ529">
        <v>0</v>
      </c>
      <c r="GK529">
        <f>ROUND(R529*(R12)/100,2)</f>
        <v>0</v>
      </c>
      <c r="GL529">
        <f t="shared" ref="GL529:GL536" si="507">ROUND(IF(AND(BH529=3,BI529=3,FS529&lt;&gt;0),P529,0),2)</f>
        <v>0</v>
      </c>
      <c r="GM529">
        <f t="shared" ref="GM529:GM536" si="508">ROUND(O529+X529+Y529+GK529,2)+GX529</f>
        <v>0</v>
      </c>
      <c r="GN529">
        <f t="shared" ref="GN529:GN536" si="509">IF(OR(BI529=0,BI529=1),ROUND(O529+X529+Y529+GK529,2),0)</f>
        <v>0</v>
      </c>
      <c r="GO529">
        <f t="shared" ref="GO529:GO536" si="510">IF(BI529=2,ROUND(O529+X529+Y529+GK529,2),0)</f>
        <v>0</v>
      </c>
      <c r="GP529">
        <f t="shared" ref="GP529:GP536" si="511">IF(BI529=4,ROUND(O529+X529+Y529+GK529,2)+GX529,0)</f>
        <v>0</v>
      </c>
      <c r="GR529">
        <v>0</v>
      </c>
      <c r="GS529">
        <v>3</v>
      </c>
      <c r="GT529">
        <v>0</v>
      </c>
      <c r="GU529" t="s">
        <v>3</v>
      </c>
      <c r="GV529">
        <f t="shared" ref="GV529:GV536" si="512">ROUND((GT529),6)</f>
        <v>0</v>
      </c>
      <c r="GW529">
        <v>1</v>
      </c>
      <c r="GX529">
        <f t="shared" ref="GX529:GX536" si="513">ROUND(HC529*I529,2)</f>
        <v>0</v>
      </c>
      <c r="HA529">
        <v>0</v>
      </c>
      <c r="HB529">
        <v>0</v>
      </c>
      <c r="HC529">
        <f t="shared" ref="HC529:HC536" si="514">GV529*GW529</f>
        <v>0</v>
      </c>
      <c r="IK529">
        <v>0</v>
      </c>
    </row>
    <row r="530" spans="1:245" hidden="1" x14ac:dyDescent="0.2">
      <c r="A530">
        <v>17</v>
      </c>
      <c r="B530">
        <v>1</v>
      </c>
      <c r="C530">
        <f>ROW(SmtRes!A230)</f>
        <v>230</v>
      </c>
      <c r="D530">
        <f>ROW(EtalonRes!A227)</f>
        <v>227</v>
      </c>
      <c r="E530" t="s">
        <v>373</v>
      </c>
      <c r="F530" t="s">
        <v>164</v>
      </c>
      <c r="G530" t="s">
        <v>165</v>
      </c>
      <c r="H530" t="s">
        <v>153</v>
      </c>
      <c r="I530">
        <v>0</v>
      </c>
      <c r="J530">
        <v>0</v>
      </c>
      <c r="O530">
        <f t="shared" si="479"/>
        <v>0</v>
      </c>
      <c r="P530">
        <f t="shared" si="480"/>
        <v>0</v>
      </c>
      <c r="Q530">
        <f t="shared" si="481"/>
        <v>0</v>
      </c>
      <c r="R530">
        <f t="shared" si="482"/>
        <v>0</v>
      </c>
      <c r="S530">
        <f t="shared" si="483"/>
        <v>0</v>
      </c>
      <c r="T530">
        <f t="shared" si="484"/>
        <v>0</v>
      </c>
      <c r="U530">
        <f t="shared" si="485"/>
        <v>0</v>
      </c>
      <c r="V530">
        <f t="shared" si="486"/>
        <v>0</v>
      </c>
      <c r="W530">
        <f t="shared" si="487"/>
        <v>0</v>
      </c>
      <c r="X530">
        <f t="shared" si="488"/>
        <v>0</v>
      </c>
      <c r="Y530">
        <f t="shared" si="488"/>
        <v>0</v>
      </c>
      <c r="AA530">
        <v>40385408</v>
      </c>
      <c r="AB530">
        <f t="shared" si="489"/>
        <v>795.14</v>
      </c>
      <c r="AC530">
        <f t="shared" si="490"/>
        <v>0</v>
      </c>
      <c r="AD530">
        <f t="shared" si="491"/>
        <v>0</v>
      </c>
      <c r="AE530">
        <f t="shared" si="492"/>
        <v>0</v>
      </c>
      <c r="AF530">
        <f t="shared" si="492"/>
        <v>795.14</v>
      </c>
      <c r="AG530">
        <f t="shared" si="493"/>
        <v>0</v>
      </c>
      <c r="AH530">
        <f t="shared" si="494"/>
        <v>83</v>
      </c>
      <c r="AI530">
        <f t="shared" si="494"/>
        <v>0</v>
      </c>
      <c r="AJ530">
        <f t="shared" si="495"/>
        <v>0</v>
      </c>
      <c r="AK530">
        <v>795.14</v>
      </c>
      <c r="AL530">
        <v>0</v>
      </c>
      <c r="AM530">
        <v>0</v>
      </c>
      <c r="AN530">
        <v>0</v>
      </c>
      <c r="AO530">
        <v>795.14</v>
      </c>
      <c r="AP530">
        <v>0</v>
      </c>
      <c r="AQ530">
        <v>83</v>
      </c>
      <c r="AR530">
        <v>0</v>
      </c>
      <c r="AS530">
        <v>0</v>
      </c>
      <c r="AT530">
        <v>73</v>
      </c>
      <c r="AU530">
        <v>41</v>
      </c>
      <c r="AV530">
        <v>1</v>
      </c>
      <c r="AW530">
        <v>1</v>
      </c>
      <c r="AZ530">
        <v>1</v>
      </c>
      <c r="BA530">
        <v>24.53</v>
      </c>
      <c r="BB530">
        <v>1</v>
      </c>
      <c r="BC530">
        <v>1</v>
      </c>
      <c r="BD530" t="s">
        <v>3</v>
      </c>
      <c r="BE530" t="s">
        <v>3</v>
      </c>
      <c r="BF530" t="s">
        <v>3</v>
      </c>
      <c r="BG530" t="s">
        <v>3</v>
      </c>
      <c r="BH530">
        <v>0</v>
      </c>
      <c r="BI530">
        <v>1</v>
      </c>
      <c r="BJ530" t="s">
        <v>166</v>
      </c>
      <c r="BM530">
        <v>393</v>
      </c>
      <c r="BN530">
        <v>0</v>
      </c>
      <c r="BO530" t="s">
        <v>164</v>
      </c>
      <c r="BP530">
        <v>1</v>
      </c>
      <c r="BQ530">
        <v>60</v>
      </c>
      <c r="BR530">
        <v>0</v>
      </c>
      <c r="BS530">
        <v>24.53</v>
      </c>
      <c r="BT530">
        <v>1</v>
      </c>
      <c r="BU530">
        <v>1</v>
      </c>
      <c r="BV530">
        <v>1</v>
      </c>
      <c r="BW530">
        <v>1</v>
      </c>
      <c r="BX530">
        <v>1</v>
      </c>
      <c r="BY530" t="s">
        <v>3</v>
      </c>
      <c r="BZ530">
        <v>73</v>
      </c>
      <c r="CA530">
        <v>41</v>
      </c>
      <c r="CE530">
        <v>30</v>
      </c>
      <c r="CF530">
        <v>0</v>
      </c>
      <c r="CG530">
        <v>0</v>
      </c>
      <c r="CM530">
        <v>0</v>
      </c>
      <c r="CN530" t="s">
        <v>3</v>
      </c>
      <c r="CO530">
        <v>0</v>
      </c>
      <c r="CP530">
        <f t="shared" si="496"/>
        <v>0</v>
      </c>
      <c r="CQ530">
        <f t="shared" si="497"/>
        <v>0</v>
      </c>
      <c r="CR530">
        <f t="shared" si="498"/>
        <v>0</v>
      </c>
      <c r="CS530">
        <f t="shared" si="499"/>
        <v>0</v>
      </c>
      <c r="CT530">
        <f t="shared" si="500"/>
        <v>19504.78</v>
      </c>
      <c r="CU530">
        <f t="shared" si="501"/>
        <v>0</v>
      </c>
      <c r="CV530">
        <f t="shared" si="502"/>
        <v>83</v>
      </c>
      <c r="CW530">
        <f t="shared" si="503"/>
        <v>0</v>
      </c>
      <c r="CX530">
        <f t="shared" si="503"/>
        <v>0</v>
      </c>
      <c r="CY530">
        <f t="shared" si="504"/>
        <v>0</v>
      </c>
      <c r="CZ530">
        <f t="shared" si="505"/>
        <v>0</v>
      </c>
      <c r="DC530" t="s">
        <v>3</v>
      </c>
      <c r="DD530" t="s">
        <v>3</v>
      </c>
      <c r="DE530" t="s">
        <v>3</v>
      </c>
      <c r="DF530" t="s">
        <v>3</v>
      </c>
      <c r="DG530" t="s">
        <v>3</v>
      </c>
      <c r="DH530" t="s">
        <v>3</v>
      </c>
      <c r="DI530" t="s">
        <v>3</v>
      </c>
      <c r="DJ530" t="s">
        <v>3</v>
      </c>
      <c r="DK530" t="s">
        <v>3</v>
      </c>
      <c r="DL530" t="s">
        <v>3</v>
      </c>
      <c r="DM530" t="s">
        <v>3</v>
      </c>
      <c r="DN530">
        <v>91</v>
      </c>
      <c r="DO530">
        <v>67</v>
      </c>
      <c r="DP530">
        <v>1</v>
      </c>
      <c r="DQ530">
        <v>1</v>
      </c>
      <c r="DU530">
        <v>1013</v>
      </c>
      <c r="DV530" t="s">
        <v>153</v>
      </c>
      <c r="DW530" t="s">
        <v>153</v>
      </c>
      <c r="DX530">
        <v>1</v>
      </c>
      <c r="EE530">
        <v>39927805</v>
      </c>
      <c r="EF530">
        <v>60</v>
      </c>
      <c r="EG530" t="s">
        <v>19</v>
      </c>
      <c r="EH530">
        <v>0</v>
      </c>
      <c r="EI530" t="s">
        <v>3</v>
      </c>
      <c r="EJ530">
        <v>1</v>
      </c>
      <c r="EK530">
        <v>393</v>
      </c>
      <c r="EL530" t="s">
        <v>167</v>
      </c>
      <c r="EM530" t="s">
        <v>168</v>
      </c>
      <c r="EO530" t="s">
        <v>3</v>
      </c>
      <c r="EQ530">
        <v>131072</v>
      </c>
      <c r="ER530">
        <v>795.14</v>
      </c>
      <c r="ES530">
        <v>0</v>
      </c>
      <c r="ET530">
        <v>0</v>
      </c>
      <c r="EU530">
        <v>0</v>
      </c>
      <c r="EV530">
        <v>795.14</v>
      </c>
      <c r="EW530">
        <v>83</v>
      </c>
      <c r="EX530">
        <v>0</v>
      </c>
      <c r="EY530">
        <v>0</v>
      </c>
      <c r="FQ530">
        <v>0</v>
      </c>
      <c r="FR530">
        <f t="shared" si="506"/>
        <v>0</v>
      </c>
      <c r="FS530">
        <v>0</v>
      </c>
      <c r="FX530">
        <v>91</v>
      </c>
      <c r="FY530">
        <v>67</v>
      </c>
      <c r="GA530" t="s">
        <v>3</v>
      </c>
      <c r="GD530">
        <v>0</v>
      </c>
      <c r="GF530">
        <v>2144161260</v>
      </c>
      <c r="GG530">
        <v>2</v>
      </c>
      <c r="GH530">
        <v>1</v>
      </c>
      <c r="GI530">
        <v>2</v>
      </c>
      <c r="GJ530">
        <v>0</v>
      </c>
      <c r="GK530">
        <f>ROUND(R530*(R12)/100,2)</f>
        <v>0</v>
      </c>
      <c r="GL530">
        <f t="shared" si="507"/>
        <v>0</v>
      </c>
      <c r="GM530">
        <f t="shared" si="508"/>
        <v>0</v>
      </c>
      <c r="GN530">
        <f t="shared" si="509"/>
        <v>0</v>
      </c>
      <c r="GO530">
        <f t="shared" si="510"/>
        <v>0</v>
      </c>
      <c r="GP530">
        <f t="shared" si="511"/>
        <v>0</v>
      </c>
      <c r="GR530">
        <v>0</v>
      </c>
      <c r="GS530">
        <v>3</v>
      </c>
      <c r="GT530">
        <v>0</v>
      </c>
      <c r="GU530" t="s">
        <v>3</v>
      </c>
      <c r="GV530">
        <f t="shared" si="512"/>
        <v>0</v>
      </c>
      <c r="GW530">
        <v>1</v>
      </c>
      <c r="GX530">
        <f t="shared" si="513"/>
        <v>0</v>
      </c>
      <c r="HA530">
        <v>0</v>
      </c>
      <c r="HB530">
        <v>0</v>
      </c>
      <c r="HC530">
        <f t="shared" si="514"/>
        <v>0</v>
      </c>
      <c r="IK530">
        <v>0</v>
      </c>
    </row>
    <row r="531" spans="1:245" hidden="1" x14ac:dyDescent="0.2">
      <c r="A531">
        <v>17</v>
      </c>
      <c r="B531">
        <v>1</v>
      </c>
      <c r="C531">
        <f>ROW(SmtRes!A233)</f>
        <v>233</v>
      </c>
      <c r="D531">
        <f>ROW(EtalonRes!A230)</f>
        <v>230</v>
      </c>
      <c r="E531" t="s">
        <v>374</v>
      </c>
      <c r="F531" t="s">
        <v>375</v>
      </c>
      <c r="G531" t="s">
        <v>376</v>
      </c>
      <c r="H531" t="s">
        <v>352</v>
      </c>
      <c r="I531">
        <v>0</v>
      </c>
      <c r="J531">
        <v>0</v>
      </c>
      <c r="O531">
        <f t="shared" si="479"/>
        <v>0</v>
      </c>
      <c r="P531">
        <f t="shared" si="480"/>
        <v>0</v>
      </c>
      <c r="Q531">
        <f t="shared" si="481"/>
        <v>0</v>
      </c>
      <c r="R531">
        <f t="shared" si="482"/>
        <v>0</v>
      </c>
      <c r="S531">
        <f t="shared" si="483"/>
        <v>0</v>
      </c>
      <c r="T531">
        <f t="shared" si="484"/>
        <v>0</v>
      </c>
      <c r="U531">
        <f t="shared" si="485"/>
        <v>0</v>
      </c>
      <c r="V531">
        <f t="shared" si="486"/>
        <v>0</v>
      </c>
      <c r="W531">
        <f t="shared" si="487"/>
        <v>0</v>
      </c>
      <c r="X531">
        <f t="shared" si="488"/>
        <v>0</v>
      </c>
      <c r="Y531">
        <f t="shared" si="488"/>
        <v>0</v>
      </c>
      <c r="AA531">
        <v>40385408</v>
      </c>
      <c r="AB531">
        <f t="shared" si="489"/>
        <v>127.59</v>
      </c>
      <c r="AC531">
        <f t="shared" si="490"/>
        <v>0</v>
      </c>
      <c r="AD531">
        <f t="shared" si="491"/>
        <v>5.97</v>
      </c>
      <c r="AE531">
        <f t="shared" si="492"/>
        <v>1.98</v>
      </c>
      <c r="AF531">
        <f t="shared" si="492"/>
        <v>121.62</v>
      </c>
      <c r="AG531">
        <f t="shared" si="493"/>
        <v>0</v>
      </c>
      <c r="AH531">
        <f t="shared" si="494"/>
        <v>11.9</v>
      </c>
      <c r="AI531">
        <f t="shared" si="494"/>
        <v>0</v>
      </c>
      <c r="AJ531">
        <f t="shared" si="495"/>
        <v>0</v>
      </c>
      <c r="AK531">
        <v>127.59</v>
      </c>
      <c r="AL531">
        <v>0</v>
      </c>
      <c r="AM531">
        <v>5.97</v>
      </c>
      <c r="AN531">
        <v>1.98</v>
      </c>
      <c r="AO531">
        <v>121.62</v>
      </c>
      <c r="AP531">
        <v>0</v>
      </c>
      <c r="AQ531">
        <v>11.9</v>
      </c>
      <c r="AR531">
        <v>0</v>
      </c>
      <c r="AS531">
        <v>0</v>
      </c>
      <c r="AT531">
        <v>102</v>
      </c>
      <c r="AU531">
        <v>47</v>
      </c>
      <c r="AV531">
        <v>1</v>
      </c>
      <c r="AW531">
        <v>1</v>
      </c>
      <c r="AZ531">
        <v>1</v>
      </c>
      <c r="BA531">
        <v>24.53</v>
      </c>
      <c r="BB531">
        <v>12.04</v>
      </c>
      <c r="BC531">
        <v>1</v>
      </c>
      <c r="BD531" t="s">
        <v>3</v>
      </c>
      <c r="BE531" t="s">
        <v>3</v>
      </c>
      <c r="BF531" t="s">
        <v>3</v>
      </c>
      <c r="BG531" t="s">
        <v>3</v>
      </c>
      <c r="BH531">
        <v>0</v>
      </c>
      <c r="BI531">
        <v>1</v>
      </c>
      <c r="BJ531" t="s">
        <v>377</v>
      </c>
      <c r="BM531">
        <v>294</v>
      </c>
      <c r="BN531">
        <v>0</v>
      </c>
      <c r="BO531" t="s">
        <v>375</v>
      </c>
      <c r="BP531">
        <v>1</v>
      </c>
      <c r="BQ531">
        <v>30</v>
      </c>
      <c r="BR531">
        <v>0</v>
      </c>
      <c r="BS531">
        <v>24.53</v>
      </c>
      <c r="BT531">
        <v>1</v>
      </c>
      <c r="BU531">
        <v>1</v>
      </c>
      <c r="BV531">
        <v>1</v>
      </c>
      <c r="BW531">
        <v>1</v>
      </c>
      <c r="BX531">
        <v>1</v>
      </c>
      <c r="BY531" t="s">
        <v>3</v>
      </c>
      <c r="BZ531">
        <v>102</v>
      </c>
      <c r="CA531">
        <v>47</v>
      </c>
      <c r="CE531">
        <v>30</v>
      </c>
      <c r="CF531">
        <v>0</v>
      </c>
      <c r="CG531">
        <v>0</v>
      </c>
      <c r="CM531">
        <v>0</v>
      </c>
      <c r="CN531" t="s">
        <v>3</v>
      </c>
      <c r="CO531">
        <v>0</v>
      </c>
      <c r="CP531">
        <f t="shared" si="496"/>
        <v>0</v>
      </c>
      <c r="CQ531">
        <f t="shared" si="497"/>
        <v>0</v>
      </c>
      <c r="CR531">
        <f t="shared" si="498"/>
        <v>71.88</v>
      </c>
      <c r="CS531">
        <f t="shared" si="499"/>
        <v>48.57</v>
      </c>
      <c r="CT531">
        <f t="shared" si="500"/>
        <v>2983.34</v>
      </c>
      <c r="CU531">
        <f t="shared" si="501"/>
        <v>0</v>
      </c>
      <c r="CV531">
        <f t="shared" si="502"/>
        <v>11.9</v>
      </c>
      <c r="CW531">
        <f t="shared" si="503"/>
        <v>0</v>
      </c>
      <c r="CX531">
        <f t="shared" si="503"/>
        <v>0</v>
      </c>
      <c r="CY531">
        <f t="shared" si="504"/>
        <v>0</v>
      </c>
      <c r="CZ531">
        <f t="shared" si="505"/>
        <v>0</v>
      </c>
      <c r="DC531" t="s">
        <v>3</v>
      </c>
      <c r="DD531" t="s">
        <v>3</v>
      </c>
      <c r="DE531" t="s">
        <v>3</v>
      </c>
      <c r="DF531" t="s">
        <v>3</v>
      </c>
      <c r="DG531" t="s">
        <v>3</v>
      </c>
      <c r="DH531" t="s">
        <v>3</v>
      </c>
      <c r="DI531" t="s">
        <v>3</v>
      </c>
      <c r="DJ531" t="s">
        <v>3</v>
      </c>
      <c r="DK531" t="s">
        <v>3</v>
      </c>
      <c r="DL531" t="s">
        <v>3</v>
      </c>
      <c r="DM531" t="s">
        <v>3</v>
      </c>
      <c r="DN531">
        <v>187</v>
      </c>
      <c r="DO531">
        <v>101</v>
      </c>
      <c r="DP531">
        <v>1</v>
      </c>
      <c r="DQ531">
        <v>1</v>
      </c>
      <c r="DU531">
        <v>1013</v>
      </c>
      <c r="DV531" t="s">
        <v>352</v>
      </c>
      <c r="DW531" t="s">
        <v>352</v>
      </c>
      <c r="DX531">
        <v>1</v>
      </c>
      <c r="EE531">
        <v>39927706</v>
      </c>
      <c r="EF531">
        <v>30</v>
      </c>
      <c r="EG531" t="s">
        <v>51</v>
      </c>
      <c r="EH531">
        <v>0</v>
      </c>
      <c r="EI531" t="s">
        <v>3</v>
      </c>
      <c r="EJ531">
        <v>1</v>
      </c>
      <c r="EK531">
        <v>294</v>
      </c>
      <c r="EL531" t="s">
        <v>354</v>
      </c>
      <c r="EM531" t="s">
        <v>355</v>
      </c>
      <c r="EO531" t="s">
        <v>3</v>
      </c>
      <c r="EQ531">
        <v>131072</v>
      </c>
      <c r="ER531">
        <v>127.59</v>
      </c>
      <c r="ES531">
        <v>0</v>
      </c>
      <c r="ET531">
        <v>5.97</v>
      </c>
      <c r="EU531">
        <v>1.98</v>
      </c>
      <c r="EV531">
        <v>121.62</v>
      </c>
      <c r="EW531">
        <v>11.9</v>
      </c>
      <c r="EX531">
        <v>0</v>
      </c>
      <c r="EY531">
        <v>0</v>
      </c>
      <c r="FQ531">
        <v>0</v>
      </c>
      <c r="FR531">
        <f t="shared" si="506"/>
        <v>0</v>
      </c>
      <c r="FS531">
        <v>0</v>
      </c>
      <c r="FX531">
        <v>187</v>
      </c>
      <c r="FY531">
        <v>101</v>
      </c>
      <c r="GA531" t="s">
        <v>3</v>
      </c>
      <c r="GD531">
        <v>0</v>
      </c>
      <c r="GF531">
        <v>-1164873961</v>
      </c>
      <c r="GG531">
        <v>2</v>
      </c>
      <c r="GH531">
        <v>1</v>
      </c>
      <c r="GI531">
        <v>2</v>
      </c>
      <c r="GJ531">
        <v>0</v>
      </c>
      <c r="GK531">
        <f>ROUND(R531*(R12)/100,2)</f>
        <v>0</v>
      </c>
      <c r="GL531">
        <f t="shared" si="507"/>
        <v>0</v>
      </c>
      <c r="GM531">
        <f t="shared" si="508"/>
        <v>0</v>
      </c>
      <c r="GN531">
        <f t="shared" si="509"/>
        <v>0</v>
      </c>
      <c r="GO531">
        <f t="shared" si="510"/>
        <v>0</v>
      </c>
      <c r="GP531">
        <f t="shared" si="511"/>
        <v>0</v>
      </c>
      <c r="GR531">
        <v>0</v>
      </c>
      <c r="GS531">
        <v>3</v>
      </c>
      <c r="GT531">
        <v>0</v>
      </c>
      <c r="GU531" t="s">
        <v>3</v>
      </c>
      <c r="GV531">
        <f t="shared" si="512"/>
        <v>0</v>
      </c>
      <c r="GW531">
        <v>1</v>
      </c>
      <c r="GX531">
        <f t="shared" si="513"/>
        <v>0</v>
      </c>
      <c r="HA531">
        <v>0</v>
      </c>
      <c r="HB531">
        <v>0</v>
      </c>
      <c r="HC531">
        <f t="shared" si="514"/>
        <v>0</v>
      </c>
      <c r="IK531">
        <v>0</v>
      </c>
    </row>
    <row r="532" spans="1:245" hidden="1" x14ac:dyDescent="0.2">
      <c r="A532">
        <v>18</v>
      </c>
      <c r="B532">
        <v>1</v>
      </c>
      <c r="C532">
        <v>233</v>
      </c>
      <c r="E532" t="s">
        <v>378</v>
      </c>
      <c r="F532" t="s">
        <v>298</v>
      </c>
      <c r="G532" t="s">
        <v>299</v>
      </c>
      <c r="H532" t="s">
        <v>44</v>
      </c>
      <c r="I532">
        <v>0</v>
      </c>
      <c r="J532">
        <v>3.5</v>
      </c>
      <c r="O532">
        <f t="shared" si="479"/>
        <v>0</v>
      </c>
      <c r="P532">
        <f t="shared" si="480"/>
        <v>0</v>
      </c>
      <c r="Q532">
        <f t="shared" si="481"/>
        <v>0</v>
      </c>
      <c r="R532">
        <f t="shared" si="482"/>
        <v>0</v>
      </c>
      <c r="S532">
        <f t="shared" si="483"/>
        <v>0</v>
      </c>
      <c r="T532">
        <f t="shared" si="484"/>
        <v>0</v>
      </c>
      <c r="U532">
        <f t="shared" si="485"/>
        <v>0</v>
      </c>
      <c r="V532">
        <f t="shared" si="486"/>
        <v>0</v>
      </c>
      <c r="W532">
        <f t="shared" si="487"/>
        <v>0</v>
      </c>
      <c r="X532">
        <f t="shared" si="488"/>
        <v>0</v>
      </c>
      <c r="Y532">
        <f t="shared" si="488"/>
        <v>0</v>
      </c>
      <c r="AA532">
        <v>40385408</v>
      </c>
      <c r="AB532">
        <f t="shared" si="489"/>
        <v>146.84</v>
      </c>
      <c r="AC532">
        <f t="shared" si="490"/>
        <v>146.84</v>
      </c>
      <c r="AD532">
        <f t="shared" si="491"/>
        <v>0</v>
      </c>
      <c r="AE532">
        <f t="shared" si="492"/>
        <v>0</v>
      </c>
      <c r="AF532">
        <f t="shared" si="492"/>
        <v>0</v>
      </c>
      <c r="AG532">
        <f t="shared" si="493"/>
        <v>0</v>
      </c>
      <c r="AH532">
        <f t="shared" si="494"/>
        <v>0</v>
      </c>
      <c r="AI532">
        <f t="shared" si="494"/>
        <v>0</v>
      </c>
      <c r="AJ532">
        <f t="shared" si="495"/>
        <v>0</v>
      </c>
      <c r="AK532">
        <v>146.84</v>
      </c>
      <c r="AL532">
        <v>146.84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1</v>
      </c>
      <c r="AW532">
        <v>1</v>
      </c>
      <c r="AZ532">
        <v>1</v>
      </c>
      <c r="BA532">
        <v>1</v>
      </c>
      <c r="BB532">
        <v>1</v>
      </c>
      <c r="BC532">
        <v>6.66</v>
      </c>
      <c r="BD532" t="s">
        <v>3</v>
      </c>
      <c r="BE532" t="s">
        <v>3</v>
      </c>
      <c r="BF532" t="s">
        <v>3</v>
      </c>
      <c r="BG532" t="s">
        <v>3</v>
      </c>
      <c r="BH532">
        <v>3</v>
      </c>
      <c r="BI532">
        <v>1</v>
      </c>
      <c r="BJ532" t="s">
        <v>300</v>
      </c>
      <c r="BM532">
        <v>294</v>
      </c>
      <c r="BN532">
        <v>0</v>
      </c>
      <c r="BO532" t="s">
        <v>298</v>
      </c>
      <c r="BP532">
        <v>1</v>
      </c>
      <c r="BQ532">
        <v>30</v>
      </c>
      <c r="BR532">
        <v>0</v>
      </c>
      <c r="BS532">
        <v>1</v>
      </c>
      <c r="BT532">
        <v>1</v>
      </c>
      <c r="BU532">
        <v>1</v>
      </c>
      <c r="BV532">
        <v>1</v>
      </c>
      <c r="BW532">
        <v>1</v>
      </c>
      <c r="BX532">
        <v>1</v>
      </c>
      <c r="BY532" t="s">
        <v>3</v>
      </c>
      <c r="BZ532">
        <v>0</v>
      </c>
      <c r="CA532">
        <v>0</v>
      </c>
      <c r="CE532">
        <v>30</v>
      </c>
      <c r="CF532">
        <v>0</v>
      </c>
      <c r="CG532">
        <v>0</v>
      </c>
      <c r="CM532">
        <v>0</v>
      </c>
      <c r="CN532" t="s">
        <v>3</v>
      </c>
      <c r="CO532">
        <v>0</v>
      </c>
      <c r="CP532">
        <f t="shared" si="496"/>
        <v>0</v>
      </c>
      <c r="CQ532">
        <f t="shared" si="497"/>
        <v>977.95</v>
      </c>
      <c r="CR532">
        <f t="shared" si="498"/>
        <v>0</v>
      </c>
      <c r="CS532">
        <f t="shared" si="499"/>
        <v>0</v>
      </c>
      <c r="CT532">
        <f t="shared" si="500"/>
        <v>0</v>
      </c>
      <c r="CU532">
        <f t="shared" si="501"/>
        <v>0</v>
      </c>
      <c r="CV532">
        <f t="shared" si="502"/>
        <v>0</v>
      </c>
      <c r="CW532">
        <f t="shared" si="503"/>
        <v>0</v>
      </c>
      <c r="CX532">
        <f t="shared" si="503"/>
        <v>0</v>
      </c>
      <c r="CY532">
        <f t="shared" si="504"/>
        <v>0</v>
      </c>
      <c r="CZ532">
        <f t="shared" si="505"/>
        <v>0</v>
      </c>
      <c r="DC532" t="s">
        <v>3</v>
      </c>
      <c r="DD532" t="s">
        <v>3</v>
      </c>
      <c r="DE532" t="s">
        <v>3</v>
      </c>
      <c r="DF532" t="s">
        <v>3</v>
      </c>
      <c r="DG532" t="s">
        <v>3</v>
      </c>
      <c r="DH532" t="s">
        <v>3</v>
      </c>
      <c r="DI532" t="s">
        <v>3</v>
      </c>
      <c r="DJ532" t="s">
        <v>3</v>
      </c>
      <c r="DK532" t="s">
        <v>3</v>
      </c>
      <c r="DL532" t="s">
        <v>3</v>
      </c>
      <c r="DM532" t="s">
        <v>3</v>
      </c>
      <c r="DN532">
        <v>187</v>
      </c>
      <c r="DO532">
        <v>101</v>
      </c>
      <c r="DP532">
        <v>1</v>
      </c>
      <c r="DQ532">
        <v>1</v>
      </c>
      <c r="DU532">
        <v>1007</v>
      </c>
      <c r="DV532" t="s">
        <v>44</v>
      </c>
      <c r="DW532" t="s">
        <v>44</v>
      </c>
      <c r="DX532">
        <v>1</v>
      </c>
      <c r="EE532">
        <v>39927706</v>
      </c>
      <c r="EF532">
        <v>30</v>
      </c>
      <c r="EG532" t="s">
        <v>51</v>
      </c>
      <c r="EH532">
        <v>0</v>
      </c>
      <c r="EI532" t="s">
        <v>3</v>
      </c>
      <c r="EJ532">
        <v>1</v>
      </c>
      <c r="EK532">
        <v>294</v>
      </c>
      <c r="EL532" t="s">
        <v>354</v>
      </c>
      <c r="EM532" t="s">
        <v>355</v>
      </c>
      <c r="EO532" t="s">
        <v>3</v>
      </c>
      <c r="EQ532">
        <v>0</v>
      </c>
      <c r="ER532">
        <v>146.84</v>
      </c>
      <c r="ES532">
        <v>146.84</v>
      </c>
      <c r="ET532">
        <v>0</v>
      </c>
      <c r="EU532">
        <v>0</v>
      </c>
      <c r="EV532">
        <v>0</v>
      </c>
      <c r="EW532">
        <v>0</v>
      </c>
      <c r="EX532">
        <v>0</v>
      </c>
      <c r="FQ532">
        <v>0</v>
      </c>
      <c r="FR532">
        <f t="shared" si="506"/>
        <v>0</v>
      </c>
      <c r="FS532">
        <v>0</v>
      </c>
      <c r="FX532">
        <v>187</v>
      </c>
      <c r="FY532">
        <v>101</v>
      </c>
      <c r="GA532" t="s">
        <v>3</v>
      </c>
      <c r="GD532">
        <v>0</v>
      </c>
      <c r="GF532">
        <v>92320855</v>
      </c>
      <c r="GG532">
        <v>2</v>
      </c>
      <c r="GH532">
        <v>1</v>
      </c>
      <c r="GI532">
        <v>2</v>
      </c>
      <c r="GJ532">
        <v>0</v>
      </c>
      <c r="GK532">
        <f>ROUND(R532*(R12)/100,2)</f>
        <v>0</v>
      </c>
      <c r="GL532">
        <f t="shared" si="507"/>
        <v>0</v>
      </c>
      <c r="GM532">
        <f t="shared" si="508"/>
        <v>0</v>
      </c>
      <c r="GN532">
        <f t="shared" si="509"/>
        <v>0</v>
      </c>
      <c r="GO532">
        <f t="shared" si="510"/>
        <v>0</v>
      </c>
      <c r="GP532">
        <f t="shared" si="511"/>
        <v>0</v>
      </c>
      <c r="GR532">
        <v>0</v>
      </c>
      <c r="GS532">
        <v>3</v>
      </c>
      <c r="GT532">
        <v>0</v>
      </c>
      <c r="GU532" t="s">
        <v>3</v>
      </c>
      <c r="GV532">
        <f t="shared" si="512"/>
        <v>0</v>
      </c>
      <c r="GW532">
        <v>1</v>
      </c>
      <c r="GX532">
        <f t="shared" si="513"/>
        <v>0</v>
      </c>
      <c r="HA532">
        <v>0</v>
      </c>
      <c r="HB532">
        <v>0</v>
      </c>
      <c r="HC532">
        <f t="shared" si="514"/>
        <v>0</v>
      </c>
      <c r="IK532">
        <v>0</v>
      </c>
    </row>
    <row r="533" spans="1:245" hidden="1" x14ac:dyDescent="0.2">
      <c r="A533">
        <v>17</v>
      </c>
      <c r="B533">
        <v>1</v>
      </c>
      <c r="C533">
        <f>ROW(SmtRes!A235)</f>
        <v>235</v>
      </c>
      <c r="D533">
        <f>ROW(EtalonRes!A232)</f>
        <v>232</v>
      </c>
      <c r="E533" t="s">
        <v>379</v>
      </c>
      <c r="F533" t="s">
        <v>380</v>
      </c>
      <c r="G533" t="s">
        <v>381</v>
      </c>
      <c r="H533" t="s">
        <v>352</v>
      </c>
      <c r="I533">
        <v>0</v>
      </c>
      <c r="J533">
        <v>0</v>
      </c>
      <c r="O533">
        <f t="shared" si="479"/>
        <v>0</v>
      </c>
      <c r="P533">
        <f t="shared" si="480"/>
        <v>0</v>
      </c>
      <c r="Q533">
        <f t="shared" si="481"/>
        <v>0</v>
      </c>
      <c r="R533">
        <f t="shared" si="482"/>
        <v>0</v>
      </c>
      <c r="S533">
        <f t="shared" si="483"/>
        <v>0</v>
      </c>
      <c r="T533">
        <f t="shared" si="484"/>
        <v>0</v>
      </c>
      <c r="U533">
        <f t="shared" si="485"/>
        <v>0</v>
      </c>
      <c r="V533">
        <f t="shared" si="486"/>
        <v>0</v>
      </c>
      <c r="W533">
        <f t="shared" si="487"/>
        <v>0</v>
      </c>
      <c r="X533">
        <f t="shared" si="488"/>
        <v>0</v>
      </c>
      <c r="Y533">
        <f t="shared" si="488"/>
        <v>0</v>
      </c>
      <c r="AA533">
        <v>40385408</v>
      </c>
      <c r="AB533">
        <f t="shared" si="489"/>
        <v>155.75</v>
      </c>
      <c r="AC533">
        <f t="shared" si="490"/>
        <v>0</v>
      </c>
      <c r="AD533">
        <f t="shared" si="491"/>
        <v>0</v>
      </c>
      <c r="AE533">
        <f t="shared" si="492"/>
        <v>0</v>
      </c>
      <c r="AF533">
        <f t="shared" si="492"/>
        <v>155.75</v>
      </c>
      <c r="AG533">
        <f t="shared" si="493"/>
        <v>0</v>
      </c>
      <c r="AH533">
        <f t="shared" si="494"/>
        <v>15.24</v>
      </c>
      <c r="AI533">
        <f t="shared" si="494"/>
        <v>0</v>
      </c>
      <c r="AJ533">
        <f t="shared" si="495"/>
        <v>0</v>
      </c>
      <c r="AK533">
        <v>155.75</v>
      </c>
      <c r="AL533">
        <v>0</v>
      </c>
      <c r="AM533">
        <v>0</v>
      </c>
      <c r="AN533">
        <v>0</v>
      </c>
      <c r="AO533">
        <v>155.75</v>
      </c>
      <c r="AP533">
        <v>0</v>
      </c>
      <c r="AQ533">
        <v>15.24</v>
      </c>
      <c r="AR533">
        <v>0</v>
      </c>
      <c r="AS533">
        <v>0</v>
      </c>
      <c r="AT533">
        <v>102</v>
      </c>
      <c r="AU533">
        <v>47</v>
      </c>
      <c r="AV533">
        <v>1</v>
      </c>
      <c r="AW533">
        <v>1</v>
      </c>
      <c r="AZ533">
        <v>1</v>
      </c>
      <c r="BA533">
        <v>24.53</v>
      </c>
      <c r="BB533">
        <v>1</v>
      </c>
      <c r="BC533">
        <v>1</v>
      </c>
      <c r="BD533" t="s">
        <v>3</v>
      </c>
      <c r="BE533" t="s">
        <v>3</v>
      </c>
      <c r="BF533" t="s">
        <v>3</v>
      </c>
      <c r="BG533" t="s">
        <v>3</v>
      </c>
      <c r="BH533">
        <v>0</v>
      </c>
      <c r="BI533">
        <v>1</v>
      </c>
      <c r="BJ533" t="s">
        <v>382</v>
      </c>
      <c r="BM533">
        <v>294</v>
      </c>
      <c r="BN533">
        <v>0</v>
      </c>
      <c r="BO533" t="s">
        <v>380</v>
      </c>
      <c r="BP533">
        <v>1</v>
      </c>
      <c r="BQ533">
        <v>30</v>
      </c>
      <c r="BR533">
        <v>0</v>
      </c>
      <c r="BS533">
        <v>24.53</v>
      </c>
      <c r="BT533">
        <v>1</v>
      </c>
      <c r="BU533">
        <v>1</v>
      </c>
      <c r="BV533">
        <v>1</v>
      </c>
      <c r="BW533">
        <v>1</v>
      </c>
      <c r="BX533">
        <v>1</v>
      </c>
      <c r="BY533" t="s">
        <v>3</v>
      </c>
      <c r="BZ533">
        <v>102</v>
      </c>
      <c r="CA533">
        <v>47</v>
      </c>
      <c r="CE533">
        <v>30</v>
      </c>
      <c r="CF533">
        <v>0</v>
      </c>
      <c r="CG533">
        <v>0</v>
      </c>
      <c r="CM533">
        <v>0</v>
      </c>
      <c r="CN533" t="s">
        <v>3</v>
      </c>
      <c r="CO533">
        <v>0</v>
      </c>
      <c r="CP533">
        <f t="shared" si="496"/>
        <v>0</v>
      </c>
      <c r="CQ533">
        <f t="shared" si="497"/>
        <v>0</v>
      </c>
      <c r="CR533">
        <f t="shared" si="498"/>
        <v>0</v>
      </c>
      <c r="CS533">
        <f t="shared" si="499"/>
        <v>0</v>
      </c>
      <c r="CT533">
        <f t="shared" si="500"/>
        <v>3820.55</v>
      </c>
      <c r="CU533">
        <f t="shared" si="501"/>
        <v>0</v>
      </c>
      <c r="CV533">
        <f t="shared" si="502"/>
        <v>15.24</v>
      </c>
      <c r="CW533">
        <f t="shared" si="503"/>
        <v>0</v>
      </c>
      <c r="CX533">
        <f t="shared" si="503"/>
        <v>0</v>
      </c>
      <c r="CY533">
        <f t="shared" si="504"/>
        <v>0</v>
      </c>
      <c r="CZ533">
        <f t="shared" si="505"/>
        <v>0</v>
      </c>
      <c r="DC533" t="s">
        <v>3</v>
      </c>
      <c r="DD533" t="s">
        <v>3</v>
      </c>
      <c r="DE533" t="s">
        <v>3</v>
      </c>
      <c r="DF533" t="s">
        <v>3</v>
      </c>
      <c r="DG533" t="s">
        <v>3</v>
      </c>
      <c r="DH533" t="s">
        <v>3</v>
      </c>
      <c r="DI533" t="s">
        <v>3</v>
      </c>
      <c r="DJ533" t="s">
        <v>3</v>
      </c>
      <c r="DK533" t="s">
        <v>3</v>
      </c>
      <c r="DL533" t="s">
        <v>3</v>
      </c>
      <c r="DM533" t="s">
        <v>3</v>
      </c>
      <c r="DN533">
        <v>187</v>
      </c>
      <c r="DO533">
        <v>101</v>
      </c>
      <c r="DP533">
        <v>1</v>
      </c>
      <c r="DQ533">
        <v>1</v>
      </c>
      <c r="DU533">
        <v>1013</v>
      </c>
      <c r="DV533" t="s">
        <v>352</v>
      </c>
      <c r="DW533" t="s">
        <v>352</v>
      </c>
      <c r="DX533">
        <v>1</v>
      </c>
      <c r="EE533">
        <v>39927706</v>
      </c>
      <c r="EF533">
        <v>30</v>
      </c>
      <c r="EG533" t="s">
        <v>51</v>
      </c>
      <c r="EH533">
        <v>0</v>
      </c>
      <c r="EI533" t="s">
        <v>3</v>
      </c>
      <c r="EJ533">
        <v>1</v>
      </c>
      <c r="EK533">
        <v>294</v>
      </c>
      <c r="EL533" t="s">
        <v>354</v>
      </c>
      <c r="EM533" t="s">
        <v>355</v>
      </c>
      <c r="EO533" t="s">
        <v>3</v>
      </c>
      <c r="EQ533">
        <v>131072</v>
      </c>
      <c r="ER533">
        <v>155.75</v>
      </c>
      <c r="ES533">
        <v>0</v>
      </c>
      <c r="ET533">
        <v>0</v>
      </c>
      <c r="EU533">
        <v>0</v>
      </c>
      <c r="EV533">
        <v>155.75</v>
      </c>
      <c r="EW533">
        <v>15.24</v>
      </c>
      <c r="EX533">
        <v>0</v>
      </c>
      <c r="EY533">
        <v>0</v>
      </c>
      <c r="FQ533">
        <v>0</v>
      </c>
      <c r="FR533">
        <f t="shared" si="506"/>
        <v>0</v>
      </c>
      <c r="FS533">
        <v>0</v>
      </c>
      <c r="FX533">
        <v>187</v>
      </c>
      <c r="FY533">
        <v>101</v>
      </c>
      <c r="GA533" t="s">
        <v>3</v>
      </c>
      <c r="GD533">
        <v>0</v>
      </c>
      <c r="GF533">
        <v>-1471193282</v>
      </c>
      <c r="GG533">
        <v>2</v>
      </c>
      <c r="GH533">
        <v>1</v>
      </c>
      <c r="GI533">
        <v>2</v>
      </c>
      <c r="GJ533">
        <v>0</v>
      </c>
      <c r="GK533">
        <f>ROUND(R533*(R12)/100,2)</f>
        <v>0</v>
      </c>
      <c r="GL533">
        <f t="shared" si="507"/>
        <v>0</v>
      </c>
      <c r="GM533">
        <f t="shared" si="508"/>
        <v>0</v>
      </c>
      <c r="GN533">
        <f t="shared" si="509"/>
        <v>0</v>
      </c>
      <c r="GO533">
        <f t="shared" si="510"/>
        <v>0</v>
      </c>
      <c r="GP533">
        <f t="shared" si="511"/>
        <v>0</v>
      </c>
      <c r="GR533">
        <v>0</v>
      </c>
      <c r="GS533">
        <v>3</v>
      </c>
      <c r="GT533">
        <v>0</v>
      </c>
      <c r="GU533" t="s">
        <v>3</v>
      </c>
      <c r="GV533">
        <f t="shared" si="512"/>
        <v>0</v>
      </c>
      <c r="GW533">
        <v>1</v>
      </c>
      <c r="GX533">
        <f t="shared" si="513"/>
        <v>0</v>
      </c>
      <c r="HA533">
        <v>0</v>
      </c>
      <c r="HB533">
        <v>0</v>
      </c>
      <c r="HC533">
        <f t="shared" si="514"/>
        <v>0</v>
      </c>
      <c r="IK533">
        <v>0</v>
      </c>
    </row>
    <row r="534" spans="1:245" hidden="1" x14ac:dyDescent="0.2">
      <c r="A534">
        <v>18</v>
      </c>
      <c r="B534">
        <v>1</v>
      </c>
      <c r="C534">
        <v>235</v>
      </c>
      <c r="E534" t="s">
        <v>383</v>
      </c>
      <c r="F534" t="s">
        <v>298</v>
      </c>
      <c r="G534" t="s">
        <v>299</v>
      </c>
      <c r="H534" t="s">
        <v>44</v>
      </c>
      <c r="I534">
        <v>0</v>
      </c>
      <c r="J534">
        <v>3.5000000000000004</v>
      </c>
      <c r="O534">
        <f t="shared" si="479"/>
        <v>0</v>
      </c>
      <c r="P534">
        <f t="shared" si="480"/>
        <v>0</v>
      </c>
      <c r="Q534">
        <f t="shared" si="481"/>
        <v>0</v>
      </c>
      <c r="R534">
        <f t="shared" si="482"/>
        <v>0</v>
      </c>
      <c r="S534">
        <f t="shared" si="483"/>
        <v>0</v>
      </c>
      <c r="T534">
        <f t="shared" si="484"/>
        <v>0</v>
      </c>
      <c r="U534">
        <f t="shared" si="485"/>
        <v>0</v>
      </c>
      <c r="V534">
        <f t="shared" si="486"/>
        <v>0</v>
      </c>
      <c r="W534">
        <f t="shared" si="487"/>
        <v>0</v>
      </c>
      <c r="X534">
        <f t="shared" si="488"/>
        <v>0</v>
      </c>
      <c r="Y534">
        <f t="shared" si="488"/>
        <v>0</v>
      </c>
      <c r="AA534">
        <v>40385408</v>
      </c>
      <c r="AB534">
        <f t="shared" si="489"/>
        <v>146.84</v>
      </c>
      <c r="AC534">
        <f t="shared" si="490"/>
        <v>146.84</v>
      </c>
      <c r="AD534">
        <f t="shared" si="491"/>
        <v>0</v>
      </c>
      <c r="AE534">
        <f t="shared" si="492"/>
        <v>0</v>
      </c>
      <c r="AF534">
        <f t="shared" si="492"/>
        <v>0</v>
      </c>
      <c r="AG534">
        <f t="shared" si="493"/>
        <v>0</v>
      </c>
      <c r="AH534">
        <f t="shared" si="494"/>
        <v>0</v>
      </c>
      <c r="AI534">
        <f t="shared" si="494"/>
        <v>0</v>
      </c>
      <c r="AJ534">
        <f t="shared" si="495"/>
        <v>0</v>
      </c>
      <c r="AK534">
        <v>146.84</v>
      </c>
      <c r="AL534">
        <v>146.84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</v>
      </c>
      <c r="AW534">
        <v>1</v>
      </c>
      <c r="AZ534">
        <v>1</v>
      </c>
      <c r="BA534">
        <v>1</v>
      </c>
      <c r="BB534">
        <v>1</v>
      </c>
      <c r="BC534">
        <v>6.66</v>
      </c>
      <c r="BD534" t="s">
        <v>3</v>
      </c>
      <c r="BE534" t="s">
        <v>3</v>
      </c>
      <c r="BF534" t="s">
        <v>3</v>
      </c>
      <c r="BG534" t="s">
        <v>3</v>
      </c>
      <c r="BH534">
        <v>3</v>
      </c>
      <c r="BI534">
        <v>1</v>
      </c>
      <c r="BJ534" t="s">
        <v>300</v>
      </c>
      <c r="BM534">
        <v>294</v>
      </c>
      <c r="BN534">
        <v>0</v>
      </c>
      <c r="BO534" t="s">
        <v>298</v>
      </c>
      <c r="BP534">
        <v>1</v>
      </c>
      <c r="BQ534">
        <v>30</v>
      </c>
      <c r="BR534">
        <v>0</v>
      </c>
      <c r="BS534">
        <v>1</v>
      </c>
      <c r="BT534">
        <v>1</v>
      </c>
      <c r="BU534">
        <v>1</v>
      </c>
      <c r="BV534">
        <v>1</v>
      </c>
      <c r="BW534">
        <v>1</v>
      </c>
      <c r="BX534">
        <v>1</v>
      </c>
      <c r="BY534" t="s">
        <v>3</v>
      </c>
      <c r="BZ534">
        <v>0</v>
      </c>
      <c r="CA534">
        <v>0</v>
      </c>
      <c r="CE534">
        <v>30</v>
      </c>
      <c r="CF534">
        <v>0</v>
      </c>
      <c r="CG534">
        <v>0</v>
      </c>
      <c r="CM534">
        <v>0</v>
      </c>
      <c r="CN534" t="s">
        <v>3</v>
      </c>
      <c r="CO534">
        <v>0</v>
      </c>
      <c r="CP534">
        <f t="shared" si="496"/>
        <v>0</v>
      </c>
      <c r="CQ534">
        <f t="shared" si="497"/>
        <v>977.95</v>
      </c>
      <c r="CR534">
        <f t="shared" si="498"/>
        <v>0</v>
      </c>
      <c r="CS534">
        <f t="shared" si="499"/>
        <v>0</v>
      </c>
      <c r="CT534">
        <f t="shared" si="500"/>
        <v>0</v>
      </c>
      <c r="CU534">
        <f t="shared" si="501"/>
        <v>0</v>
      </c>
      <c r="CV534">
        <f t="shared" si="502"/>
        <v>0</v>
      </c>
      <c r="CW534">
        <f t="shared" si="503"/>
        <v>0</v>
      </c>
      <c r="CX534">
        <f t="shared" si="503"/>
        <v>0</v>
      </c>
      <c r="CY534">
        <f t="shared" si="504"/>
        <v>0</v>
      </c>
      <c r="CZ534">
        <f t="shared" si="505"/>
        <v>0</v>
      </c>
      <c r="DC534" t="s">
        <v>3</v>
      </c>
      <c r="DD534" t="s">
        <v>3</v>
      </c>
      <c r="DE534" t="s">
        <v>3</v>
      </c>
      <c r="DF534" t="s">
        <v>3</v>
      </c>
      <c r="DG534" t="s">
        <v>3</v>
      </c>
      <c r="DH534" t="s">
        <v>3</v>
      </c>
      <c r="DI534" t="s">
        <v>3</v>
      </c>
      <c r="DJ534" t="s">
        <v>3</v>
      </c>
      <c r="DK534" t="s">
        <v>3</v>
      </c>
      <c r="DL534" t="s">
        <v>3</v>
      </c>
      <c r="DM534" t="s">
        <v>3</v>
      </c>
      <c r="DN534">
        <v>187</v>
      </c>
      <c r="DO534">
        <v>101</v>
      </c>
      <c r="DP534">
        <v>1</v>
      </c>
      <c r="DQ534">
        <v>1</v>
      </c>
      <c r="DU534">
        <v>1007</v>
      </c>
      <c r="DV534" t="s">
        <v>44</v>
      </c>
      <c r="DW534" t="s">
        <v>44</v>
      </c>
      <c r="DX534">
        <v>1</v>
      </c>
      <c r="EE534">
        <v>39927706</v>
      </c>
      <c r="EF534">
        <v>30</v>
      </c>
      <c r="EG534" t="s">
        <v>51</v>
      </c>
      <c r="EH534">
        <v>0</v>
      </c>
      <c r="EI534" t="s">
        <v>3</v>
      </c>
      <c r="EJ534">
        <v>1</v>
      </c>
      <c r="EK534">
        <v>294</v>
      </c>
      <c r="EL534" t="s">
        <v>354</v>
      </c>
      <c r="EM534" t="s">
        <v>355</v>
      </c>
      <c r="EO534" t="s">
        <v>3</v>
      </c>
      <c r="EQ534">
        <v>0</v>
      </c>
      <c r="ER534">
        <v>146.84</v>
      </c>
      <c r="ES534">
        <v>146.84</v>
      </c>
      <c r="ET534">
        <v>0</v>
      </c>
      <c r="EU534">
        <v>0</v>
      </c>
      <c r="EV534">
        <v>0</v>
      </c>
      <c r="EW534">
        <v>0</v>
      </c>
      <c r="EX534">
        <v>0</v>
      </c>
      <c r="FQ534">
        <v>0</v>
      </c>
      <c r="FR534">
        <f t="shared" si="506"/>
        <v>0</v>
      </c>
      <c r="FS534">
        <v>0</v>
      </c>
      <c r="FX534">
        <v>187</v>
      </c>
      <c r="FY534">
        <v>101</v>
      </c>
      <c r="GA534" t="s">
        <v>3</v>
      </c>
      <c r="GD534">
        <v>0</v>
      </c>
      <c r="GF534">
        <v>92320855</v>
      </c>
      <c r="GG534">
        <v>2</v>
      </c>
      <c r="GH534">
        <v>1</v>
      </c>
      <c r="GI534">
        <v>2</v>
      </c>
      <c r="GJ534">
        <v>0</v>
      </c>
      <c r="GK534">
        <f>ROUND(R534*(R12)/100,2)</f>
        <v>0</v>
      </c>
      <c r="GL534">
        <f t="shared" si="507"/>
        <v>0</v>
      </c>
      <c r="GM534">
        <f t="shared" si="508"/>
        <v>0</v>
      </c>
      <c r="GN534">
        <f t="shared" si="509"/>
        <v>0</v>
      </c>
      <c r="GO534">
        <f t="shared" si="510"/>
        <v>0</v>
      </c>
      <c r="GP534">
        <f t="shared" si="511"/>
        <v>0</v>
      </c>
      <c r="GR534">
        <v>0</v>
      </c>
      <c r="GS534">
        <v>3</v>
      </c>
      <c r="GT534">
        <v>0</v>
      </c>
      <c r="GU534" t="s">
        <v>3</v>
      </c>
      <c r="GV534">
        <f t="shared" si="512"/>
        <v>0</v>
      </c>
      <c r="GW534">
        <v>1</v>
      </c>
      <c r="GX534">
        <f t="shared" si="513"/>
        <v>0</v>
      </c>
      <c r="HA534">
        <v>0</v>
      </c>
      <c r="HB534">
        <v>0</v>
      </c>
      <c r="HC534">
        <f t="shared" si="514"/>
        <v>0</v>
      </c>
      <c r="IK534">
        <v>0</v>
      </c>
    </row>
    <row r="535" spans="1:245" hidden="1" x14ac:dyDescent="0.2">
      <c r="A535">
        <v>17</v>
      </c>
      <c r="B535">
        <v>1</v>
      </c>
      <c r="C535">
        <f>ROW(SmtRes!A238)</f>
        <v>238</v>
      </c>
      <c r="D535">
        <f>ROW(EtalonRes!A235)</f>
        <v>235</v>
      </c>
      <c r="E535" t="s">
        <v>384</v>
      </c>
      <c r="F535" t="s">
        <v>385</v>
      </c>
      <c r="G535" t="s">
        <v>386</v>
      </c>
      <c r="H535" t="s">
        <v>365</v>
      </c>
      <c r="I535">
        <v>0</v>
      </c>
      <c r="J535">
        <v>0</v>
      </c>
      <c r="O535">
        <f t="shared" si="479"/>
        <v>0</v>
      </c>
      <c r="P535">
        <f t="shared" si="480"/>
        <v>0</v>
      </c>
      <c r="Q535">
        <f t="shared" si="481"/>
        <v>0</v>
      </c>
      <c r="R535">
        <f t="shared" si="482"/>
        <v>0</v>
      </c>
      <c r="S535">
        <f t="shared" si="483"/>
        <v>0</v>
      </c>
      <c r="T535">
        <f t="shared" si="484"/>
        <v>0</v>
      </c>
      <c r="U535">
        <f t="shared" si="485"/>
        <v>0</v>
      </c>
      <c r="V535">
        <f t="shared" si="486"/>
        <v>0</v>
      </c>
      <c r="W535">
        <f t="shared" si="487"/>
        <v>0</v>
      </c>
      <c r="X535">
        <f t="shared" si="488"/>
        <v>0</v>
      </c>
      <c r="Y535">
        <f t="shared" si="488"/>
        <v>0</v>
      </c>
      <c r="AA535">
        <v>40385408</v>
      </c>
      <c r="AB535">
        <f t="shared" si="489"/>
        <v>139.55000000000001</v>
      </c>
      <c r="AC535">
        <f t="shared" si="490"/>
        <v>7.42</v>
      </c>
      <c r="AD535">
        <f t="shared" si="491"/>
        <v>0</v>
      </c>
      <c r="AE535">
        <f t="shared" si="492"/>
        <v>0</v>
      </c>
      <c r="AF535">
        <f t="shared" si="492"/>
        <v>132.13</v>
      </c>
      <c r="AG535">
        <f t="shared" si="493"/>
        <v>0</v>
      </c>
      <c r="AH535">
        <f t="shared" si="494"/>
        <v>11.52</v>
      </c>
      <c r="AI535">
        <f t="shared" si="494"/>
        <v>0</v>
      </c>
      <c r="AJ535">
        <f t="shared" si="495"/>
        <v>0</v>
      </c>
      <c r="AK535">
        <v>139.55000000000001</v>
      </c>
      <c r="AL535">
        <v>7.42</v>
      </c>
      <c r="AM535">
        <v>0</v>
      </c>
      <c r="AN535">
        <v>0</v>
      </c>
      <c r="AO535">
        <v>132.13</v>
      </c>
      <c r="AP535">
        <v>0</v>
      </c>
      <c r="AQ535">
        <v>11.52</v>
      </c>
      <c r="AR535">
        <v>0</v>
      </c>
      <c r="AS535">
        <v>0</v>
      </c>
      <c r="AT535">
        <v>102</v>
      </c>
      <c r="AU535">
        <v>47</v>
      </c>
      <c r="AV535">
        <v>1</v>
      </c>
      <c r="AW535">
        <v>1</v>
      </c>
      <c r="AZ535">
        <v>1</v>
      </c>
      <c r="BA535">
        <v>24.53</v>
      </c>
      <c r="BB535">
        <v>1</v>
      </c>
      <c r="BC535">
        <v>4.99</v>
      </c>
      <c r="BD535" t="s">
        <v>3</v>
      </c>
      <c r="BE535" t="s">
        <v>3</v>
      </c>
      <c r="BF535" t="s">
        <v>3</v>
      </c>
      <c r="BG535" t="s">
        <v>3</v>
      </c>
      <c r="BH535">
        <v>0</v>
      </c>
      <c r="BI535">
        <v>1</v>
      </c>
      <c r="BJ535" t="s">
        <v>387</v>
      </c>
      <c r="BM535">
        <v>294</v>
      </c>
      <c r="BN535">
        <v>0</v>
      </c>
      <c r="BO535" t="s">
        <v>385</v>
      </c>
      <c r="BP535">
        <v>1</v>
      </c>
      <c r="BQ535">
        <v>30</v>
      </c>
      <c r="BR535">
        <v>0</v>
      </c>
      <c r="BS535">
        <v>24.53</v>
      </c>
      <c r="BT535">
        <v>1</v>
      </c>
      <c r="BU535">
        <v>1</v>
      </c>
      <c r="BV535">
        <v>1</v>
      </c>
      <c r="BW535">
        <v>1</v>
      </c>
      <c r="BX535">
        <v>1</v>
      </c>
      <c r="BY535" t="s">
        <v>3</v>
      </c>
      <c r="BZ535">
        <v>102</v>
      </c>
      <c r="CA535">
        <v>47</v>
      </c>
      <c r="CE535">
        <v>30</v>
      </c>
      <c r="CF535">
        <v>0</v>
      </c>
      <c r="CG535">
        <v>0</v>
      </c>
      <c r="CM535">
        <v>0</v>
      </c>
      <c r="CN535" t="s">
        <v>3</v>
      </c>
      <c r="CO535">
        <v>0</v>
      </c>
      <c r="CP535">
        <f t="shared" si="496"/>
        <v>0</v>
      </c>
      <c r="CQ535">
        <f t="shared" si="497"/>
        <v>37.03</v>
      </c>
      <c r="CR535">
        <f t="shared" si="498"/>
        <v>0</v>
      </c>
      <c r="CS535">
        <f t="shared" si="499"/>
        <v>0</v>
      </c>
      <c r="CT535">
        <f t="shared" si="500"/>
        <v>3241.15</v>
      </c>
      <c r="CU535">
        <f t="shared" si="501"/>
        <v>0</v>
      </c>
      <c r="CV535">
        <f t="shared" si="502"/>
        <v>11.52</v>
      </c>
      <c r="CW535">
        <f t="shared" si="503"/>
        <v>0</v>
      </c>
      <c r="CX535">
        <f t="shared" si="503"/>
        <v>0</v>
      </c>
      <c r="CY535">
        <f t="shared" si="504"/>
        <v>0</v>
      </c>
      <c r="CZ535">
        <f t="shared" si="505"/>
        <v>0</v>
      </c>
      <c r="DC535" t="s">
        <v>3</v>
      </c>
      <c r="DD535" t="s">
        <v>3</v>
      </c>
      <c r="DE535" t="s">
        <v>3</v>
      </c>
      <c r="DF535" t="s">
        <v>3</v>
      </c>
      <c r="DG535" t="s">
        <v>3</v>
      </c>
      <c r="DH535" t="s">
        <v>3</v>
      </c>
      <c r="DI535" t="s">
        <v>3</v>
      </c>
      <c r="DJ535" t="s">
        <v>3</v>
      </c>
      <c r="DK535" t="s">
        <v>3</v>
      </c>
      <c r="DL535" t="s">
        <v>3</v>
      </c>
      <c r="DM535" t="s">
        <v>3</v>
      </c>
      <c r="DN535">
        <v>187</v>
      </c>
      <c r="DO535">
        <v>101</v>
      </c>
      <c r="DP535">
        <v>1</v>
      </c>
      <c r="DQ535">
        <v>1</v>
      </c>
      <c r="DU535">
        <v>1013</v>
      </c>
      <c r="DV535" t="s">
        <v>365</v>
      </c>
      <c r="DW535" t="s">
        <v>365</v>
      </c>
      <c r="DX535">
        <v>1</v>
      </c>
      <c r="EE535">
        <v>39927706</v>
      </c>
      <c r="EF535">
        <v>30</v>
      </c>
      <c r="EG535" t="s">
        <v>51</v>
      </c>
      <c r="EH535">
        <v>0</v>
      </c>
      <c r="EI535" t="s">
        <v>3</v>
      </c>
      <c r="EJ535">
        <v>1</v>
      </c>
      <c r="EK535">
        <v>294</v>
      </c>
      <c r="EL535" t="s">
        <v>354</v>
      </c>
      <c r="EM535" t="s">
        <v>355</v>
      </c>
      <c r="EO535" t="s">
        <v>3</v>
      </c>
      <c r="EQ535">
        <v>131072</v>
      </c>
      <c r="ER535">
        <v>139.55000000000001</v>
      </c>
      <c r="ES535">
        <v>7.42</v>
      </c>
      <c r="ET535">
        <v>0</v>
      </c>
      <c r="EU535">
        <v>0</v>
      </c>
      <c r="EV535">
        <v>132.13</v>
      </c>
      <c r="EW535">
        <v>11.52</v>
      </c>
      <c r="EX535">
        <v>0</v>
      </c>
      <c r="EY535">
        <v>0</v>
      </c>
      <c r="FQ535">
        <v>0</v>
      </c>
      <c r="FR535">
        <f t="shared" si="506"/>
        <v>0</v>
      </c>
      <c r="FS535">
        <v>0</v>
      </c>
      <c r="FX535">
        <v>187</v>
      </c>
      <c r="FY535">
        <v>101</v>
      </c>
      <c r="GA535" t="s">
        <v>3</v>
      </c>
      <c r="GD535">
        <v>0</v>
      </c>
      <c r="GF535">
        <v>89286218</v>
      </c>
      <c r="GG535">
        <v>2</v>
      </c>
      <c r="GH535">
        <v>1</v>
      </c>
      <c r="GI535">
        <v>2</v>
      </c>
      <c r="GJ535">
        <v>0</v>
      </c>
      <c r="GK535">
        <f>ROUND(R535*(R12)/100,2)</f>
        <v>0</v>
      </c>
      <c r="GL535">
        <f t="shared" si="507"/>
        <v>0</v>
      </c>
      <c r="GM535">
        <f t="shared" si="508"/>
        <v>0</v>
      </c>
      <c r="GN535">
        <f t="shared" si="509"/>
        <v>0</v>
      </c>
      <c r="GO535">
        <f t="shared" si="510"/>
        <v>0</v>
      </c>
      <c r="GP535">
        <f t="shared" si="511"/>
        <v>0</v>
      </c>
      <c r="GR535">
        <v>0</v>
      </c>
      <c r="GS535">
        <v>3</v>
      </c>
      <c r="GT535">
        <v>0</v>
      </c>
      <c r="GU535" t="s">
        <v>3</v>
      </c>
      <c r="GV535">
        <f t="shared" si="512"/>
        <v>0</v>
      </c>
      <c r="GW535">
        <v>1</v>
      </c>
      <c r="GX535">
        <f t="shared" si="513"/>
        <v>0</v>
      </c>
      <c r="HA535">
        <v>0</v>
      </c>
      <c r="HB535">
        <v>0</v>
      </c>
      <c r="HC535">
        <f t="shared" si="514"/>
        <v>0</v>
      </c>
      <c r="IK535">
        <v>0</v>
      </c>
    </row>
    <row r="536" spans="1:245" hidden="1" x14ac:dyDescent="0.2">
      <c r="A536">
        <v>18</v>
      </c>
      <c r="B536">
        <v>1</v>
      </c>
      <c r="C536">
        <v>238</v>
      </c>
      <c r="E536" t="s">
        <v>388</v>
      </c>
      <c r="F536" t="s">
        <v>368</v>
      </c>
      <c r="G536" t="s">
        <v>369</v>
      </c>
      <c r="H536" t="s">
        <v>344</v>
      </c>
      <c r="I536">
        <v>0</v>
      </c>
      <c r="J536">
        <v>50</v>
      </c>
      <c r="O536">
        <f t="shared" si="479"/>
        <v>0</v>
      </c>
      <c r="P536">
        <f t="shared" si="480"/>
        <v>0</v>
      </c>
      <c r="Q536">
        <f t="shared" si="481"/>
        <v>0</v>
      </c>
      <c r="R536">
        <f t="shared" si="482"/>
        <v>0</v>
      </c>
      <c r="S536">
        <f t="shared" si="483"/>
        <v>0</v>
      </c>
      <c r="T536">
        <f t="shared" si="484"/>
        <v>0</v>
      </c>
      <c r="U536">
        <f t="shared" si="485"/>
        <v>0</v>
      </c>
      <c r="V536">
        <f t="shared" si="486"/>
        <v>0</v>
      </c>
      <c r="W536">
        <f t="shared" si="487"/>
        <v>0</v>
      </c>
      <c r="X536">
        <f t="shared" si="488"/>
        <v>0</v>
      </c>
      <c r="Y536">
        <f t="shared" si="488"/>
        <v>0</v>
      </c>
      <c r="AA536">
        <v>40385408</v>
      </c>
      <c r="AB536">
        <f t="shared" si="489"/>
        <v>70.569999999999993</v>
      </c>
      <c r="AC536">
        <f t="shared" si="490"/>
        <v>70.569999999999993</v>
      </c>
      <c r="AD536">
        <f t="shared" si="491"/>
        <v>0</v>
      </c>
      <c r="AE536">
        <f t="shared" si="492"/>
        <v>0</v>
      </c>
      <c r="AF536">
        <f t="shared" si="492"/>
        <v>0</v>
      </c>
      <c r="AG536">
        <f t="shared" si="493"/>
        <v>0</v>
      </c>
      <c r="AH536">
        <f t="shared" si="494"/>
        <v>0</v>
      </c>
      <c r="AI536">
        <f t="shared" si="494"/>
        <v>0</v>
      </c>
      <c r="AJ536">
        <f t="shared" si="495"/>
        <v>0</v>
      </c>
      <c r="AK536">
        <v>70.569999999999993</v>
      </c>
      <c r="AL536">
        <v>70.569999999999993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1</v>
      </c>
      <c r="AW536">
        <v>1</v>
      </c>
      <c r="AZ536">
        <v>1</v>
      </c>
      <c r="BA536">
        <v>1</v>
      </c>
      <c r="BB536">
        <v>1</v>
      </c>
      <c r="BC536">
        <v>2.0299999999999998</v>
      </c>
      <c r="BD536" t="s">
        <v>3</v>
      </c>
      <c r="BE536" t="s">
        <v>3</v>
      </c>
      <c r="BF536" t="s">
        <v>3</v>
      </c>
      <c r="BG536" t="s">
        <v>3</v>
      </c>
      <c r="BH536">
        <v>3</v>
      </c>
      <c r="BI536">
        <v>1</v>
      </c>
      <c r="BJ536" t="s">
        <v>370</v>
      </c>
      <c r="BM536">
        <v>294</v>
      </c>
      <c r="BN536">
        <v>0</v>
      </c>
      <c r="BO536" t="s">
        <v>368</v>
      </c>
      <c r="BP536">
        <v>1</v>
      </c>
      <c r="BQ536">
        <v>30</v>
      </c>
      <c r="BR536">
        <v>0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 t="s">
        <v>3</v>
      </c>
      <c r="BZ536">
        <v>0</v>
      </c>
      <c r="CA536">
        <v>0</v>
      </c>
      <c r="CE536">
        <v>30</v>
      </c>
      <c r="CF536">
        <v>0</v>
      </c>
      <c r="CG536">
        <v>0</v>
      </c>
      <c r="CM536">
        <v>0</v>
      </c>
      <c r="CN536" t="s">
        <v>3</v>
      </c>
      <c r="CO536">
        <v>0</v>
      </c>
      <c r="CP536">
        <f t="shared" si="496"/>
        <v>0</v>
      </c>
      <c r="CQ536">
        <f t="shared" si="497"/>
        <v>143.26</v>
      </c>
      <c r="CR536">
        <f t="shared" si="498"/>
        <v>0</v>
      </c>
      <c r="CS536">
        <f t="shared" si="499"/>
        <v>0</v>
      </c>
      <c r="CT536">
        <f t="shared" si="500"/>
        <v>0</v>
      </c>
      <c r="CU536">
        <f t="shared" si="501"/>
        <v>0</v>
      </c>
      <c r="CV536">
        <f t="shared" si="502"/>
        <v>0</v>
      </c>
      <c r="CW536">
        <f t="shared" si="503"/>
        <v>0</v>
      </c>
      <c r="CX536">
        <f t="shared" si="503"/>
        <v>0</v>
      </c>
      <c r="CY536">
        <f t="shared" si="504"/>
        <v>0</v>
      </c>
      <c r="CZ536">
        <f t="shared" si="505"/>
        <v>0</v>
      </c>
      <c r="DC536" t="s">
        <v>3</v>
      </c>
      <c r="DD536" t="s">
        <v>3</v>
      </c>
      <c r="DE536" t="s">
        <v>3</v>
      </c>
      <c r="DF536" t="s">
        <v>3</v>
      </c>
      <c r="DG536" t="s">
        <v>3</v>
      </c>
      <c r="DH536" t="s">
        <v>3</v>
      </c>
      <c r="DI536" t="s">
        <v>3</v>
      </c>
      <c r="DJ536" t="s">
        <v>3</v>
      </c>
      <c r="DK536" t="s">
        <v>3</v>
      </c>
      <c r="DL536" t="s">
        <v>3</v>
      </c>
      <c r="DM536" t="s">
        <v>3</v>
      </c>
      <c r="DN536">
        <v>187</v>
      </c>
      <c r="DO536">
        <v>101</v>
      </c>
      <c r="DP536">
        <v>1</v>
      </c>
      <c r="DQ536">
        <v>1</v>
      </c>
      <c r="DU536">
        <v>1010</v>
      </c>
      <c r="DV536" t="s">
        <v>344</v>
      </c>
      <c r="DW536" t="s">
        <v>344</v>
      </c>
      <c r="DX536">
        <v>1</v>
      </c>
      <c r="EE536">
        <v>39927706</v>
      </c>
      <c r="EF536">
        <v>30</v>
      </c>
      <c r="EG536" t="s">
        <v>51</v>
      </c>
      <c r="EH536">
        <v>0</v>
      </c>
      <c r="EI536" t="s">
        <v>3</v>
      </c>
      <c r="EJ536">
        <v>1</v>
      </c>
      <c r="EK536">
        <v>294</v>
      </c>
      <c r="EL536" t="s">
        <v>354</v>
      </c>
      <c r="EM536" t="s">
        <v>355</v>
      </c>
      <c r="EO536" t="s">
        <v>3</v>
      </c>
      <c r="EQ536">
        <v>0</v>
      </c>
      <c r="ER536">
        <v>70.569999999999993</v>
      </c>
      <c r="ES536">
        <v>70.569999999999993</v>
      </c>
      <c r="ET536">
        <v>0</v>
      </c>
      <c r="EU536">
        <v>0</v>
      </c>
      <c r="EV536">
        <v>0</v>
      </c>
      <c r="EW536">
        <v>0</v>
      </c>
      <c r="EX536">
        <v>0</v>
      </c>
      <c r="FQ536">
        <v>0</v>
      </c>
      <c r="FR536">
        <f t="shared" si="506"/>
        <v>0</v>
      </c>
      <c r="FS536">
        <v>0</v>
      </c>
      <c r="FX536">
        <v>187</v>
      </c>
      <c r="FY536">
        <v>101</v>
      </c>
      <c r="GA536" t="s">
        <v>3</v>
      </c>
      <c r="GD536">
        <v>0</v>
      </c>
      <c r="GF536">
        <v>-1731022132</v>
      </c>
      <c r="GG536">
        <v>2</v>
      </c>
      <c r="GH536">
        <v>1</v>
      </c>
      <c r="GI536">
        <v>2</v>
      </c>
      <c r="GJ536">
        <v>0</v>
      </c>
      <c r="GK536">
        <f>ROUND(R536*(R12)/100,2)</f>
        <v>0</v>
      </c>
      <c r="GL536">
        <f t="shared" si="507"/>
        <v>0</v>
      </c>
      <c r="GM536">
        <f t="shared" si="508"/>
        <v>0</v>
      </c>
      <c r="GN536">
        <f t="shared" si="509"/>
        <v>0</v>
      </c>
      <c r="GO536">
        <f t="shared" si="510"/>
        <v>0</v>
      </c>
      <c r="GP536">
        <f t="shared" si="511"/>
        <v>0</v>
      </c>
      <c r="GR536">
        <v>0</v>
      </c>
      <c r="GS536">
        <v>3</v>
      </c>
      <c r="GT536">
        <v>0</v>
      </c>
      <c r="GU536" t="s">
        <v>3</v>
      </c>
      <c r="GV536">
        <f t="shared" si="512"/>
        <v>0</v>
      </c>
      <c r="GW536">
        <v>1</v>
      </c>
      <c r="GX536">
        <f t="shared" si="513"/>
        <v>0</v>
      </c>
      <c r="HA536">
        <v>0</v>
      </c>
      <c r="HB536">
        <v>0</v>
      </c>
      <c r="HC536">
        <f t="shared" si="514"/>
        <v>0</v>
      </c>
      <c r="IK536">
        <v>0</v>
      </c>
    </row>
    <row r="537" spans="1:245" hidden="1" x14ac:dyDescent="0.2"/>
    <row r="538" spans="1:245" hidden="1" x14ac:dyDescent="0.2">
      <c r="A538" s="2">
        <v>51</v>
      </c>
      <c r="B538" s="2">
        <f>B525</f>
        <v>1</v>
      </c>
      <c r="C538" s="2">
        <f>A525</f>
        <v>4</v>
      </c>
      <c r="D538" s="2">
        <f>ROW(A525)</f>
        <v>525</v>
      </c>
      <c r="E538" s="2"/>
      <c r="F538" s="2" t="str">
        <f>IF(F525&lt;&gt;"",F525,"")</f>
        <v>Новый раздел</v>
      </c>
      <c r="G538" s="2" t="str">
        <f>IF(G525&lt;&gt;"",G525,"")</f>
        <v>п.21.3   Посадка кустарников без кома, в двухрядную живую изгородь - 1410м/п</v>
      </c>
      <c r="H538" s="2">
        <v>0</v>
      </c>
      <c r="I538" s="2"/>
      <c r="J538" s="2"/>
      <c r="K538" s="2"/>
      <c r="L538" s="2"/>
      <c r="M538" s="2"/>
      <c r="N538" s="2"/>
      <c r="O538" s="2">
        <f t="shared" ref="O538:T538" si="515">ROUND(AB538,2)</f>
        <v>0</v>
      </c>
      <c r="P538" s="2">
        <f t="shared" si="515"/>
        <v>0</v>
      </c>
      <c r="Q538" s="2">
        <f t="shared" si="515"/>
        <v>0</v>
      </c>
      <c r="R538" s="2">
        <f t="shared" si="515"/>
        <v>0</v>
      </c>
      <c r="S538" s="2">
        <f t="shared" si="515"/>
        <v>0</v>
      </c>
      <c r="T538" s="2">
        <f t="shared" si="515"/>
        <v>0</v>
      </c>
      <c r="U538" s="2">
        <f>AH538</f>
        <v>0</v>
      </c>
      <c r="V538" s="2">
        <f>AI538</f>
        <v>0</v>
      </c>
      <c r="W538" s="2">
        <f>ROUND(AJ538,2)</f>
        <v>0</v>
      </c>
      <c r="X538" s="2">
        <f>ROUND(AK538,2)</f>
        <v>0</v>
      </c>
      <c r="Y538" s="2">
        <f>ROUND(AL538,2)</f>
        <v>0</v>
      </c>
      <c r="Z538" s="2"/>
      <c r="AA538" s="2"/>
      <c r="AB538" s="2">
        <f>ROUND(SUMIF(AA529:AA536,"=40385408",O529:O536),2)</f>
        <v>0</v>
      </c>
      <c r="AC538" s="2">
        <f>ROUND(SUMIF(AA529:AA536,"=40385408",P529:P536),2)</f>
        <v>0</v>
      </c>
      <c r="AD538" s="2">
        <f>ROUND(SUMIF(AA529:AA536,"=40385408",Q529:Q536),2)</f>
        <v>0</v>
      </c>
      <c r="AE538" s="2">
        <f>ROUND(SUMIF(AA529:AA536,"=40385408",R529:R536),2)</f>
        <v>0</v>
      </c>
      <c r="AF538" s="2">
        <f>ROUND(SUMIF(AA529:AA536,"=40385408",S529:S536),2)</f>
        <v>0</v>
      </c>
      <c r="AG538" s="2">
        <f>ROUND(SUMIF(AA529:AA536,"=40385408",T529:T536),2)</f>
        <v>0</v>
      </c>
      <c r="AH538" s="2">
        <f>SUMIF(AA529:AA536,"=40385408",U529:U536)</f>
        <v>0</v>
      </c>
      <c r="AI538" s="2">
        <f>SUMIF(AA529:AA536,"=40385408",V529:V536)</f>
        <v>0</v>
      </c>
      <c r="AJ538" s="2">
        <f>ROUND(SUMIF(AA529:AA536,"=40385408",W529:W536),2)</f>
        <v>0</v>
      </c>
      <c r="AK538" s="2">
        <f>ROUND(SUMIF(AA529:AA536,"=40385408",X529:X536),2)</f>
        <v>0</v>
      </c>
      <c r="AL538" s="2">
        <f>ROUND(SUMIF(AA529:AA536,"=40385408",Y529:Y536),2)</f>
        <v>0</v>
      </c>
      <c r="AM538" s="2"/>
      <c r="AN538" s="2"/>
      <c r="AO538" s="2">
        <f t="shared" ref="AO538:BC538" si="516">ROUND(BX538,2)</f>
        <v>0</v>
      </c>
      <c r="AP538" s="2">
        <f t="shared" si="516"/>
        <v>0</v>
      </c>
      <c r="AQ538" s="2">
        <f t="shared" si="516"/>
        <v>0</v>
      </c>
      <c r="AR538" s="2">
        <f t="shared" si="516"/>
        <v>0</v>
      </c>
      <c r="AS538" s="2">
        <f t="shared" si="516"/>
        <v>0</v>
      </c>
      <c r="AT538" s="2">
        <f t="shared" si="516"/>
        <v>0</v>
      </c>
      <c r="AU538" s="2">
        <f t="shared" si="516"/>
        <v>0</v>
      </c>
      <c r="AV538" s="2">
        <f t="shared" si="516"/>
        <v>0</v>
      </c>
      <c r="AW538" s="2">
        <f t="shared" si="516"/>
        <v>0</v>
      </c>
      <c r="AX538" s="2">
        <f t="shared" si="516"/>
        <v>0</v>
      </c>
      <c r="AY538" s="2">
        <f t="shared" si="516"/>
        <v>0</v>
      </c>
      <c r="AZ538" s="2">
        <f t="shared" si="516"/>
        <v>0</v>
      </c>
      <c r="BA538" s="2">
        <f t="shared" si="516"/>
        <v>0</v>
      </c>
      <c r="BB538" s="2">
        <f t="shared" si="516"/>
        <v>0</v>
      </c>
      <c r="BC538" s="2">
        <f t="shared" si="516"/>
        <v>0</v>
      </c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>
        <f>ROUND(SUMIF(AA529:AA536,"=40385408",FQ529:FQ536),2)</f>
        <v>0</v>
      </c>
      <c r="BY538" s="2">
        <f>ROUND(SUMIF(AA529:AA536,"=40385408",FR529:FR536),2)</f>
        <v>0</v>
      </c>
      <c r="BZ538" s="2">
        <f>ROUND(SUMIF(AA529:AA536,"=40385408",GL529:GL536),2)</f>
        <v>0</v>
      </c>
      <c r="CA538" s="2">
        <f>ROUND(SUMIF(AA529:AA536,"=40385408",GM529:GM536),2)</f>
        <v>0</v>
      </c>
      <c r="CB538" s="2">
        <f>ROUND(SUMIF(AA529:AA536,"=40385408",GN529:GN536),2)</f>
        <v>0</v>
      </c>
      <c r="CC538" s="2">
        <f>ROUND(SUMIF(AA529:AA536,"=40385408",GO529:GO536),2)</f>
        <v>0</v>
      </c>
      <c r="CD538" s="2">
        <f>ROUND(SUMIF(AA529:AA536,"=40385408",GP529:GP536),2)</f>
        <v>0</v>
      </c>
      <c r="CE538" s="2">
        <f>AC538-BX538</f>
        <v>0</v>
      </c>
      <c r="CF538" s="2">
        <f>AC538-BY538</f>
        <v>0</v>
      </c>
      <c r="CG538" s="2">
        <f>BX538-BZ538</f>
        <v>0</v>
      </c>
      <c r="CH538" s="2">
        <f>AC538-BX538-BY538+BZ538</f>
        <v>0</v>
      </c>
      <c r="CI538" s="2">
        <f>BY538-BZ538</f>
        <v>0</v>
      </c>
      <c r="CJ538" s="2">
        <f>ROUND(SUMIF(AA529:AA536,"=40385408",GX529:GX536),2)</f>
        <v>0</v>
      </c>
      <c r="CK538" s="2">
        <f>ROUND(SUMIF(AA529:AA536,"=40385408",GY529:GY536),2)</f>
        <v>0</v>
      </c>
      <c r="CL538" s="2">
        <f>ROUND(SUMIF(AA529:AA536,"=40385408",GZ529:GZ536),2)</f>
        <v>0</v>
      </c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>
        <v>0</v>
      </c>
    </row>
    <row r="539" spans="1:245" hidden="1" x14ac:dyDescent="0.2"/>
    <row r="540" spans="1:245" hidden="1" x14ac:dyDescent="0.2">
      <c r="A540" s="4">
        <v>50</v>
      </c>
      <c r="B540" s="4">
        <v>0</v>
      </c>
      <c r="C540" s="4">
        <v>0</v>
      </c>
      <c r="D540" s="4">
        <v>1</v>
      </c>
      <c r="E540" s="4">
        <v>201</v>
      </c>
      <c r="F540" s="4">
        <f>ROUND(Source!O538,O540)</f>
        <v>0</v>
      </c>
      <c r="G540" s="4" t="s">
        <v>65</v>
      </c>
      <c r="H540" s="4" t="s">
        <v>66</v>
      </c>
      <c r="I540" s="4"/>
      <c r="J540" s="4"/>
      <c r="K540" s="4">
        <v>201</v>
      </c>
      <c r="L540" s="4">
        <v>1</v>
      </c>
      <c r="M540" s="4">
        <v>3</v>
      </c>
      <c r="N540" s="4" t="s">
        <v>3</v>
      </c>
      <c r="O540" s="4">
        <v>2</v>
      </c>
      <c r="P540" s="4"/>
      <c r="Q540" s="4"/>
      <c r="R540" s="4"/>
      <c r="S540" s="4"/>
      <c r="T540" s="4"/>
      <c r="U540" s="4"/>
      <c r="V540" s="4"/>
      <c r="W540" s="4"/>
    </row>
    <row r="541" spans="1:245" hidden="1" x14ac:dyDescent="0.2">
      <c r="A541" s="4">
        <v>50</v>
      </c>
      <c r="B541" s="4">
        <v>0</v>
      </c>
      <c r="C541" s="4">
        <v>0</v>
      </c>
      <c r="D541" s="4">
        <v>1</v>
      </c>
      <c r="E541" s="4">
        <v>202</v>
      </c>
      <c r="F541" s="4">
        <f>ROUND(Source!P538,O541)</f>
        <v>0</v>
      </c>
      <c r="G541" s="4" t="s">
        <v>67</v>
      </c>
      <c r="H541" s="4" t="s">
        <v>68</v>
      </c>
      <c r="I541" s="4"/>
      <c r="J541" s="4"/>
      <c r="K541" s="4">
        <v>202</v>
      </c>
      <c r="L541" s="4">
        <v>2</v>
      </c>
      <c r="M541" s="4">
        <v>3</v>
      </c>
      <c r="N541" s="4" t="s">
        <v>3</v>
      </c>
      <c r="O541" s="4">
        <v>2</v>
      </c>
      <c r="P541" s="4"/>
      <c r="Q541" s="4"/>
      <c r="R541" s="4"/>
      <c r="S541" s="4"/>
      <c r="T541" s="4"/>
      <c r="U541" s="4"/>
      <c r="V541" s="4"/>
      <c r="W541" s="4"/>
    </row>
    <row r="542" spans="1:245" hidden="1" x14ac:dyDescent="0.2">
      <c r="A542" s="4">
        <v>50</v>
      </c>
      <c r="B542" s="4">
        <v>0</v>
      </c>
      <c r="C542" s="4">
        <v>0</v>
      </c>
      <c r="D542" s="4">
        <v>1</v>
      </c>
      <c r="E542" s="4">
        <v>222</v>
      </c>
      <c r="F542" s="4">
        <f>ROUND(Source!AO538,O542)</f>
        <v>0</v>
      </c>
      <c r="G542" s="4" t="s">
        <v>69</v>
      </c>
      <c r="H542" s="4" t="s">
        <v>70</v>
      </c>
      <c r="I542" s="4"/>
      <c r="J542" s="4"/>
      <c r="K542" s="4">
        <v>222</v>
      </c>
      <c r="L542" s="4">
        <v>3</v>
      </c>
      <c r="M542" s="4">
        <v>3</v>
      </c>
      <c r="N542" s="4" t="s">
        <v>3</v>
      </c>
      <c r="O542" s="4">
        <v>2</v>
      </c>
      <c r="P542" s="4"/>
      <c r="Q542" s="4"/>
      <c r="R542" s="4"/>
      <c r="S542" s="4"/>
      <c r="T542" s="4"/>
      <c r="U542" s="4"/>
      <c r="V542" s="4"/>
      <c r="W542" s="4"/>
    </row>
    <row r="543" spans="1:245" hidden="1" x14ac:dyDescent="0.2">
      <c r="A543" s="4">
        <v>50</v>
      </c>
      <c r="B543" s="4">
        <v>0</v>
      </c>
      <c r="C543" s="4">
        <v>0</v>
      </c>
      <c r="D543" s="4">
        <v>1</v>
      </c>
      <c r="E543" s="4">
        <v>225</v>
      </c>
      <c r="F543" s="4">
        <f>ROUND(Source!AV538,O543)</f>
        <v>0</v>
      </c>
      <c r="G543" s="4" t="s">
        <v>71</v>
      </c>
      <c r="H543" s="4" t="s">
        <v>72</v>
      </c>
      <c r="I543" s="4"/>
      <c r="J543" s="4"/>
      <c r="K543" s="4">
        <v>225</v>
      </c>
      <c r="L543" s="4">
        <v>4</v>
      </c>
      <c r="M543" s="4">
        <v>3</v>
      </c>
      <c r="N543" s="4" t="s">
        <v>3</v>
      </c>
      <c r="O543" s="4">
        <v>2</v>
      </c>
      <c r="P543" s="4"/>
      <c r="Q543" s="4"/>
      <c r="R543" s="4"/>
      <c r="S543" s="4"/>
      <c r="T543" s="4"/>
      <c r="U543" s="4"/>
      <c r="V543" s="4"/>
      <c r="W543" s="4"/>
    </row>
    <row r="544" spans="1:245" hidden="1" x14ac:dyDescent="0.2">
      <c r="A544" s="4">
        <v>50</v>
      </c>
      <c r="B544" s="4">
        <v>0</v>
      </c>
      <c r="C544" s="4">
        <v>0</v>
      </c>
      <c r="D544" s="4">
        <v>1</v>
      </c>
      <c r="E544" s="4">
        <v>226</v>
      </c>
      <c r="F544" s="4">
        <f>ROUND(Source!AW538,O544)</f>
        <v>0</v>
      </c>
      <c r="G544" s="4" t="s">
        <v>73</v>
      </c>
      <c r="H544" s="4" t="s">
        <v>74</v>
      </c>
      <c r="I544" s="4"/>
      <c r="J544" s="4"/>
      <c r="K544" s="4">
        <v>226</v>
      </c>
      <c r="L544" s="4">
        <v>5</v>
      </c>
      <c r="M544" s="4">
        <v>3</v>
      </c>
      <c r="N544" s="4" t="s">
        <v>3</v>
      </c>
      <c r="O544" s="4">
        <v>2</v>
      </c>
      <c r="P544" s="4"/>
      <c r="Q544" s="4"/>
      <c r="R544" s="4"/>
      <c r="S544" s="4"/>
      <c r="T544" s="4"/>
      <c r="U544" s="4"/>
      <c r="V544" s="4"/>
      <c r="W544" s="4"/>
    </row>
    <row r="545" spans="1:23" hidden="1" x14ac:dyDescent="0.2">
      <c r="A545" s="4">
        <v>50</v>
      </c>
      <c r="B545" s="4">
        <v>0</v>
      </c>
      <c r="C545" s="4">
        <v>0</v>
      </c>
      <c r="D545" s="4">
        <v>1</v>
      </c>
      <c r="E545" s="4">
        <v>227</v>
      </c>
      <c r="F545" s="4">
        <f>ROUND(Source!AX538,O545)</f>
        <v>0</v>
      </c>
      <c r="G545" s="4" t="s">
        <v>75</v>
      </c>
      <c r="H545" s="4" t="s">
        <v>76</v>
      </c>
      <c r="I545" s="4"/>
      <c r="J545" s="4"/>
      <c r="K545" s="4">
        <v>227</v>
      </c>
      <c r="L545" s="4">
        <v>6</v>
      </c>
      <c r="M545" s="4">
        <v>3</v>
      </c>
      <c r="N545" s="4" t="s">
        <v>3</v>
      </c>
      <c r="O545" s="4">
        <v>2</v>
      </c>
      <c r="P545" s="4"/>
      <c r="Q545" s="4"/>
      <c r="R545" s="4"/>
      <c r="S545" s="4"/>
      <c r="T545" s="4"/>
      <c r="U545" s="4"/>
      <c r="V545" s="4"/>
      <c r="W545" s="4"/>
    </row>
    <row r="546" spans="1:23" hidden="1" x14ac:dyDescent="0.2">
      <c r="A546" s="4">
        <v>50</v>
      </c>
      <c r="B546" s="4">
        <v>0</v>
      </c>
      <c r="C546" s="4">
        <v>0</v>
      </c>
      <c r="D546" s="4">
        <v>1</v>
      </c>
      <c r="E546" s="4">
        <v>228</v>
      </c>
      <c r="F546" s="4">
        <f>ROUND(Source!AY538,O546)</f>
        <v>0</v>
      </c>
      <c r="G546" s="4" t="s">
        <v>77</v>
      </c>
      <c r="H546" s="4" t="s">
        <v>78</v>
      </c>
      <c r="I546" s="4"/>
      <c r="J546" s="4"/>
      <c r="K546" s="4">
        <v>228</v>
      </c>
      <c r="L546" s="4">
        <v>7</v>
      </c>
      <c r="M546" s="4">
        <v>3</v>
      </c>
      <c r="N546" s="4" t="s">
        <v>3</v>
      </c>
      <c r="O546" s="4">
        <v>2</v>
      </c>
      <c r="P546" s="4"/>
      <c r="Q546" s="4"/>
      <c r="R546" s="4"/>
      <c r="S546" s="4"/>
      <c r="T546" s="4"/>
      <c r="U546" s="4"/>
      <c r="V546" s="4"/>
      <c r="W546" s="4"/>
    </row>
    <row r="547" spans="1:23" hidden="1" x14ac:dyDescent="0.2">
      <c r="A547" s="4">
        <v>50</v>
      </c>
      <c r="B547" s="4">
        <v>0</v>
      </c>
      <c r="C547" s="4">
        <v>0</v>
      </c>
      <c r="D547" s="4">
        <v>1</v>
      </c>
      <c r="E547" s="4">
        <v>216</v>
      </c>
      <c r="F547" s="4">
        <f>ROUND(Source!AP538,O547)</f>
        <v>0</v>
      </c>
      <c r="G547" s="4" t="s">
        <v>79</v>
      </c>
      <c r="H547" s="4" t="s">
        <v>80</v>
      </c>
      <c r="I547" s="4"/>
      <c r="J547" s="4"/>
      <c r="K547" s="4">
        <v>216</v>
      </c>
      <c r="L547" s="4">
        <v>8</v>
      </c>
      <c r="M547" s="4">
        <v>3</v>
      </c>
      <c r="N547" s="4" t="s">
        <v>3</v>
      </c>
      <c r="O547" s="4">
        <v>2</v>
      </c>
      <c r="P547" s="4"/>
      <c r="Q547" s="4"/>
      <c r="R547" s="4"/>
      <c r="S547" s="4"/>
      <c r="T547" s="4"/>
      <c r="U547" s="4"/>
      <c r="V547" s="4"/>
      <c r="W547" s="4"/>
    </row>
    <row r="548" spans="1:23" hidden="1" x14ac:dyDescent="0.2">
      <c r="A548" s="4">
        <v>50</v>
      </c>
      <c r="B548" s="4">
        <v>0</v>
      </c>
      <c r="C548" s="4">
        <v>0</v>
      </c>
      <c r="D548" s="4">
        <v>1</v>
      </c>
      <c r="E548" s="4">
        <v>223</v>
      </c>
      <c r="F548" s="4">
        <f>ROUND(Source!AQ538,O548)</f>
        <v>0</v>
      </c>
      <c r="G548" s="4" t="s">
        <v>81</v>
      </c>
      <c r="H548" s="4" t="s">
        <v>82</v>
      </c>
      <c r="I548" s="4"/>
      <c r="J548" s="4"/>
      <c r="K548" s="4">
        <v>223</v>
      </c>
      <c r="L548" s="4">
        <v>9</v>
      </c>
      <c r="M548" s="4">
        <v>3</v>
      </c>
      <c r="N548" s="4" t="s">
        <v>3</v>
      </c>
      <c r="O548" s="4">
        <v>2</v>
      </c>
      <c r="P548" s="4"/>
      <c r="Q548" s="4"/>
      <c r="R548" s="4"/>
      <c r="S548" s="4"/>
      <c r="T548" s="4"/>
      <c r="U548" s="4"/>
      <c r="V548" s="4"/>
      <c r="W548" s="4"/>
    </row>
    <row r="549" spans="1:23" hidden="1" x14ac:dyDescent="0.2">
      <c r="A549" s="4">
        <v>50</v>
      </c>
      <c r="B549" s="4">
        <v>0</v>
      </c>
      <c r="C549" s="4">
        <v>0</v>
      </c>
      <c r="D549" s="4">
        <v>1</v>
      </c>
      <c r="E549" s="4">
        <v>229</v>
      </c>
      <c r="F549" s="4">
        <f>ROUND(Source!AZ538,O549)</f>
        <v>0</v>
      </c>
      <c r="G549" s="4" t="s">
        <v>83</v>
      </c>
      <c r="H549" s="4" t="s">
        <v>84</v>
      </c>
      <c r="I549" s="4"/>
      <c r="J549" s="4"/>
      <c r="K549" s="4">
        <v>229</v>
      </c>
      <c r="L549" s="4">
        <v>10</v>
      </c>
      <c r="M549" s="4">
        <v>3</v>
      </c>
      <c r="N549" s="4" t="s">
        <v>3</v>
      </c>
      <c r="O549" s="4">
        <v>2</v>
      </c>
      <c r="P549" s="4"/>
      <c r="Q549" s="4"/>
      <c r="R549" s="4"/>
      <c r="S549" s="4"/>
      <c r="T549" s="4"/>
      <c r="U549" s="4"/>
      <c r="V549" s="4"/>
      <c r="W549" s="4"/>
    </row>
    <row r="550" spans="1:23" hidden="1" x14ac:dyDescent="0.2">
      <c r="A550" s="4">
        <v>50</v>
      </c>
      <c r="B550" s="4">
        <v>0</v>
      </c>
      <c r="C550" s="4">
        <v>0</v>
      </c>
      <c r="D550" s="4">
        <v>1</v>
      </c>
      <c r="E550" s="4">
        <v>203</v>
      </c>
      <c r="F550" s="4">
        <f>ROUND(Source!Q538,O550)</f>
        <v>0</v>
      </c>
      <c r="G550" s="4" t="s">
        <v>85</v>
      </c>
      <c r="H550" s="4" t="s">
        <v>86</v>
      </c>
      <c r="I550" s="4"/>
      <c r="J550" s="4"/>
      <c r="K550" s="4">
        <v>203</v>
      </c>
      <c r="L550" s="4">
        <v>11</v>
      </c>
      <c r="M550" s="4">
        <v>3</v>
      </c>
      <c r="N550" s="4" t="s">
        <v>3</v>
      </c>
      <c r="O550" s="4">
        <v>2</v>
      </c>
      <c r="P550" s="4"/>
      <c r="Q550" s="4"/>
      <c r="R550" s="4"/>
      <c r="S550" s="4"/>
      <c r="T550" s="4"/>
      <c r="U550" s="4"/>
      <c r="V550" s="4"/>
      <c r="W550" s="4"/>
    </row>
    <row r="551" spans="1:23" hidden="1" x14ac:dyDescent="0.2">
      <c r="A551" s="4">
        <v>50</v>
      </c>
      <c r="B551" s="4">
        <v>0</v>
      </c>
      <c r="C551" s="4">
        <v>0</v>
      </c>
      <c r="D551" s="4">
        <v>1</v>
      </c>
      <c r="E551" s="4">
        <v>231</v>
      </c>
      <c r="F551" s="4">
        <f>ROUND(Source!BB538,O551)</f>
        <v>0</v>
      </c>
      <c r="G551" s="4" t="s">
        <v>87</v>
      </c>
      <c r="H551" s="4" t="s">
        <v>88</v>
      </c>
      <c r="I551" s="4"/>
      <c r="J551" s="4"/>
      <c r="K551" s="4">
        <v>231</v>
      </c>
      <c r="L551" s="4">
        <v>12</v>
      </c>
      <c r="M551" s="4">
        <v>3</v>
      </c>
      <c r="N551" s="4" t="s">
        <v>3</v>
      </c>
      <c r="O551" s="4">
        <v>2</v>
      </c>
      <c r="P551" s="4"/>
      <c r="Q551" s="4"/>
      <c r="R551" s="4"/>
      <c r="S551" s="4"/>
      <c r="T551" s="4"/>
      <c r="U551" s="4"/>
      <c r="V551" s="4"/>
      <c r="W551" s="4"/>
    </row>
    <row r="552" spans="1:23" hidden="1" x14ac:dyDescent="0.2">
      <c r="A552" s="4">
        <v>50</v>
      </c>
      <c r="B552" s="4">
        <v>0</v>
      </c>
      <c r="C552" s="4">
        <v>0</v>
      </c>
      <c r="D552" s="4">
        <v>1</v>
      </c>
      <c r="E552" s="4">
        <v>204</v>
      </c>
      <c r="F552" s="4">
        <f>ROUND(Source!R538,O552)</f>
        <v>0</v>
      </c>
      <c r="G552" s="4" t="s">
        <v>89</v>
      </c>
      <c r="H552" s="4" t="s">
        <v>90</v>
      </c>
      <c r="I552" s="4"/>
      <c r="J552" s="4"/>
      <c r="K552" s="4">
        <v>204</v>
      </c>
      <c r="L552" s="4">
        <v>13</v>
      </c>
      <c r="M552" s="4">
        <v>3</v>
      </c>
      <c r="N552" s="4" t="s">
        <v>3</v>
      </c>
      <c r="O552" s="4">
        <v>2</v>
      </c>
      <c r="P552" s="4"/>
      <c r="Q552" s="4"/>
      <c r="R552" s="4"/>
      <c r="S552" s="4"/>
      <c r="T552" s="4"/>
      <c r="U552" s="4"/>
      <c r="V552" s="4"/>
      <c r="W552" s="4"/>
    </row>
    <row r="553" spans="1:23" hidden="1" x14ac:dyDescent="0.2">
      <c r="A553" s="4">
        <v>50</v>
      </c>
      <c r="B553" s="4">
        <v>0</v>
      </c>
      <c r="C553" s="4">
        <v>0</v>
      </c>
      <c r="D553" s="4">
        <v>1</v>
      </c>
      <c r="E553" s="4">
        <v>205</v>
      </c>
      <c r="F553" s="4">
        <f>ROUND(Source!S538,O553)</f>
        <v>0</v>
      </c>
      <c r="G553" s="4" t="s">
        <v>91</v>
      </c>
      <c r="H553" s="4" t="s">
        <v>92</v>
      </c>
      <c r="I553" s="4"/>
      <c r="J553" s="4"/>
      <c r="K553" s="4">
        <v>205</v>
      </c>
      <c r="L553" s="4">
        <v>14</v>
      </c>
      <c r="M553" s="4">
        <v>3</v>
      </c>
      <c r="N553" s="4" t="s">
        <v>3</v>
      </c>
      <c r="O553" s="4">
        <v>2</v>
      </c>
      <c r="P553" s="4"/>
      <c r="Q553" s="4"/>
      <c r="R553" s="4"/>
      <c r="S553" s="4"/>
      <c r="T553" s="4"/>
      <c r="U553" s="4"/>
      <c r="V553" s="4"/>
      <c r="W553" s="4"/>
    </row>
    <row r="554" spans="1:23" hidden="1" x14ac:dyDescent="0.2">
      <c r="A554" s="4">
        <v>50</v>
      </c>
      <c r="B554" s="4">
        <v>0</v>
      </c>
      <c r="C554" s="4">
        <v>0</v>
      </c>
      <c r="D554" s="4">
        <v>1</v>
      </c>
      <c r="E554" s="4">
        <v>232</v>
      </c>
      <c r="F554" s="4">
        <f>ROUND(Source!BC538,O554)</f>
        <v>0</v>
      </c>
      <c r="G554" s="4" t="s">
        <v>93</v>
      </c>
      <c r="H554" s="4" t="s">
        <v>94</v>
      </c>
      <c r="I554" s="4"/>
      <c r="J554" s="4"/>
      <c r="K554" s="4">
        <v>232</v>
      </c>
      <c r="L554" s="4">
        <v>15</v>
      </c>
      <c r="M554" s="4">
        <v>3</v>
      </c>
      <c r="N554" s="4" t="s">
        <v>3</v>
      </c>
      <c r="O554" s="4">
        <v>2</v>
      </c>
      <c r="P554" s="4"/>
      <c r="Q554" s="4"/>
      <c r="R554" s="4"/>
      <c r="S554" s="4"/>
      <c r="T554" s="4"/>
      <c r="U554" s="4"/>
      <c r="V554" s="4"/>
      <c r="W554" s="4"/>
    </row>
    <row r="555" spans="1:23" hidden="1" x14ac:dyDescent="0.2">
      <c r="A555" s="4">
        <v>50</v>
      </c>
      <c r="B555" s="4">
        <v>0</v>
      </c>
      <c r="C555" s="4">
        <v>0</v>
      </c>
      <c r="D555" s="4">
        <v>1</v>
      </c>
      <c r="E555" s="4">
        <v>214</v>
      </c>
      <c r="F555" s="4">
        <f>ROUND(Source!AS538,O555)</f>
        <v>0</v>
      </c>
      <c r="G555" s="4" t="s">
        <v>95</v>
      </c>
      <c r="H555" s="4" t="s">
        <v>96</v>
      </c>
      <c r="I555" s="4"/>
      <c r="J555" s="4"/>
      <c r="K555" s="4">
        <v>214</v>
      </c>
      <c r="L555" s="4">
        <v>16</v>
      </c>
      <c r="M555" s="4">
        <v>3</v>
      </c>
      <c r="N555" s="4" t="s">
        <v>3</v>
      </c>
      <c r="O555" s="4">
        <v>2</v>
      </c>
      <c r="P555" s="4"/>
      <c r="Q555" s="4"/>
      <c r="R555" s="4"/>
      <c r="S555" s="4"/>
      <c r="T555" s="4"/>
      <c r="U555" s="4"/>
      <c r="V555" s="4"/>
      <c r="W555" s="4"/>
    </row>
    <row r="556" spans="1:23" hidden="1" x14ac:dyDescent="0.2">
      <c r="A556" s="4">
        <v>50</v>
      </c>
      <c r="B556" s="4">
        <v>0</v>
      </c>
      <c r="C556" s="4">
        <v>0</v>
      </c>
      <c r="D556" s="4">
        <v>1</v>
      </c>
      <c r="E556" s="4">
        <v>215</v>
      </c>
      <c r="F556" s="4">
        <f>ROUND(Source!AT538,O556)</f>
        <v>0</v>
      </c>
      <c r="G556" s="4" t="s">
        <v>97</v>
      </c>
      <c r="H556" s="4" t="s">
        <v>98</v>
      </c>
      <c r="I556" s="4"/>
      <c r="J556" s="4"/>
      <c r="K556" s="4">
        <v>215</v>
      </c>
      <c r="L556" s="4">
        <v>17</v>
      </c>
      <c r="M556" s="4">
        <v>3</v>
      </c>
      <c r="N556" s="4" t="s">
        <v>3</v>
      </c>
      <c r="O556" s="4">
        <v>2</v>
      </c>
      <c r="P556" s="4"/>
      <c r="Q556" s="4"/>
      <c r="R556" s="4"/>
      <c r="S556" s="4"/>
      <c r="T556" s="4"/>
      <c r="U556" s="4"/>
      <c r="V556" s="4"/>
      <c r="W556" s="4"/>
    </row>
    <row r="557" spans="1:23" hidden="1" x14ac:dyDescent="0.2">
      <c r="A557" s="4">
        <v>50</v>
      </c>
      <c r="B557" s="4">
        <v>0</v>
      </c>
      <c r="C557" s="4">
        <v>0</v>
      </c>
      <c r="D557" s="4">
        <v>1</v>
      </c>
      <c r="E557" s="4">
        <v>217</v>
      </c>
      <c r="F557" s="4">
        <f>ROUND(Source!AU538,O557)</f>
        <v>0</v>
      </c>
      <c r="G557" s="4" t="s">
        <v>99</v>
      </c>
      <c r="H557" s="4" t="s">
        <v>100</v>
      </c>
      <c r="I557" s="4"/>
      <c r="J557" s="4"/>
      <c r="K557" s="4">
        <v>217</v>
      </c>
      <c r="L557" s="4">
        <v>18</v>
      </c>
      <c r="M557" s="4">
        <v>3</v>
      </c>
      <c r="N557" s="4" t="s">
        <v>3</v>
      </c>
      <c r="O557" s="4">
        <v>2</v>
      </c>
      <c r="P557" s="4"/>
      <c r="Q557" s="4"/>
      <c r="R557" s="4"/>
      <c r="S557" s="4"/>
      <c r="T557" s="4"/>
      <c r="U557" s="4"/>
      <c r="V557" s="4"/>
      <c r="W557" s="4"/>
    </row>
    <row r="558" spans="1:23" hidden="1" x14ac:dyDescent="0.2">
      <c r="A558" s="4">
        <v>50</v>
      </c>
      <c r="B558" s="4">
        <v>0</v>
      </c>
      <c r="C558" s="4">
        <v>0</v>
      </c>
      <c r="D558" s="4">
        <v>1</v>
      </c>
      <c r="E558" s="4">
        <v>230</v>
      </c>
      <c r="F558" s="4">
        <f>ROUND(Source!BA538,O558)</f>
        <v>0</v>
      </c>
      <c r="G558" s="4" t="s">
        <v>101</v>
      </c>
      <c r="H558" s="4" t="s">
        <v>102</v>
      </c>
      <c r="I558" s="4"/>
      <c r="J558" s="4"/>
      <c r="K558" s="4">
        <v>230</v>
      </c>
      <c r="L558" s="4">
        <v>19</v>
      </c>
      <c r="M558" s="4">
        <v>3</v>
      </c>
      <c r="N558" s="4" t="s">
        <v>3</v>
      </c>
      <c r="O558" s="4">
        <v>2</v>
      </c>
      <c r="P558" s="4"/>
      <c r="Q558" s="4"/>
      <c r="R558" s="4"/>
      <c r="S558" s="4"/>
      <c r="T558" s="4"/>
      <c r="U558" s="4"/>
      <c r="V558" s="4"/>
      <c r="W558" s="4"/>
    </row>
    <row r="559" spans="1:23" hidden="1" x14ac:dyDescent="0.2">
      <c r="A559" s="4">
        <v>50</v>
      </c>
      <c r="B559" s="4">
        <v>0</v>
      </c>
      <c r="C559" s="4">
        <v>0</v>
      </c>
      <c r="D559" s="4">
        <v>1</v>
      </c>
      <c r="E559" s="4">
        <v>206</v>
      </c>
      <c r="F559" s="4">
        <f>ROUND(Source!T538,O559)</f>
        <v>0</v>
      </c>
      <c r="G559" s="4" t="s">
        <v>103</v>
      </c>
      <c r="H559" s="4" t="s">
        <v>104</v>
      </c>
      <c r="I559" s="4"/>
      <c r="J559" s="4"/>
      <c r="K559" s="4">
        <v>206</v>
      </c>
      <c r="L559" s="4">
        <v>20</v>
      </c>
      <c r="M559" s="4">
        <v>3</v>
      </c>
      <c r="N559" s="4" t="s">
        <v>3</v>
      </c>
      <c r="O559" s="4">
        <v>2</v>
      </c>
      <c r="P559" s="4"/>
      <c r="Q559" s="4"/>
      <c r="R559" s="4"/>
      <c r="S559" s="4"/>
      <c r="T559" s="4"/>
      <c r="U559" s="4"/>
      <c r="V559" s="4"/>
      <c r="W559" s="4"/>
    </row>
    <row r="560" spans="1:23" hidden="1" x14ac:dyDescent="0.2">
      <c r="A560" s="4">
        <v>50</v>
      </c>
      <c r="B560" s="4">
        <v>0</v>
      </c>
      <c r="C560" s="4">
        <v>0</v>
      </c>
      <c r="D560" s="4">
        <v>1</v>
      </c>
      <c r="E560" s="4">
        <v>207</v>
      </c>
      <c r="F560" s="4">
        <f>Source!U538</f>
        <v>0</v>
      </c>
      <c r="G560" s="4" t="s">
        <v>105</v>
      </c>
      <c r="H560" s="4" t="s">
        <v>106</v>
      </c>
      <c r="I560" s="4"/>
      <c r="J560" s="4"/>
      <c r="K560" s="4">
        <v>207</v>
      </c>
      <c r="L560" s="4">
        <v>21</v>
      </c>
      <c r="M560" s="4">
        <v>3</v>
      </c>
      <c r="N560" s="4" t="s">
        <v>3</v>
      </c>
      <c r="O560" s="4">
        <v>-1</v>
      </c>
      <c r="P560" s="4"/>
      <c r="Q560" s="4"/>
      <c r="R560" s="4"/>
      <c r="S560" s="4"/>
      <c r="T560" s="4"/>
      <c r="U560" s="4"/>
      <c r="V560" s="4"/>
      <c r="W560" s="4"/>
    </row>
    <row r="561" spans="1:245" hidden="1" x14ac:dyDescent="0.2">
      <c r="A561" s="4">
        <v>50</v>
      </c>
      <c r="B561" s="4">
        <v>0</v>
      </c>
      <c r="C561" s="4">
        <v>0</v>
      </c>
      <c r="D561" s="4">
        <v>1</v>
      </c>
      <c r="E561" s="4">
        <v>208</v>
      </c>
      <c r="F561" s="4">
        <f>Source!V538</f>
        <v>0</v>
      </c>
      <c r="G561" s="4" t="s">
        <v>107</v>
      </c>
      <c r="H561" s="4" t="s">
        <v>108</v>
      </c>
      <c r="I561" s="4"/>
      <c r="J561" s="4"/>
      <c r="K561" s="4">
        <v>208</v>
      </c>
      <c r="L561" s="4">
        <v>22</v>
      </c>
      <c r="M561" s="4">
        <v>3</v>
      </c>
      <c r="N561" s="4" t="s">
        <v>3</v>
      </c>
      <c r="O561" s="4">
        <v>-1</v>
      </c>
      <c r="P561" s="4"/>
      <c r="Q561" s="4"/>
      <c r="R561" s="4"/>
      <c r="S561" s="4"/>
      <c r="T561" s="4"/>
      <c r="U561" s="4"/>
      <c r="V561" s="4"/>
      <c r="W561" s="4"/>
    </row>
    <row r="562" spans="1:245" hidden="1" x14ac:dyDescent="0.2">
      <c r="A562" s="4">
        <v>50</v>
      </c>
      <c r="B562" s="4">
        <v>0</v>
      </c>
      <c r="C562" s="4">
        <v>0</v>
      </c>
      <c r="D562" s="4">
        <v>1</v>
      </c>
      <c r="E562" s="4">
        <v>209</v>
      </c>
      <c r="F562" s="4">
        <f>ROUND(Source!W538,O562)</f>
        <v>0</v>
      </c>
      <c r="G562" s="4" t="s">
        <v>109</v>
      </c>
      <c r="H562" s="4" t="s">
        <v>110</v>
      </c>
      <c r="I562" s="4"/>
      <c r="J562" s="4"/>
      <c r="K562" s="4">
        <v>209</v>
      </c>
      <c r="L562" s="4">
        <v>23</v>
      </c>
      <c r="M562" s="4">
        <v>3</v>
      </c>
      <c r="N562" s="4" t="s">
        <v>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45" hidden="1" x14ac:dyDescent="0.2">
      <c r="A563" s="4">
        <v>50</v>
      </c>
      <c r="B563" s="4">
        <v>0</v>
      </c>
      <c r="C563" s="4">
        <v>0</v>
      </c>
      <c r="D563" s="4">
        <v>1</v>
      </c>
      <c r="E563" s="4">
        <v>210</v>
      </c>
      <c r="F563" s="4">
        <f>ROUND(Source!X538,O563)</f>
        <v>0</v>
      </c>
      <c r="G563" s="4" t="s">
        <v>111</v>
      </c>
      <c r="H563" s="4" t="s">
        <v>112</v>
      </c>
      <c r="I563" s="4"/>
      <c r="J563" s="4"/>
      <c r="K563" s="4">
        <v>210</v>
      </c>
      <c r="L563" s="4">
        <v>25</v>
      </c>
      <c r="M563" s="4">
        <v>3</v>
      </c>
      <c r="N563" s="4" t="s">
        <v>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45" hidden="1" x14ac:dyDescent="0.2">
      <c r="A564" s="4">
        <v>50</v>
      </c>
      <c r="B564" s="4">
        <v>0</v>
      </c>
      <c r="C564" s="4">
        <v>0</v>
      </c>
      <c r="D564" s="4">
        <v>1</v>
      </c>
      <c r="E564" s="4">
        <v>211</v>
      </c>
      <c r="F564" s="4">
        <f>ROUND(Source!Y538,O564)</f>
        <v>0</v>
      </c>
      <c r="G564" s="4" t="s">
        <v>113</v>
      </c>
      <c r="H564" s="4" t="s">
        <v>114</v>
      </c>
      <c r="I564" s="4"/>
      <c r="J564" s="4"/>
      <c r="K564" s="4">
        <v>211</v>
      </c>
      <c r="L564" s="4">
        <v>26</v>
      </c>
      <c r="M564" s="4">
        <v>3</v>
      </c>
      <c r="N564" s="4" t="s">
        <v>3</v>
      </c>
      <c r="O564" s="4">
        <v>2</v>
      </c>
      <c r="P564" s="4"/>
      <c r="Q564" s="4"/>
      <c r="R564" s="4"/>
      <c r="S564" s="4"/>
      <c r="T564" s="4"/>
      <c r="U564" s="4"/>
      <c r="V564" s="4"/>
      <c r="W564" s="4"/>
    </row>
    <row r="565" spans="1:245" hidden="1" x14ac:dyDescent="0.2">
      <c r="A565" s="4">
        <v>50</v>
      </c>
      <c r="B565" s="4">
        <v>0</v>
      </c>
      <c r="C565" s="4">
        <v>0</v>
      </c>
      <c r="D565" s="4">
        <v>1</v>
      </c>
      <c r="E565" s="4">
        <v>224</v>
      </c>
      <c r="F565" s="4">
        <f>ROUND(Source!AR538,O565)</f>
        <v>0</v>
      </c>
      <c r="G565" s="4" t="s">
        <v>115</v>
      </c>
      <c r="H565" s="4" t="s">
        <v>116</v>
      </c>
      <c r="I565" s="4"/>
      <c r="J565" s="4"/>
      <c r="K565" s="4">
        <v>224</v>
      </c>
      <c r="L565" s="4">
        <v>27</v>
      </c>
      <c r="M565" s="4">
        <v>3</v>
      </c>
      <c r="N565" s="4" t="s">
        <v>3</v>
      </c>
      <c r="O565" s="4">
        <v>2</v>
      </c>
      <c r="P565" s="4"/>
      <c r="Q565" s="4"/>
      <c r="R565" s="4"/>
      <c r="S565" s="4"/>
      <c r="T565" s="4"/>
      <c r="U565" s="4"/>
      <c r="V565" s="4"/>
      <c r="W565" s="4"/>
    </row>
    <row r="566" spans="1:245" hidden="1" x14ac:dyDescent="0.2"/>
    <row r="567" spans="1:245" hidden="1" x14ac:dyDescent="0.2">
      <c r="A567" s="1">
        <v>4</v>
      </c>
      <c r="B567" s="1">
        <v>1</v>
      </c>
      <c r="C567" s="1"/>
      <c r="D567" s="1">
        <f>ROW(A580)</f>
        <v>580</v>
      </c>
      <c r="E567" s="1"/>
      <c r="F567" s="1" t="s">
        <v>13</v>
      </c>
      <c r="G567" s="1" t="s">
        <v>389</v>
      </c>
      <c r="H567" s="1" t="s">
        <v>3</v>
      </c>
      <c r="I567" s="1">
        <v>0</v>
      </c>
      <c r="J567" s="1"/>
      <c r="K567" s="1">
        <v>-1</v>
      </c>
      <c r="L567" s="1"/>
      <c r="M567" s="1"/>
      <c r="N567" s="1"/>
      <c r="O567" s="1"/>
      <c r="P567" s="1"/>
      <c r="Q567" s="1"/>
      <c r="R567" s="1"/>
      <c r="S567" s="1"/>
      <c r="T567" s="1"/>
      <c r="U567" s="1" t="s">
        <v>3</v>
      </c>
      <c r="V567" s="1">
        <v>0</v>
      </c>
      <c r="W567" s="1"/>
      <c r="X567" s="1"/>
      <c r="Y567" s="1"/>
      <c r="Z567" s="1"/>
      <c r="AA567" s="1"/>
      <c r="AB567" s="1" t="s">
        <v>3</v>
      </c>
      <c r="AC567" s="1" t="s">
        <v>3</v>
      </c>
      <c r="AD567" s="1" t="s">
        <v>3</v>
      </c>
      <c r="AE567" s="1" t="s">
        <v>3</v>
      </c>
      <c r="AF567" s="1" t="s">
        <v>3</v>
      </c>
      <c r="AG567" s="1" t="s">
        <v>3</v>
      </c>
      <c r="AH567" s="1"/>
      <c r="AI567" s="1"/>
      <c r="AJ567" s="1"/>
      <c r="AK567" s="1"/>
      <c r="AL567" s="1"/>
      <c r="AM567" s="1"/>
      <c r="AN567" s="1"/>
      <c r="AO567" s="1"/>
      <c r="AP567" s="1" t="s">
        <v>3</v>
      </c>
      <c r="AQ567" s="1" t="s">
        <v>3</v>
      </c>
      <c r="AR567" s="1" t="s">
        <v>3</v>
      </c>
      <c r="AS567" s="1"/>
      <c r="AT567" s="1"/>
      <c r="AU567" s="1"/>
      <c r="AV567" s="1"/>
      <c r="AW567" s="1"/>
      <c r="AX567" s="1"/>
      <c r="AY567" s="1"/>
      <c r="AZ567" s="1" t="s">
        <v>3</v>
      </c>
      <c r="BA567" s="1"/>
      <c r="BB567" s="1" t="s">
        <v>3</v>
      </c>
      <c r="BC567" s="1" t="s">
        <v>3</v>
      </c>
      <c r="BD567" s="1" t="s">
        <v>3</v>
      </c>
      <c r="BE567" s="1" t="s">
        <v>3</v>
      </c>
      <c r="BF567" s="1" t="s">
        <v>3</v>
      </c>
      <c r="BG567" s="1" t="s">
        <v>3</v>
      </c>
      <c r="BH567" s="1" t="s">
        <v>3</v>
      </c>
      <c r="BI567" s="1" t="s">
        <v>3</v>
      </c>
      <c r="BJ567" s="1" t="s">
        <v>3</v>
      </c>
      <c r="BK567" s="1" t="s">
        <v>3</v>
      </c>
      <c r="BL567" s="1" t="s">
        <v>3</v>
      </c>
      <c r="BM567" s="1" t="s">
        <v>3</v>
      </c>
      <c r="BN567" s="1" t="s">
        <v>3</v>
      </c>
      <c r="BO567" s="1" t="s">
        <v>3</v>
      </c>
      <c r="BP567" s="1" t="s">
        <v>3</v>
      </c>
      <c r="BQ567" s="1"/>
      <c r="BR567" s="1"/>
      <c r="BS567" s="1"/>
      <c r="BT567" s="1"/>
      <c r="BU567" s="1"/>
      <c r="BV567" s="1"/>
      <c r="BW567" s="1"/>
      <c r="BX567" s="1">
        <v>0</v>
      </c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>
        <v>0</v>
      </c>
    </row>
    <row r="568" spans="1:245" hidden="1" x14ac:dyDescent="0.2"/>
    <row r="569" spans="1:245" hidden="1" x14ac:dyDescent="0.2">
      <c r="A569" s="2">
        <v>52</v>
      </c>
      <c r="B569" s="2">
        <f t="shared" ref="B569:G569" si="517">B580</f>
        <v>1</v>
      </c>
      <c r="C569" s="2">
        <f t="shared" si="517"/>
        <v>4</v>
      </c>
      <c r="D569" s="2">
        <f t="shared" si="517"/>
        <v>567</v>
      </c>
      <c r="E569" s="2">
        <f t="shared" si="517"/>
        <v>0</v>
      </c>
      <c r="F569" s="2" t="str">
        <f t="shared" si="517"/>
        <v>Новый раздел</v>
      </c>
      <c r="G569" s="2" t="str">
        <f t="shared" si="517"/>
        <v>п.22.1   Посадка деревьев - 98шт.</v>
      </c>
      <c r="H569" s="2"/>
      <c r="I569" s="2"/>
      <c r="J569" s="2"/>
      <c r="K569" s="2"/>
      <c r="L569" s="2"/>
      <c r="M569" s="2"/>
      <c r="N569" s="2"/>
      <c r="O569" s="2">
        <f t="shared" ref="O569:AT569" si="518">O580</f>
        <v>0</v>
      </c>
      <c r="P569" s="2">
        <f t="shared" si="518"/>
        <v>0</v>
      </c>
      <c r="Q569" s="2">
        <f t="shared" si="518"/>
        <v>0</v>
      </c>
      <c r="R569" s="2">
        <f t="shared" si="518"/>
        <v>0</v>
      </c>
      <c r="S569" s="2">
        <f t="shared" si="518"/>
        <v>0</v>
      </c>
      <c r="T569" s="2">
        <f t="shared" si="518"/>
        <v>0</v>
      </c>
      <c r="U569" s="2">
        <f t="shared" si="518"/>
        <v>0</v>
      </c>
      <c r="V569" s="2">
        <f t="shared" si="518"/>
        <v>0</v>
      </c>
      <c r="W569" s="2">
        <f t="shared" si="518"/>
        <v>0</v>
      </c>
      <c r="X569" s="2">
        <f t="shared" si="518"/>
        <v>0</v>
      </c>
      <c r="Y569" s="2">
        <f t="shared" si="518"/>
        <v>0</v>
      </c>
      <c r="Z569" s="2">
        <f t="shared" si="518"/>
        <v>0</v>
      </c>
      <c r="AA569" s="2">
        <f t="shared" si="518"/>
        <v>0</v>
      </c>
      <c r="AB569" s="2">
        <f t="shared" si="518"/>
        <v>0</v>
      </c>
      <c r="AC569" s="2">
        <f t="shared" si="518"/>
        <v>0</v>
      </c>
      <c r="AD569" s="2">
        <f t="shared" si="518"/>
        <v>0</v>
      </c>
      <c r="AE569" s="2">
        <f t="shared" si="518"/>
        <v>0</v>
      </c>
      <c r="AF569" s="2">
        <f t="shared" si="518"/>
        <v>0</v>
      </c>
      <c r="AG569" s="2">
        <f t="shared" si="518"/>
        <v>0</v>
      </c>
      <c r="AH569" s="2">
        <f t="shared" si="518"/>
        <v>0</v>
      </c>
      <c r="AI569" s="2">
        <f t="shared" si="518"/>
        <v>0</v>
      </c>
      <c r="AJ569" s="2">
        <f t="shared" si="518"/>
        <v>0</v>
      </c>
      <c r="AK569" s="2">
        <f t="shared" si="518"/>
        <v>0</v>
      </c>
      <c r="AL569" s="2">
        <f t="shared" si="518"/>
        <v>0</v>
      </c>
      <c r="AM569" s="2">
        <f t="shared" si="518"/>
        <v>0</v>
      </c>
      <c r="AN569" s="2">
        <f t="shared" si="518"/>
        <v>0</v>
      </c>
      <c r="AO569" s="2">
        <f t="shared" si="518"/>
        <v>0</v>
      </c>
      <c r="AP569" s="2">
        <f t="shared" si="518"/>
        <v>0</v>
      </c>
      <c r="AQ569" s="2">
        <f t="shared" si="518"/>
        <v>0</v>
      </c>
      <c r="AR569" s="2">
        <f t="shared" si="518"/>
        <v>0</v>
      </c>
      <c r="AS569" s="2">
        <f t="shared" si="518"/>
        <v>0</v>
      </c>
      <c r="AT569" s="2">
        <f t="shared" si="518"/>
        <v>0</v>
      </c>
      <c r="AU569" s="2">
        <f t="shared" ref="AU569:BZ569" si="519">AU580</f>
        <v>0</v>
      </c>
      <c r="AV569" s="2">
        <f t="shared" si="519"/>
        <v>0</v>
      </c>
      <c r="AW569" s="2">
        <f t="shared" si="519"/>
        <v>0</v>
      </c>
      <c r="AX569" s="2">
        <f t="shared" si="519"/>
        <v>0</v>
      </c>
      <c r="AY569" s="2">
        <f t="shared" si="519"/>
        <v>0</v>
      </c>
      <c r="AZ569" s="2">
        <f t="shared" si="519"/>
        <v>0</v>
      </c>
      <c r="BA569" s="2">
        <f t="shared" si="519"/>
        <v>0</v>
      </c>
      <c r="BB569" s="2">
        <f t="shared" si="519"/>
        <v>0</v>
      </c>
      <c r="BC569" s="2">
        <f t="shared" si="519"/>
        <v>0</v>
      </c>
      <c r="BD569" s="2">
        <f t="shared" si="519"/>
        <v>0</v>
      </c>
      <c r="BE569" s="2">
        <f t="shared" si="519"/>
        <v>0</v>
      </c>
      <c r="BF569" s="2">
        <f t="shared" si="519"/>
        <v>0</v>
      </c>
      <c r="BG569" s="2">
        <f t="shared" si="519"/>
        <v>0</v>
      </c>
      <c r="BH569" s="2">
        <f t="shared" si="519"/>
        <v>0</v>
      </c>
      <c r="BI569" s="2">
        <f t="shared" si="519"/>
        <v>0</v>
      </c>
      <c r="BJ569" s="2">
        <f t="shared" si="519"/>
        <v>0</v>
      </c>
      <c r="BK569" s="2">
        <f t="shared" si="519"/>
        <v>0</v>
      </c>
      <c r="BL569" s="2">
        <f t="shared" si="519"/>
        <v>0</v>
      </c>
      <c r="BM569" s="2">
        <f t="shared" si="519"/>
        <v>0</v>
      </c>
      <c r="BN569" s="2">
        <f t="shared" si="519"/>
        <v>0</v>
      </c>
      <c r="BO569" s="2">
        <f t="shared" si="519"/>
        <v>0</v>
      </c>
      <c r="BP569" s="2">
        <f t="shared" si="519"/>
        <v>0</v>
      </c>
      <c r="BQ569" s="2">
        <f t="shared" si="519"/>
        <v>0</v>
      </c>
      <c r="BR569" s="2">
        <f t="shared" si="519"/>
        <v>0</v>
      </c>
      <c r="BS569" s="2">
        <f t="shared" si="519"/>
        <v>0</v>
      </c>
      <c r="BT569" s="2">
        <f t="shared" si="519"/>
        <v>0</v>
      </c>
      <c r="BU569" s="2">
        <f t="shared" si="519"/>
        <v>0</v>
      </c>
      <c r="BV569" s="2">
        <f t="shared" si="519"/>
        <v>0</v>
      </c>
      <c r="BW569" s="2">
        <f t="shared" si="519"/>
        <v>0</v>
      </c>
      <c r="BX569" s="2">
        <f t="shared" si="519"/>
        <v>0</v>
      </c>
      <c r="BY569" s="2">
        <f t="shared" si="519"/>
        <v>0</v>
      </c>
      <c r="BZ569" s="2">
        <f t="shared" si="519"/>
        <v>0</v>
      </c>
      <c r="CA569" s="2">
        <f t="shared" ref="CA569:DF569" si="520">CA580</f>
        <v>0</v>
      </c>
      <c r="CB569" s="2">
        <f t="shared" si="520"/>
        <v>0</v>
      </c>
      <c r="CC569" s="2">
        <f t="shared" si="520"/>
        <v>0</v>
      </c>
      <c r="CD569" s="2">
        <f t="shared" si="520"/>
        <v>0</v>
      </c>
      <c r="CE569" s="2">
        <f t="shared" si="520"/>
        <v>0</v>
      </c>
      <c r="CF569" s="2">
        <f t="shared" si="520"/>
        <v>0</v>
      </c>
      <c r="CG569" s="2">
        <f t="shared" si="520"/>
        <v>0</v>
      </c>
      <c r="CH569" s="2">
        <f t="shared" si="520"/>
        <v>0</v>
      </c>
      <c r="CI569" s="2">
        <f t="shared" si="520"/>
        <v>0</v>
      </c>
      <c r="CJ569" s="2">
        <f t="shared" si="520"/>
        <v>0</v>
      </c>
      <c r="CK569" s="2">
        <f t="shared" si="520"/>
        <v>0</v>
      </c>
      <c r="CL569" s="2">
        <f t="shared" si="520"/>
        <v>0</v>
      </c>
      <c r="CM569" s="2">
        <f t="shared" si="520"/>
        <v>0</v>
      </c>
      <c r="CN569" s="2">
        <f t="shared" si="520"/>
        <v>0</v>
      </c>
      <c r="CO569" s="2">
        <f t="shared" si="520"/>
        <v>0</v>
      </c>
      <c r="CP569" s="2">
        <f t="shared" si="520"/>
        <v>0</v>
      </c>
      <c r="CQ569" s="2">
        <f t="shared" si="520"/>
        <v>0</v>
      </c>
      <c r="CR569" s="2">
        <f t="shared" si="520"/>
        <v>0</v>
      </c>
      <c r="CS569" s="2">
        <f t="shared" si="520"/>
        <v>0</v>
      </c>
      <c r="CT569" s="2">
        <f t="shared" si="520"/>
        <v>0</v>
      </c>
      <c r="CU569" s="2">
        <f t="shared" si="520"/>
        <v>0</v>
      </c>
      <c r="CV569" s="2">
        <f t="shared" si="520"/>
        <v>0</v>
      </c>
      <c r="CW569" s="2">
        <f t="shared" si="520"/>
        <v>0</v>
      </c>
      <c r="CX569" s="2">
        <f t="shared" si="520"/>
        <v>0</v>
      </c>
      <c r="CY569" s="2">
        <f t="shared" si="520"/>
        <v>0</v>
      </c>
      <c r="CZ569" s="2">
        <f t="shared" si="520"/>
        <v>0</v>
      </c>
      <c r="DA569" s="2">
        <f t="shared" si="520"/>
        <v>0</v>
      </c>
      <c r="DB569" s="2">
        <f t="shared" si="520"/>
        <v>0</v>
      </c>
      <c r="DC569" s="2">
        <f t="shared" si="520"/>
        <v>0</v>
      </c>
      <c r="DD569" s="2">
        <f t="shared" si="520"/>
        <v>0</v>
      </c>
      <c r="DE569" s="2">
        <f t="shared" si="520"/>
        <v>0</v>
      </c>
      <c r="DF569" s="2">
        <f t="shared" si="520"/>
        <v>0</v>
      </c>
      <c r="DG569" s="3">
        <f t="shared" ref="DG569:EL569" si="521">DG580</f>
        <v>0</v>
      </c>
      <c r="DH569" s="3">
        <f t="shared" si="521"/>
        <v>0</v>
      </c>
      <c r="DI569" s="3">
        <f t="shared" si="521"/>
        <v>0</v>
      </c>
      <c r="DJ569" s="3">
        <f t="shared" si="521"/>
        <v>0</v>
      </c>
      <c r="DK569" s="3">
        <f t="shared" si="521"/>
        <v>0</v>
      </c>
      <c r="DL569" s="3">
        <f t="shared" si="521"/>
        <v>0</v>
      </c>
      <c r="DM569" s="3">
        <f t="shared" si="521"/>
        <v>0</v>
      </c>
      <c r="DN569" s="3">
        <f t="shared" si="521"/>
        <v>0</v>
      </c>
      <c r="DO569" s="3">
        <f t="shared" si="521"/>
        <v>0</v>
      </c>
      <c r="DP569" s="3">
        <f t="shared" si="521"/>
        <v>0</v>
      </c>
      <c r="DQ569" s="3">
        <f t="shared" si="521"/>
        <v>0</v>
      </c>
      <c r="DR569" s="3">
        <f t="shared" si="521"/>
        <v>0</v>
      </c>
      <c r="DS569" s="3">
        <f t="shared" si="521"/>
        <v>0</v>
      </c>
      <c r="DT569" s="3">
        <f t="shared" si="521"/>
        <v>0</v>
      </c>
      <c r="DU569" s="3">
        <f t="shared" si="521"/>
        <v>0</v>
      </c>
      <c r="DV569" s="3">
        <f t="shared" si="521"/>
        <v>0</v>
      </c>
      <c r="DW569" s="3">
        <f t="shared" si="521"/>
        <v>0</v>
      </c>
      <c r="DX569" s="3">
        <f t="shared" si="521"/>
        <v>0</v>
      </c>
      <c r="DY569" s="3">
        <f t="shared" si="521"/>
        <v>0</v>
      </c>
      <c r="DZ569" s="3">
        <f t="shared" si="521"/>
        <v>0</v>
      </c>
      <c r="EA569" s="3">
        <f t="shared" si="521"/>
        <v>0</v>
      </c>
      <c r="EB569" s="3">
        <f t="shared" si="521"/>
        <v>0</v>
      </c>
      <c r="EC569" s="3">
        <f t="shared" si="521"/>
        <v>0</v>
      </c>
      <c r="ED569" s="3">
        <f t="shared" si="521"/>
        <v>0</v>
      </c>
      <c r="EE569" s="3">
        <f t="shared" si="521"/>
        <v>0</v>
      </c>
      <c r="EF569" s="3">
        <f t="shared" si="521"/>
        <v>0</v>
      </c>
      <c r="EG569" s="3">
        <f t="shared" si="521"/>
        <v>0</v>
      </c>
      <c r="EH569" s="3">
        <f t="shared" si="521"/>
        <v>0</v>
      </c>
      <c r="EI569" s="3">
        <f t="shared" si="521"/>
        <v>0</v>
      </c>
      <c r="EJ569" s="3">
        <f t="shared" si="521"/>
        <v>0</v>
      </c>
      <c r="EK569" s="3">
        <f t="shared" si="521"/>
        <v>0</v>
      </c>
      <c r="EL569" s="3">
        <f t="shared" si="521"/>
        <v>0</v>
      </c>
      <c r="EM569" s="3">
        <f t="shared" ref="EM569:FR569" si="522">EM580</f>
        <v>0</v>
      </c>
      <c r="EN569" s="3">
        <f t="shared" si="522"/>
        <v>0</v>
      </c>
      <c r="EO569" s="3">
        <f t="shared" si="522"/>
        <v>0</v>
      </c>
      <c r="EP569" s="3">
        <f t="shared" si="522"/>
        <v>0</v>
      </c>
      <c r="EQ569" s="3">
        <f t="shared" si="522"/>
        <v>0</v>
      </c>
      <c r="ER569" s="3">
        <f t="shared" si="522"/>
        <v>0</v>
      </c>
      <c r="ES569" s="3">
        <f t="shared" si="522"/>
        <v>0</v>
      </c>
      <c r="ET569" s="3">
        <f t="shared" si="522"/>
        <v>0</v>
      </c>
      <c r="EU569" s="3">
        <f t="shared" si="522"/>
        <v>0</v>
      </c>
      <c r="EV569" s="3">
        <f t="shared" si="522"/>
        <v>0</v>
      </c>
      <c r="EW569" s="3">
        <f t="shared" si="522"/>
        <v>0</v>
      </c>
      <c r="EX569" s="3">
        <f t="shared" si="522"/>
        <v>0</v>
      </c>
      <c r="EY569" s="3">
        <f t="shared" si="522"/>
        <v>0</v>
      </c>
      <c r="EZ569" s="3">
        <f t="shared" si="522"/>
        <v>0</v>
      </c>
      <c r="FA569" s="3">
        <f t="shared" si="522"/>
        <v>0</v>
      </c>
      <c r="FB569" s="3">
        <f t="shared" si="522"/>
        <v>0</v>
      </c>
      <c r="FC569" s="3">
        <f t="shared" si="522"/>
        <v>0</v>
      </c>
      <c r="FD569" s="3">
        <f t="shared" si="522"/>
        <v>0</v>
      </c>
      <c r="FE569" s="3">
        <f t="shared" si="522"/>
        <v>0</v>
      </c>
      <c r="FF569" s="3">
        <f t="shared" si="522"/>
        <v>0</v>
      </c>
      <c r="FG569" s="3">
        <f t="shared" si="522"/>
        <v>0</v>
      </c>
      <c r="FH569" s="3">
        <f t="shared" si="522"/>
        <v>0</v>
      </c>
      <c r="FI569" s="3">
        <f t="shared" si="522"/>
        <v>0</v>
      </c>
      <c r="FJ569" s="3">
        <f t="shared" si="522"/>
        <v>0</v>
      </c>
      <c r="FK569" s="3">
        <f t="shared" si="522"/>
        <v>0</v>
      </c>
      <c r="FL569" s="3">
        <f t="shared" si="522"/>
        <v>0</v>
      </c>
      <c r="FM569" s="3">
        <f t="shared" si="522"/>
        <v>0</v>
      </c>
      <c r="FN569" s="3">
        <f t="shared" si="522"/>
        <v>0</v>
      </c>
      <c r="FO569" s="3">
        <f t="shared" si="522"/>
        <v>0</v>
      </c>
      <c r="FP569" s="3">
        <f t="shared" si="522"/>
        <v>0</v>
      </c>
      <c r="FQ569" s="3">
        <f t="shared" si="522"/>
        <v>0</v>
      </c>
      <c r="FR569" s="3">
        <f t="shared" si="522"/>
        <v>0</v>
      </c>
      <c r="FS569" s="3">
        <f t="shared" ref="FS569:GX569" si="523">FS580</f>
        <v>0</v>
      </c>
      <c r="FT569" s="3">
        <f t="shared" si="523"/>
        <v>0</v>
      </c>
      <c r="FU569" s="3">
        <f t="shared" si="523"/>
        <v>0</v>
      </c>
      <c r="FV569" s="3">
        <f t="shared" si="523"/>
        <v>0</v>
      </c>
      <c r="FW569" s="3">
        <f t="shared" si="523"/>
        <v>0</v>
      </c>
      <c r="FX569" s="3">
        <f t="shared" si="523"/>
        <v>0</v>
      </c>
      <c r="FY569" s="3">
        <f t="shared" si="523"/>
        <v>0</v>
      </c>
      <c r="FZ569" s="3">
        <f t="shared" si="523"/>
        <v>0</v>
      </c>
      <c r="GA569" s="3">
        <f t="shared" si="523"/>
        <v>0</v>
      </c>
      <c r="GB569" s="3">
        <f t="shared" si="523"/>
        <v>0</v>
      </c>
      <c r="GC569" s="3">
        <f t="shared" si="523"/>
        <v>0</v>
      </c>
      <c r="GD569" s="3">
        <f t="shared" si="523"/>
        <v>0</v>
      </c>
      <c r="GE569" s="3">
        <f t="shared" si="523"/>
        <v>0</v>
      </c>
      <c r="GF569" s="3">
        <f t="shared" si="523"/>
        <v>0</v>
      </c>
      <c r="GG569" s="3">
        <f t="shared" si="523"/>
        <v>0</v>
      </c>
      <c r="GH569" s="3">
        <f t="shared" si="523"/>
        <v>0</v>
      </c>
      <c r="GI569" s="3">
        <f t="shared" si="523"/>
        <v>0</v>
      </c>
      <c r="GJ569" s="3">
        <f t="shared" si="523"/>
        <v>0</v>
      </c>
      <c r="GK569" s="3">
        <f t="shared" si="523"/>
        <v>0</v>
      </c>
      <c r="GL569" s="3">
        <f t="shared" si="523"/>
        <v>0</v>
      </c>
      <c r="GM569" s="3">
        <f t="shared" si="523"/>
        <v>0</v>
      </c>
      <c r="GN569" s="3">
        <f t="shared" si="523"/>
        <v>0</v>
      </c>
      <c r="GO569" s="3">
        <f t="shared" si="523"/>
        <v>0</v>
      </c>
      <c r="GP569" s="3">
        <f t="shared" si="523"/>
        <v>0</v>
      </c>
      <c r="GQ569" s="3">
        <f t="shared" si="523"/>
        <v>0</v>
      </c>
      <c r="GR569" s="3">
        <f t="shared" si="523"/>
        <v>0</v>
      </c>
      <c r="GS569" s="3">
        <f t="shared" si="523"/>
        <v>0</v>
      </c>
      <c r="GT569" s="3">
        <f t="shared" si="523"/>
        <v>0</v>
      </c>
      <c r="GU569" s="3">
        <f t="shared" si="523"/>
        <v>0</v>
      </c>
      <c r="GV569" s="3">
        <f t="shared" si="523"/>
        <v>0</v>
      </c>
      <c r="GW569" s="3">
        <f t="shared" si="523"/>
        <v>0</v>
      </c>
      <c r="GX569" s="3">
        <f t="shared" si="523"/>
        <v>0</v>
      </c>
    </row>
    <row r="570" spans="1:245" hidden="1" x14ac:dyDescent="0.2"/>
    <row r="571" spans="1:245" hidden="1" x14ac:dyDescent="0.2">
      <c r="A571">
        <v>17</v>
      </c>
      <c r="B571">
        <v>1</v>
      </c>
      <c r="C571">
        <f>ROW(SmtRes!A241)</f>
        <v>241</v>
      </c>
      <c r="D571">
        <f>ROW(EtalonRes!A238)</f>
        <v>238</v>
      </c>
      <c r="E571" t="s">
        <v>390</v>
      </c>
      <c r="F571" t="s">
        <v>151</v>
      </c>
      <c r="G571" t="s">
        <v>152</v>
      </c>
      <c r="H571" t="s">
        <v>153</v>
      </c>
      <c r="I571">
        <v>0</v>
      </c>
      <c r="J571">
        <v>0</v>
      </c>
      <c r="O571">
        <f t="shared" ref="O571:O578" si="524">ROUND(CP571,2)</f>
        <v>0</v>
      </c>
      <c r="P571">
        <f t="shared" ref="P571:P578" si="525">ROUND((ROUND((AC571*AW571*I571),2)*BC571),2)</f>
        <v>0</v>
      </c>
      <c r="Q571">
        <f t="shared" ref="Q571:Q578" si="526">(ROUND((ROUND(((ET571)*AV571*I571),2)*BB571),2)+ROUND((ROUND(((AE571-(EU571))*AV571*I571),2)*BS571),2))</f>
        <v>0</v>
      </c>
      <c r="R571">
        <f t="shared" ref="R571:R578" si="527">ROUND((ROUND((AE571*AV571*I571),2)*BS571),2)</f>
        <v>0</v>
      </c>
      <c r="S571">
        <f t="shared" ref="S571:S578" si="528">ROUND((ROUND((AF571*AV571*I571),2)*BA571),2)</f>
        <v>0</v>
      </c>
      <c r="T571">
        <f t="shared" ref="T571:T578" si="529">ROUND(CU571*I571,2)</f>
        <v>0</v>
      </c>
      <c r="U571">
        <f t="shared" ref="U571:U578" si="530">CV571*I571</f>
        <v>0</v>
      </c>
      <c r="V571">
        <f t="shared" ref="V571:V578" si="531">CW571*I571</f>
        <v>0</v>
      </c>
      <c r="W571">
        <f t="shared" ref="W571:W578" si="532">ROUND(CX571*I571,2)</f>
        <v>0</v>
      </c>
      <c r="X571">
        <f t="shared" ref="X571:Y578" si="533">ROUND(CY571,2)</f>
        <v>0</v>
      </c>
      <c r="Y571">
        <f t="shared" si="533"/>
        <v>0</v>
      </c>
      <c r="AA571">
        <v>40385408</v>
      </c>
      <c r="AB571">
        <f t="shared" ref="AB571:AB578" si="534">ROUND((AC571+AD571+AF571),6)</f>
        <v>771.65</v>
      </c>
      <c r="AC571">
        <f t="shared" ref="AC571:AC578" si="535">ROUND((ES571),6)</f>
        <v>0</v>
      </c>
      <c r="AD571">
        <f t="shared" ref="AD571:AD578" si="536">ROUND((((ET571)-(EU571))+AE571),6)</f>
        <v>757.55</v>
      </c>
      <c r="AE571">
        <f t="shared" ref="AE571:AF578" si="537">ROUND((EU571),6)</f>
        <v>140.47999999999999</v>
      </c>
      <c r="AF571">
        <f t="shared" si="537"/>
        <v>14.1</v>
      </c>
      <c r="AG571">
        <f t="shared" ref="AG571:AG578" si="538">ROUND((AP571),6)</f>
        <v>0</v>
      </c>
      <c r="AH571">
        <f t="shared" ref="AH571:AI578" si="539">(EW571)</f>
        <v>1.38</v>
      </c>
      <c r="AI571">
        <f t="shared" si="539"/>
        <v>0</v>
      </c>
      <c r="AJ571">
        <f t="shared" ref="AJ571:AJ578" si="540">(AS571)</f>
        <v>0</v>
      </c>
      <c r="AK571">
        <v>771.65</v>
      </c>
      <c r="AL571">
        <v>0</v>
      </c>
      <c r="AM571">
        <v>757.55</v>
      </c>
      <c r="AN571">
        <v>140.47999999999999</v>
      </c>
      <c r="AO571">
        <v>14.1</v>
      </c>
      <c r="AP571">
        <v>0</v>
      </c>
      <c r="AQ571">
        <v>1.38</v>
      </c>
      <c r="AR571">
        <v>0</v>
      </c>
      <c r="AS571">
        <v>0</v>
      </c>
      <c r="AT571">
        <v>92</v>
      </c>
      <c r="AU571">
        <v>50</v>
      </c>
      <c r="AV571">
        <v>1</v>
      </c>
      <c r="AW571">
        <v>1</v>
      </c>
      <c r="AZ571">
        <v>1</v>
      </c>
      <c r="BA571">
        <v>24.53</v>
      </c>
      <c r="BB571">
        <v>9.84</v>
      </c>
      <c r="BC571">
        <v>1</v>
      </c>
      <c r="BD571" t="s">
        <v>3</v>
      </c>
      <c r="BE571" t="s">
        <v>3</v>
      </c>
      <c r="BF571" t="s">
        <v>3</v>
      </c>
      <c r="BG571" t="s">
        <v>3</v>
      </c>
      <c r="BH571">
        <v>0</v>
      </c>
      <c r="BI571">
        <v>1</v>
      </c>
      <c r="BJ571" t="s">
        <v>154</v>
      </c>
      <c r="BM571">
        <v>2</v>
      </c>
      <c r="BN571">
        <v>0</v>
      </c>
      <c r="BO571" t="s">
        <v>151</v>
      </c>
      <c r="BP571">
        <v>1</v>
      </c>
      <c r="BQ571">
        <v>30</v>
      </c>
      <c r="BR571">
        <v>0</v>
      </c>
      <c r="BS571">
        <v>24.53</v>
      </c>
      <c r="BT571">
        <v>1</v>
      </c>
      <c r="BU571">
        <v>1</v>
      </c>
      <c r="BV571">
        <v>1</v>
      </c>
      <c r="BW571">
        <v>1</v>
      </c>
      <c r="BX571">
        <v>1</v>
      </c>
      <c r="BY571" t="s">
        <v>3</v>
      </c>
      <c r="BZ571">
        <v>92</v>
      </c>
      <c r="CA571">
        <v>50</v>
      </c>
      <c r="CE571">
        <v>30</v>
      </c>
      <c r="CF571">
        <v>0</v>
      </c>
      <c r="CG571">
        <v>0</v>
      </c>
      <c r="CM571">
        <v>0</v>
      </c>
      <c r="CN571" t="s">
        <v>3</v>
      </c>
      <c r="CO571">
        <v>0</v>
      </c>
      <c r="CP571">
        <f t="shared" ref="CP571:CP578" si="541">(P571+Q571+S571)</f>
        <v>0</v>
      </c>
      <c r="CQ571">
        <f t="shared" ref="CQ571:CQ578" si="542">ROUND((ROUND((AC571*AW571*1),2)*BC571),2)</f>
        <v>0</v>
      </c>
      <c r="CR571">
        <f t="shared" ref="CR571:CR578" si="543">(ROUND((ROUND(((ET571)*AV571*1),2)*BB571),2)+ROUND((ROUND(((AE571-(EU571))*AV571*1),2)*BS571),2))</f>
        <v>7454.29</v>
      </c>
      <c r="CS571">
        <f t="shared" ref="CS571:CS578" si="544">ROUND((ROUND((AE571*AV571*1),2)*BS571),2)</f>
        <v>3445.97</v>
      </c>
      <c r="CT571">
        <f t="shared" ref="CT571:CT578" si="545">ROUND((ROUND((AF571*AV571*1),2)*BA571),2)</f>
        <v>345.87</v>
      </c>
      <c r="CU571">
        <f t="shared" ref="CU571:CU578" si="546">AG571</f>
        <v>0</v>
      </c>
      <c r="CV571">
        <f t="shared" ref="CV571:CV578" si="547">(AH571*AV571)</f>
        <v>1.38</v>
      </c>
      <c r="CW571">
        <f t="shared" ref="CW571:CX578" si="548">AI571</f>
        <v>0</v>
      </c>
      <c r="CX571">
        <f t="shared" si="548"/>
        <v>0</v>
      </c>
      <c r="CY571">
        <f t="shared" ref="CY571:CY578" si="549">S571*(BZ571/100)</f>
        <v>0</v>
      </c>
      <c r="CZ571">
        <f t="shared" ref="CZ571:CZ578" si="550">S571*(CA571/100)</f>
        <v>0</v>
      </c>
      <c r="DC571" t="s">
        <v>3</v>
      </c>
      <c r="DD571" t="s">
        <v>3</v>
      </c>
      <c r="DE571" t="s">
        <v>3</v>
      </c>
      <c r="DF571" t="s">
        <v>3</v>
      </c>
      <c r="DG571" t="s">
        <v>3</v>
      </c>
      <c r="DH571" t="s">
        <v>3</v>
      </c>
      <c r="DI571" t="s">
        <v>3</v>
      </c>
      <c r="DJ571" t="s">
        <v>3</v>
      </c>
      <c r="DK571" t="s">
        <v>3</v>
      </c>
      <c r="DL571" t="s">
        <v>3</v>
      </c>
      <c r="DM571" t="s">
        <v>3</v>
      </c>
      <c r="DN571">
        <v>98</v>
      </c>
      <c r="DO571">
        <v>77</v>
      </c>
      <c r="DP571">
        <v>1</v>
      </c>
      <c r="DQ571">
        <v>1</v>
      </c>
      <c r="DU571">
        <v>1013</v>
      </c>
      <c r="DV571" t="s">
        <v>153</v>
      </c>
      <c r="DW571" t="s">
        <v>153</v>
      </c>
      <c r="DX571">
        <v>1</v>
      </c>
      <c r="EE571">
        <v>39927414</v>
      </c>
      <c r="EF571">
        <v>30</v>
      </c>
      <c r="EG571" t="s">
        <v>51</v>
      </c>
      <c r="EH571">
        <v>0</v>
      </c>
      <c r="EI571" t="s">
        <v>3</v>
      </c>
      <c r="EJ571">
        <v>1</v>
      </c>
      <c r="EK571">
        <v>2</v>
      </c>
      <c r="EL571" t="s">
        <v>155</v>
      </c>
      <c r="EM571" t="s">
        <v>156</v>
      </c>
      <c r="EO571" t="s">
        <v>3</v>
      </c>
      <c r="EQ571">
        <v>131072</v>
      </c>
      <c r="ER571">
        <v>771.65</v>
      </c>
      <c r="ES571">
        <v>0</v>
      </c>
      <c r="ET571">
        <v>757.55</v>
      </c>
      <c r="EU571">
        <v>140.47999999999999</v>
      </c>
      <c r="EV571">
        <v>14.1</v>
      </c>
      <c r="EW571">
        <v>1.38</v>
      </c>
      <c r="EX571">
        <v>0</v>
      </c>
      <c r="EY571">
        <v>0</v>
      </c>
      <c r="FQ571">
        <v>0</v>
      </c>
      <c r="FR571">
        <f t="shared" ref="FR571:FR578" si="551">ROUND(IF(AND(BH571=3,BI571=3),P571,0),2)</f>
        <v>0</v>
      </c>
      <c r="FS571">
        <v>0</v>
      </c>
      <c r="FX571">
        <v>98</v>
      </c>
      <c r="FY571">
        <v>77</v>
      </c>
      <c r="GA571" t="s">
        <v>3</v>
      </c>
      <c r="GD571">
        <v>0</v>
      </c>
      <c r="GF571">
        <v>445216503</v>
      </c>
      <c r="GG571">
        <v>2</v>
      </c>
      <c r="GH571">
        <v>1</v>
      </c>
      <c r="GI571">
        <v>2</v>
      </c>
      <c r="GJ571">
        <v>0</v>
      </c>
      <c r="GK571">
        <f>ROUND(R571*(R12)/100,2)</f>
        <v>0</v>
      </c>
      <c r="GL571">
        <f t="shared" ref="GL571:GL578" si="552">ROUND(IF(AND(BH571=3,BI571=3,FS571&lt;&gt;0),P571,0),2)</f>
        <v>0</v>
      </c>
      <c r="GM571">
        <f t="shared" ref="GM571:GM578" si="553">ROUND(O571+X571+Y571+GK571,2)+GX571</f>
        <v>0</v>
      </c>
      <c r="GN571">
        <f t="shared" ref="GN571:GN578" si="554">IF(OR(BI571=0,BI571=1),ROUND(O571+X571+Y571+GK571,2),0)</f>
        <v>0</v>
      </c>
      <c r="GO571">
        <f t="shared" ref="GO571:GO578" si="555">IF(BI571=2,ROUND(O571+X571+Y571+GK571,2),0)</f>
        <v>0</v>
      </c>
      <c r="GP571">
        <f t="shared" ref="GP571:GP578" si="556">IF(BI571=4,ROUND(O571+X571+Y571+GK571,2)+GX571,0)</f>
        <v>0</v>
      </c>
      <c r="GR571">
        <v>0</v>
      </c>
      <c r="GS571">
        <v>3</v>
      </c>
      <c r="GT571">
        <v>0</v>
      </c>
      <c r="GU571" t="s">
        <v>3</v>
      </c>
      <c r="GV571">
        <f t="shared" ref="GV571:GV578" si="557">ROUND((GT571),6)</f>
        <v>0</v>
      </c>
      <c r="GW571">
        <v>1</v>
      </c>
      <c r="GX571">
        <f t="shared" ref="GX571:GX578" si="558">ROUND(HC571*I571,2)</f>
        <v>0</v>
      </c>
      <c r="HA571">
        <v>0</v>
      </c>
      <c r="HB571">
        <v>0</v>
      </c>
      <c r="HC571">
        <f t="shared" ref="HC571:HC578" si="559">GV571*GW571</f>
        <v>0</v>
      </c>
      <c r="IK571">
        <v>0</v>
      </c>
    </row>
    <row r="572" spans="1:245" hidden="1" x14ac:dyDescent="0.2">
      <c r="A572">
        <v>17</v>
      </c>
      <c r="B572">
        <v>1</v>
      </c>
      <c r="C572">
        <f>ROW(SmtRes!A242)</f>
        <v>242</v>
      </c>
      <c r="D572">
        <f>ROW(EtalonRes!A239)</f>
        <v>239</v>
      </c>
      <c r="E572" t="s">
        <v>391</v>
      </c>
      <c r="F572" t="s">
        <v>164</v>
      </c>
      <c r="G572" t="s">
        <v>165</v>
      </c>
      <c r="H572" t="s">
        <v>153</v>
      </c>
      <c r="I572">
        <v>0</v>
      </c>
      <c r="J572">
        <v>0</v>
      </c>
      <c r="O572">
        <f t="shared" si="524"/>
        <v>0</v>
      </c>
      <c r="P572">
        <f t="shared" si="525"/>
        <v>0</v>
      </c>
      <c r="Q572">
        <f t="shared" si="526"/>
        <v>0</v>
      </c>
      <c r="R572">
        <f t="shared" si="527"/>
        <v>0</v>
      </c>
      <c r="S572">
        <f t="shared" si="528"/>
        <v>0</v>
      </c>
      <c r="T572">
        <f t="shared" si="529"/>
        <v>0</v>
      </c>
      <c r="U572">
        <f t="shared" si="530"/>
        <v>0</v>
      </c>
      <c r="V572">
        <f t="shared" si="531"/>
        <v>0</v>
      </c>
      <c r="W572">
        <f t="shared" si="532"/>
        <v>0</v>
      </c>
      <c r="X572">
        <f t="shared" si="533"/>
        <v>0</v>
      </c>
      <c r="Y572">
        <f t="shared" si="533"/>
        <v>0</v>
      </c>
      <c r="AA572">
        <v>40385408</v>
      </c>
      <c r="AB572">
        <f t="shared" si="534"/>
        <v>795.14</v>
      </c>
      <c r="AC572">
        <f t="shared" si="535"/>
        <v>0</v>
      </c>
      <c r="AD572">
        <f t="shared" si="536"/>
        <v>0</v>
      </c>
      <c r="AE572">
        <f t="shared" si="537"/>
        <v>0</v>
      </c>
      <c r="AF572">
        <f t="shared" si="537"/>
        <v>795.14</v>
      </c>
      <c r="AG572">
        <f t="shared" si="538"/>
        <v>0</v>
      </c>
      <c r="AH572">
        <f t="shared" si="539"/>
        <v>83</v>
      </c>
      <c r="AI572">
        <f t="shared" si="539"/>
        <v>0</v>
      </c>
      <c r="AJ572">
        <f t="shared" si="540"/>
        <v>0</v>
      </c>
      <c r="AK572">
        <v>795.14</v>
      </c>
      <c r="AL572">
        <v>0</v>
      </c>
      <c r="AM572">
        <v>0</v>
      </c>
      <c r="AN572">
        <v>0</v>
      </c>
      <c r="AO572">
        <v>795.14</v>
      </c>
      <c r="AP572">
        <v>0</v>
      </c>
      <c r="AQ572">
        <v>83</v>
      </c>
      <c r="AR572">
        <v>0</v>
      </c>
      <c r="AS572">
        <v>0</v>
      </c>
      <c r="AT572">
        <v>73</v>
      </c>
      <c r="AU572">
        <v>41</v>
      </c>
      <c r="AV572">
        <v>1</v>
      </c>
      <c r="AW572">
        <v>1</v>
      </c>
      <c r="AZ572">
        <v>1</v>
      </c>
      <c r="BA572">
        <v>24.53</v>
      </c>
      <c r="BB572">
        <v>1</v>
      </c>
      <c r="BC572">
        <v>1</v>
      </c>
      <c r="BD572" t="s">
        <v>3</v>
      </c>
      <c r="BE572" t="s">
        <v>3</v>
      </c>
      <c r="BF572" t="s">
        <v>3</v>
      </c>
      <c r="BG572" t="s">
        <v>3</v>
      </c>
      <c r="BH572">
        <v>0</v>
      </c>
      <c r="BI572">
        <v>1</v>
      </c>
      <c r="BJ572" t="s">
        <v>166</v>
      </c>
      <c r="BM572">
        <v>393</v>
      </c>
      <c r="BN572">
        <v>0</v>
      </c>
      <c r="BO572" t="s">
        <v>164</v>
      </c>
      <c r="BP572">
        <v>1</v>
      </c>
      <c r="BQ572">
        <v>60</v>
      </c>
      <c r="BR572">
        <v>0</v>
      </c>
      <c r="BS572">
        <v>24.53</v>
      </c>
      <c r="BT572">
        <v>1</v>
      </c>
      <c r="BU572">
        <v>1</v>
      </c>
      <c r="BV572">
        <v>1</v>
      </c>
      <c r="BW572">
        <v>1</v>
      </c>
      <c r="BX572">
        <v>1</v>
      </c>
      <c r="BY572" t="s">
        <v>3</v>
      </c>
      <c r="BZ572">
        <v>73</v>
      </c>
      <c r="CA572">
        <v>41</v>
      </c>
      <c r="CE572">
        <v>30</v>
      </c>
      <c r="CF572">
        <v>0</v>
      </c>
      <c r="CG572">
        <v>0</v>
      </c>
      <c r="CM572">
        <v>0</v>
      </c>
      <c r="CN572" t="s">
        <v>3</v>
      </c>
      <c r="CO572">
        <v>0</v>
      </c>
      <c r="CP572">
        <f t="shared" si="541"/>
        <v>0</v>
      </c>
      <c r="CQ572">
        <f t="shared" si="542"/>
        <v>0</v>
      </c>
      <c r="CR572">
        <f t="shared" si="543"/>
        <v>0</v>
      </c>
      <c r="CS572">
        <f t="shared" si="544"/>
        <v>0</v>
      </c>
      <c r="CT572">
        <f t="shared" si="545"/>
        <v>19504.78</v>
      </c>
      <c r="CU572">
        <f t="shared" si="546"/>
        <v>0</v>
      </c>
      <c r="CV572">
        <f t="shared" si="547"/>
        <v>83</v>
      </c>
      <c r="CW572">
        <f t="shared" si="548"/>
        <v>0</v>
      </c>
      <c r="CX572">
        <f t="shared" si="548"/>
        <v>0</v>
      </c>
      <c r="CY572">
        <f t="shared" si="549"/>
        <v>0</v>
      </c>
      <c r="CZ572">
        <f t="shared" si="550"/>
        <v>0</v>
      </c>
      <c r="DC572" t="s">
        <v>3</v>
      </c>
      <c r="DD572" t="s">
        <v>3</v>
      </c>
      <c r="DE572" t="s">
        <v>3</v>
      </c>
      <c r="DF572" t="s">
        <v>3</v>
      </c>
      <c r="DG572" t="s">
        <v>3</v>
      </c>
      <c r="DH572" t="s">
        <v>3</v>
      </c>
      <c r="DI572" t="s">
        <v>3</v>
      </c>
      <c r="DJ572" t="s">
        <v>3</v>
      </c>
      <c r="DK572" t="s">
        <v>3</v>
      </c>
      <c r="DL572" t="s">
        <v>3</v>
      </c>
      <c r="DM572" t="s">
        <v>3</v>
      </c>
      <c r="DN572">
        <v>91</v>
      </c>
      <c r="DO572">
        <v>67</v>
      </c>
      <c r="DP572">
        <v>1</v>
      </c>
      <c r="DQ572">
        <v>1</v>
      </c>
      <c r="DU572">
        <v>1013</v>
      </c>
      <c r="DV572" t="s">
        <v>153</v>
      </c>
      <c r="DW572" t="s">
        <v>153</v>
      </c>
      <c r="DX572">
        <v>1</v>
      </c>
      <c r="EE572">
        <v>39927805</v>
      </c>
      <c r="EF572">
        <v>60</v>
      </c>
      <c r="EG572" t="s">
        <v>19</v>
      </c>
      <c r="EH572">
        <v>0</v>
      </c>
      <c r="EI572" t="s">
        <v>3</v>
      </c>
      <c r="EJ572">
        <v>1</v>
      </c>
      <c r="EK572">
        <v>393</v>
      </c>
      <c r="EL572" t="s">
        <v>167</v>
      </c>
      <c r="EM572" t="s">
        <v>168</v>
      </c>
      <c r="EO572" t="s">
        <v>3</v>
      </c>
      <c r="EQ572">
        <v>131072</v>
      </c>
      <c r="ER572">
        <v>795.14</v>
      </c>
      <c r="ES572">
        <v>0</v>
      </c>
      <c r="ET572">
        <v>0</v>
      </c>
      <c r="EU572">
        <v>0</v>
      </c>
      <c r="EV572">
        <v>795.14</v>
      </c>
      <c r="EW572">
        <v>83</v>
      </c>
      <c r="EX572">
        <v>0</v>
      </c>
      <c r="EY572">
        <v>0</v>
      </c>
      <c r="FQ572">
        <v>0</v>
      </c>
      <c r="FR572">
        <f t="shared" si="551"/>
        <v>0</v>
      </c>
      <c r="FS572">
        <v>0</v>
      </c>
      <c r="FX572">
        <v>91</v>
      </c>
      <c r="FY572">
        <v>67</v>
      </c>
      <c r="GA572" t="s">
        <v>3</v>
      </c>
      <c r="GD572">
        <v>0</v>
      </c>
      <c r="GF572">
        <v>2144161260</v>
      </c>
      <c r="GG572">
        <v>2</v>
      </c>
      <c r="GH572">
        <v>1</v>
      </c>
      <c r="GI572">
        <v>2</v>
      </c>
      <c r="GJ572">
        <v>0</v>
      </c>
      <c r="GK572">
        <f>ROUND(R572*(R12)/100,2)</f>
        <v>0</v>
      </c>
      <c r="GL572">
        <f t="shared" si="552"/>
        <v>0</v>
      </c>
      <c r="GM572">
        <f t="shared" si="553"/>
        <v>0</v>
      </c>
      <c r="GN572">
        <f t="shared" si="554"/>
        <v>0</v>
      </c>
      <c r="GO572">
        <f t="shared" si="555"/>
        <v>0</v>
      </c>
      <c r="GP572">
        <f t="shared" si="556"/>
        <v>0</v>
      </c>
      <c r="GR572">
        <v>0</v>
      </c>
      <c r="GS572">
        <v>3</v>
      </c>
      <c r="GT572">
        <v>0</v>
      </c>
      <c r="GU572" t="s">
        <v>3</v>
      </c>
      <c r="GV572">
        <f t="shared" si="557"/>
        <v>0</v>
      </c>
      <c r="GW572">
        <v>1</v>
      </c>
      <c r="GX572">
        <f t="shared" si="558"/>
        <v>0</v>
      </c>
      <c r="HA572">
        <v>0</v>
      </c>
      <c r="HB572">
        <v>0</v>
      </c>
      <c r="HC572">
        <f t="shared" si="559"/>
        <v>0</v>
      </c>
      <c r="IK572">
        <v>0</v>
      </c>
    </row>
    <row r="573" spans="1:245" hidden="1" x14ac:dyDescent="0.2">
      <c r="A573">
        <v>17</v>
      </c>
      <c r="B573">
        <v>1</v>
      </c>
      <c r="C573">
        <f>ROW(SmtRes!A246)</f>
        <v>246</v>
      </c>
      <c r="D573">
        <f>ROW(EtalonRes!A243)</f>
        <v>243</v>
      </c>
      <c r="E573" t="s">
        <v>392</v>
      </c>
      <c r="F573" t="s">
        <v>393</v>
      </c>
      <c r="G573" t="s">
        <v>394</v>
      </c>
      <c r="H573" t="s">
        <v>326</v>
      </c>
      <c r="I573">
        <v>0</v>
      </c>
      <c r="J573">
        <v>0</v>
      </c>
      <c r="O573">
        <f t="shared" si="524"/>
        <v>0</v>
      </c>
      <c r="P573">
        <f t="shared" si="525"/>
        <v>0</v>
      </c>
      <c r="Q573">
        <f t="shared" si="526"/>
        <v>0</v>
      </c>
      <c r="R573">
        <f t="shared" si="527"/>
        <v>0</v>
      </c>
      <c r="S573">
        <f t="shared" si="528"/>
        <v>0</v>
      </c>
      <c r="T573">
        <f t="shared" si="529"/>
        <v>0</v>
      </c>
      <c r="U573">
        <f t="shared" si="530"/>
        <v>0</v>
      </c>
      <c r="V573">
        <f t="shared" si="531"/>
        <v>0</v>
      </c>
      <c r="W573">
        <f t="shared" si="532"/>
        <v>0</v>
      </c>
      <c r="X573">
        <f t="shared" si="533"/>
        <v>0</v>
      </c>
      <c r="Y573">
        <f t="shared" si="533"/>
        <v>0</v>
      </c>
      <c r="AA573">
        <v>40385408</v>
      </c>
      <c r="AB573">
        <f t="shared" si="534"/>
        <v>1205</v>
      </c>
      <c r="AC573">
        <f t="shared" si="535"/>
        <v>855.71</v>
      </c>
      <c r="AD573">
        <f t="shared" si="536"/>
        <v>43.2</v>
      </c>
      <c r="AE573">
        <f t="shared" si="537"/>
        <v>11.27</v>
      </c>
      <c r="AF573">
        <f t="shared" si="537"/>
        <v>306.08999999999997</v>
      </c>
      <c r="AG573">
        <f t="shared" si="538"/>
        <v>0</v>
      </c>
      <c r="AH573">
        <f t="shared" si="539"/>
        <v>29.95</v>
      </c>
      <c r="AI573">
        <f t="shared" si="539"/>
        <v>0</v>
      </c>
      <c r="AJ573">
        <f t="shared" si="540"/>
        <v>0</v>
      </c>
      <c r="AK573">
        <v>1205</v>
      </c>
      <c r="AL573">
        <v>855.71</v>
      </c>
      <c r="AM573">
        <v>43.2</v>
      </c>
      <c r="AN573">
        <v>11.27</v>
      </c>
      <c r="AO573">
        <v>306.08999999999997</v>
      </c>
      <c r="AP573">
        <v>0</v>
      </c>
      <c r="AQ573">
        <v>29.95</v>
      </c>
      <c r="AR573">
        <v>0</v>
      </c>
      <c r="AS573">
        <v>0</v>
      </c>
      <c r="AT573">
        <v>102</v>
      </c>
      <c r="AU573">
        <v>47</v>
      </c>
      <c r="AV573">
        <v>1</v>
      </c>
      <c r="AW573">
        <v>1</v>
      </c>
      <c r="AZ573">
        <v>1</v>
      </c>
      <c r="BA573">
        <v>24.53</v>
      </c>
      <c r="BB573">
        <v>10.48</v>
      </c>
      <c r="BC573">
        <v>2.4</v>
      </c>
      <c r="BD573" t="s">
        <v>3</v>
      </c>
      <c r="BE573" t="s">
        <v>3</v>
      </c>
      <c r="BF573" t="s">
        <v>3</v>
      </c>
      <c r="BG573" t="s">
        <v>3</v>
      </c>
      <c r="BH573">
        <v>0</v>
      </c>
      <c r="BI573">
        <v>1</v>
      </c>
      <c r="BJ573" t="s">
        <v>395</v>
      </c>
      <c r="BM573">
        <v>292</v>
      </c>
      <c r="BN573">
        <v>0</v>
      </c>
      <c r="BO573" t="s">
        <v>393</v>
      </c>
      <c r="BP573">
        <v>1</v>
      </c>
      <c r="BQ573">
        <v>30</v>
      </c>
      <c r="BR573">
        <v>0</v>
      </c>
      <c r="BS573">
        <v>24.53</v>
      </c>
      <c r="BT573">
        <v>1</v>
      </c>
      <c r="BU573">
        <v>1</v>
      </c>
      <c r="BV573">
        <v>1</v>
      </c>
      <c r="BW573">
        <v>1</v>
      </c>
      <c r="BX573">
        <v>1</v>
      </c>
      <c r="BY573" t="s">
        <v>3</v>
      </c>
      <c r="BZ573">
        <v>102</v>
      </c>
      <c r="CA573">
        <v>47</v>
      </c>
      <c r="CE573">
        <v>30</v>
      </c>
      <c r="CF573">
        <v>0</v>
      </c>
      <c r="CG573">
        <v>0</v>
      </c>
      <c r="CM573">
        <v>0</v>
      </c>
      <c r="CN573" t="s">
        <v>3</v>
      </c>
      <c r="CO573">
        <v>0</v>
      </c>
      <c r="CP573">
        <f t="shared" si="541"/>
        <v>0</v>
      </c>
      <c r="CQ573">
        <f t="shared" si="542"/>
        <v>2053.6999999999998</v>
      </c>
      <c r="CR573">
        <f t="shared" si="543"/>
        <v>452.74</v>
      </c>
      <c r="CS573">
        <f t="shared" si="544"/>
        <v>276.45</v>
      </c>
      <c r="CT573">
        <f t="shared" si="545"/>
        <v>7508.39</v>
      </c>
      <c r="CU573">
        <f t="shared" si="546"/>
        <v>0</v>
      </c>
      <c r="CV573">
        <f t="shared" si="547"/>
        <v>29.95</v>
      </c>
      <c r="CW573">
        <f t="shared" si="548"/>
        <v>0</v>
      </c>
      <c r="CX573">
        <f t="shared" si="548"/>
        <v>0</v>
      </c>
      <c r="CY573">
        <f t="shared" si="549"/>
        <v>0</v>
      </c>
      <c r="CZ573">
        <f t="shared" si="550"/>
        <v>0</v>
      </c>
      <c r="DC573" t="s">
        <v>3</v>
      </c>
      <c r="DD573" t="s">
        <v>3</v>
      </c>
      <c r="DE573" t="s">
        <v>3</v>
      </c>
      <c r="DF573" t="s">
        <v>3</v>
      </c>
      <c r="DG573" t="s">
        <v>3</v>
      </c>
      <c r="DH573" t="s">
        <v>3</v>
      </c>
      <c r="DI573" t="s">
        <v>3</v>
      </c>
      <c r="DJ573" t="s">
        <v>3</v>
      </c>
      <c r="DK573" t="s">
        <v>3</v>
      </c>
      <c r="DL573" t="s">
        <v>3</v>
      </c>
      <c r="DM573" t="s">
        <v>3</v>
      </c>
      <c r="DN573">
        <v>187</v>
      </c>
      <c r="DO573">
        <v>101</v>
      </c>
      <c r="DP573">
        <v>1</v>
      </c>
      <c r="DQ573">
        <v>1</v>
      </c>
      <c r="DU573">
        <v>1013</v>
      </c>
      <c r="DV573" t="s">
        <v>326</v>
      </c>
      <c r="DW573" t="s">
        <v>326</v>
      </c>
      <c r="DX573">
        <v>1</v>
      </c>
      <c r="EE573">
        <v>39927704</v>
      </c>
      <c r="EF573">
        <v>30</v>
      </c>
      <c r="EG573" t="s">
        <v>51</v>
      </c>
      <c r="EH573">
        <v>0</v>
      </c>
      <c r="EI573" t="s">
        <v>3</v>
      </c>
      <c r="EJ573">
        <v>1</v>
      </c>
      <c r="EK573">
        <v>292</v>
      </c>
      <c r="EL573" t="s">
        <v>328</v>
      </c>
      <c r="EM573" t="s">
        <v>329</v>
      </c>
      <c r="EO573" t="s">
        <v>3</v>
      </c>
      <c r="EQ573">
        <v>131072</v>
      </c>
      <c r="ER573">
        <v>1205</v>
      </c>
      <c r="ES573">
        <v>855.71</v>
      </c>
      <c r="ET573">
        <v>43.2</v>
      </c>
      <c r="EU573">
        <v>11.27</v>
      </c>
      <c r="EV573">
        <v>306.08999999999997</v>
      </c>
      <c r="EW573">
        <v>29.95</v>
      </c>
      <c r="EX573">
        <v>0</v>
      </c>
      <c r="EY573">
        <v>0</v>
      </c>
      <c r="FQ573">
        <v>0</v>
      </c>
      <c r="FR573">
        <f t="shared" si="551"/>
        <v>0</v>
      </c>
      <c r="FS573">
        <v>0</v>
      </c>
      <c r="FX573">
        <v>187</v>
      </c>
      <c r="FY573">
        <v>101</v>
      </c>
      <c r="GA573" t="s">
        <v>3</v>
      </c>
      <c r="GD573">
        <v>0</v>
      </c>
      <c r="GF573">
        <v>1730217116</v>
      </c>
      <c r="GG573">
        <v>2</v>
      </c>
      <c r="GH573">
        <v>1</v>
      </c>
      <c r="GI573">
        <v>2</v>
      </c>
      <c r="GJ573">
        <v>0</v>
      </c>
      <c r="GK573">
        <f>ROUND(R573*(R12)/100,2)</f>
        <v>0</v>
      </c>
      <c r="GL573">
        <f t="shared" si="552"/>
        <v>0</v>
      </c>
      <c r="GM573">
        <f t="shared" si="553"/>
        <v>0</v>
      </c>
      <c r="GN573">
        <f t="shared" si="554"/>
        <v>0</v>
      </c>
      <c r="GO573">
        <f t="shared" si="555"/>
        <v>0</v>
      </c>
      <c r="GP573">
        <f t="shared" si="556"/>
        <v>0</v>
      </c>
      <c r="GR573">
        <v>0</v>
      </c>
      <c r="GS573">
        <v>3</v>
      </c>
      <c r="GT573">
        <v>0</v>
      </c>
      <c r="GU573" t="s">
        <v>3</v>
      </c>
      <c r="GV573">
        <f t="shared" si="557"/>
        <v>0</v>
      </c>
      <c r="GW573">
        <v>1</v>
      </c>
      <c r="GX573">
        <f t="shared" si="558"/>
        <v>0</v>
      </c>
      <c r="HA573">
        <v>0</v>
      </c>
      <c r="HB573">
        <v>0</v>
      </c>
      <c r="HC573">
        <f t="shared" si="559"/>
        <v>0</v>
      </c>
      <c r="IK573">
        <v>0</v>
      </c>
    </row>
    <row r="574" spans="1:245" hidden="1" x14ac:dyDescent="0.2">
      <c r="A574">
        <v>18</v>
      </c>
      <c r="B574">
        <v>1</v>
      </c>
      <c r="C574">
        <v>245</v>
      </c>
      <c r="E574" t="s">
        <v>396</v>
      </c>
      <c r="F574" t="s">
        <v>298</v>
      </c>
      <c r="G574" t="s">
        <v>299</v>
      </c>
      <c r="H574" t="s">
        <v>44</v>
      </c>
      <c r="I574">
        <v>0</v>
      </c>
      <c r="J574">
        <v>6.1999999999999993</v>
      </c>
      <c r="O574">
        <f t="shared" si="524"/>
        <v>0</v>
      </c>
      <c r="P574">
        <f t="shared" si="525"/>
        <v>0</v>
      </c>
      <c r="Q574">
        <f t="shared" si="526"/>
        <v>0</v>
      </c>
      <c r="R574">
        <f t="shared" si="527"/>
        <v>0</v>
      </c>
      <c r="S574">
        <f t="shared" si="528"/>
        <v>0</v>
      </c>
      <c r="T574">
        <f t="shared" si="529"/>
        <v>0</v>
      </c>
      <c r="U574">
        <f t="shared" si="530"/>
        <v>0</v>
      </c>
      <c r="V574">
        <f t="shared" si="531"/>
        <v>0</v>
      </c>
      <c r="W574">
        <f t="shared" si="532"/>
        <v>0</v>
      </c>
      <c r="X574">
        <f t="shared" si="533"/>
        <v>0</v>
      </c>
      <c r="Y574">
        <f t="shared" si="533"/>
        <v>0</v>
      </c>
      <c r="AA574">
        <v>40385408</v>
      </c>
      <c r="AB574">
        <f t="shared" si="534"/>
        <v>146.84</v>
      </c>
      <c r="AC574">
        <f t="shared" si="535"/>
        <v>146.84</v>
      </c>
      <c r="AD574">
        <f t="shared" si="536"/>
        <v>0</v>
      </c>
      <c r="AE574">
        <f t="shared" si="537"/>
        <v>0</v>
      </c>
      <c r="AF574">
        <f t="shared" si="537"/>
        <v>0</v>
      </c>
      <c r="AG574">
        <f t="shared" si="538"/>
        <v>0</v>
      </c>
      <c r="AH574">
        <f t="shared" si="539"/>
        <v>0</v>
      </c>
      <c r="AI574">
        <f t="shared" si="539"/>
        <v>0</v>
      </c>
      <c r="AJ574">
        <f t="shared" si="540"/>
        <v>0</v>
      </c>
      <c r="AK574">
        <v>146.84</v>
      </c>
      <c r="AL574">
        <v>146.84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1</v>
      </c>
      <c r="AW574">
        <v>1</v>
      </c>
      <c r="AZ574">
        <v>1</v>
      </c>
      <c r="BA574">
        <v>1</v>
      </c>
      <c r="BB574">
        <v>1</v>
      </c>
      <c r="BC574">
        <v>6.66</v>
      </c>
      <c r="BD574" t="s">
        <v>3</v>
      </c>
      <c r="BE574" t="s">
        <v>3</v>
      </c>
      <c r="BF574" t="s">
        <v>3</v>
      </c>
      <c r="BG574" t="s">
        <v>3</v>
      </c>
      <c r="BH574">
        <v>3</v>
      </c>
      <c r="BI574">
        <v>1</v>
      </c>
      <c r="BJ574" t="s">
        <v>300</v>
      </c>
      <c r="BM574">
        <v>292</v>
      </c>
      <c r="BN574">
        <v>0</v>
      </c>
      <c r="BO574" t="s">
        <v>298</v>
      </c>
      <c r="BP574">
        <v>1</v>
      </c>
      <c r="BQ574">
        <v>30</v>
      </c>
      <c r="BR574">
        <v>0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 t="s">
        <v>3</v>
      </c>
      <c r="BZ574">
        <v>0</v>
      </c>
      <c r="CA574">
        <v>0</v>
      </c>
      <c r="CE574">
        <v>30</v>
      </c>
      <c r="CF574">
        <v>0</v>
      </c>
      <c r="CG574">
        <v>0</v>
      </c>
      <c r="CM574">
        <v>0</v>
      </c>
      <c r="CN574" t="s">
        <v>3</v>
      </c>
      <c r="CO574">
        <v>0</v>
      </c>
      <c r="CP574">
        <f t="shared" si="541"/>
        <v>0</v>
      </c>
      <c r="CQ574">
        <f t="shared" si="542"/>
        <v>977.95</v>
      </c>
      <c r="CR574">
        <f t="shared" si="543"/>
        <v>0</v>
      </c>
      <c r="CS574">
        <f t="shared" si="544"/>
        <v>0</v>
      </c>
      <c r="CT574">
        <f t="shared" si="545"/>
        <v>0</v>
      </c>
      <c r="CU574">
        <f t="shared" si="546"/>
        <v>0</v>
      </c>
      <c r="CV574">
        <f t="shared" si="547"/>
        <v>0</v>
      </c>
      <c r="CW574">
        <f t="shared" si="548"/>
        <v>0</v>
      </c>
      <c r="CX574">
        <f t="shared" si="548"/>
        <v>0</v>
      </c>
      <c r="CY574">
        <f t="shared" si="549"/>
        <v>0</v>
      </c>
      <c r="CZ574">
        <f t="shared" si="550"/>
        <v>0</v>
      </c>
      <c r="DC574" t="s">
        <v>3</v>
      </c>
      <c r="DD574" t="s">
        <v>3</v>
      </c>
      <c r="DE574" t="s">
        <v>3</v>
      </c>
      <c r="DF574" t="s">
        <v>3</v>
      </c>
      <c r="DG574" t="s">
        <v>3</v>
      </c>
      <c r="DH574" t="s">
        <v>3</v>
      </c>
      <c r="DI574" t="s">
        <v>3</v>
      </c>
      <c r="DJ574" t="s">
        <v>3</v>
      </c>
      <c r="DK574" t="s">
        <v>3</v>
      </c>
      <c r="DL574" t="s">
        <v>3</v>
      </c>
      <c r="DM574" t="s">
        <v>3</v>
      </c>
      <c r="DN574">
        <v>187</v>
      </c>
      <c r="DO574">
        <v>101</v>
      </c>
      <c r="DP574">
        <v>1</v>
      </c>
      <c r="DQ574">
        <v>1</v>
      </c>
      <c r="DU574">
        <v>1007</v>
      </c>
      <c r="DV574" t="s">
        <v>44</v>
      </c>
      <c r="DW574" t="s">
        <v>44</v>
      </c>
      <c r="DX574">
        <v>1</v>
      </c>
      <c r="EE574">
        <v>39927704</v>
      </c>
      <c r="EF574">
        <v>30</v>
      </c>
      <c r="EG574" t="s">
        <v>51</v>
      </c>
      <c r="EH574">
        <v>0</v>
      </c>
      <c r="EI574" t="s">
        <v>3</v>
      </c>
      <c r="EJ574">
        <v>1</v>
      </c>
      <c r="EK574">
        <v>292</v>
      </c>
      <c r="EL574" t="s">
        <v>328</v>
      </c>
      <c r="EM574" t="s">
        <v>329</v>
      </c>
      <c r="EO574" t="s">
        <v>3</v>
      </c>
      <c r="EQ574">
        <v>0</v>
      </c>
      <c r="ER574">
        <v>146.84</v>
      </c>
      <c r="ES574">
        <v>146.84</v>
      </c>
      <c r="ET574">
        <v>0</v>
      </c>
      <c r="EU574">
        <v>0</v>
      </c>
      <c r="EV574">
        <v>0</v>
      </c>
      <c r="EW574">
        <v>0</v>
      </c>
      <c r="EX574">
        <v>0</v>
      </c>
      <c r="FQ574">
        <v>0</v>
      </c>
      <c r="FR574">
        <f t="shared" si="551"/>
        <v>0</v>
      </c>
      <c r="FS574">
        <v>0</v>
      </c>
      <c r="FX574">
        <v>187</v>
      </c>
      <c r="FY574">
        <v>101</v>
      </c>
      <c r="GA574" t="s">
        <v>3</v>
      </c>
      <c r="GD574">
        <v>0</v>
      </c>
      <c r="GF574">
        <v>92320855</v>
      </c>
      <c r="GG574">
        <v>2</v>
      </c>
      <c r="GH574">
        <v>1</v>
      </c>
      <c r="GI574">
        <v>2</v>
      </c>
      <c r="GJ574">
        <v>0</v>
      </c>
      <c r="GK574">
        <f>ROUND(R574*(R12)/100,2)</f>
        <v>0</v>
      </c>
      <c r="GL574">
        <f t="shared" si="552"/>
        <v>0</v>
      </c>
      <c r="GM574">
        <f t="shared" si="553"/>
        <v>0</v>
      </c>
      <c r="GN574">
        <f t="shared" si="554"/>
        <v>0</v>
      </c>
      <c r="GO574">
        <f t="shared" si="555"/>
        <v>0</v>
      </c>
      <c r="GP574">
        <f t="shared" si="556"/>
        <v>0</v>
      </c>
      <c r="GR574">
        <v>0</v>
      </c>
      <c r="GS574">
        <v>3</v>
      </c>
      <c r="GT574">
        <v>0</v>
      </c>
      <c r="GU574" t="s">
        <v>3</v>
      </c>
      <c r="GV574">
        <f t="shared" si="557"/>
        <v>0</v>
      </c>
      <c r="GW574">
        <v>1</v>
      </c>
      <c r="GX574">
        <f t="shared" si="558"/>
        <v>0</v>
      </c>
      <c r="HA574">
        <v>0</v>
      </c>
      <c r="HB574">
        <v>0</v>
      </c>
      <c r="HC574">
        <f t="shared" si="559"/>
        <v>0</v>
      </c>
      <c r="IK574">
        <v>0</v>
      </c>
    </row>
    <row r="575" spans="1:245" hidden="1" x14ac:dyDescent="0.2">
      <c r="A575">
        <v>17</v>
      </c>
      <c r="B575">
        <v>1</v>
      </c>
      <c r="C575">
        <f>ROW(SmtRes!A249)</f>
        <v>249</v>
      </c>
      <c r="D575">
        <f>ROW(EtalonRes!A246)</f>
        <v>246</v>
      </c>
      <c r="E575" t="s">
        <v>397</v>
      </c>
      <c r="F575" t="s">
        <v>398</v>
      </c>
      <c r="G575" t="s">
        <v>399</v>
      </c>
      <c r="H575" t="s">
        <v>326</v>
      </c>
      <c r="I575">
        <v>0</v>
      </c>
      <c r="J575">
        <v>0</v>
      </c>
      <c r="O575">
        <f t="shared" si="524"/>
        <v>0</v>
      </c>
      <c r="P575">
        <f t="shared" si="525"/>
        <v>0</v>
      </c>
      <c r="Q575">
        <f t="shared" si="526"/>
        <v>0</v>
      </c>
      <c r="R575">
        <f t="shared" si="527"/>
        <v>0</v>
      </c>
      <c r="S575">
        <f t="shared" si="528"/>
        <v>0</v>
      </c>
      <c r="T575">
        <f t="shared" si="529"/>
        <v>0</v>
      </c>
      <c r="U575">
        <f t="shared" si="530"/>
        <v>0</v>
      </c>
      <c r="V575">
        <f t="shared" si="531"/>
        <v>0</v>
      </c>
      <c r="W575">
        <f t="shared" si="532"/>
        <v>0</v>
      </c>
      <c r="X575">
        <f t="shared" si="533"/>
        <v>0</v>
      </c>
      <c r="Y575">
        <f t="shared" si="533"/>
        <v>0</v>
      </c>
      <c r="AA575">
        <v>40385408</v>
      </c>
      <c r="AB575">
        <f t="shared" si="534"/>
        <v>1377.85</v>
      </c>
      <c r="AC575">
        <f t="shared" si="535"/>
        <v>855.71</v>
      </c>
      <c r="AD575">
        <f t="shared" si="536"/>
        <v>0</v>
      </c>
      <c r="AE575">
        <f t="shared" si="537"/>
        <v>0</v>
      </c>
      <c r="AF575">
        <f t="shared" si="537"/>
        <v>522.14</v>
      </c>
      <c r="AG575">
        <f t="shared" si="538"/>
        <v>0</v>
      </c>
      <c r="AH575">
        <f t="shared" si="539"/>
        <v>51.09</v>
      </c>
      <c r="AI575">
        <f t="shared" si="539"/>
        <v>0</v>
      </c>
      <c r="AJ575">
        <f t="shared" si="540"/>
        <v>0</v>
      </c>
      <c r="AK575">
        <v>1377.85</v>
      </c>
      <c r="AL575">
        <v>855.71</v>
      </c>
      <c r="AM575">
        <v>0</v>
      </c>
      <c r="AN575">
        <v>0</v>
      </c>
      <c r="AO575">
        <v>522.14</v>
      </c>
      <c r="AP575">
        <v>0</v>
      </c>
      <c r="AQ575">
        <v>51.09</v>
      </c>
      <c r="AR575">
        <v>0</v>
      </c>
      <c r="AS575">
        <v>0</v>
      </c>
      <c r="AT575">
        <v>102</v>
      </c>
      <c r="AU575">
        <v>47</v>
      </c>
      <c r="AV575">
        <v>1</v>
      </c>
      <c r="AW575">
        <v>1</v>
      </c>
      <c r="AZ575">
        <v>1</v>
      </c>
      <c r="BA575">
        <v>24.53</v>
      </c>
      <c r="BB575">
        <v>1</v>
      </c>
      <c r="BC575">
        <v>2.4</v>
      </c>
      <c r="BD575" t="s">
        <v>3</v>
      </c>
      <c r="BE575" t="s">
        <v>3</v>
      </c>
      <c r="BF575" t="s">
        <v>3</v>
      </c>
      <c r="BG575" t="s">
        <v>3</v>
      </c>
      <c r="BH575">
        <v>0</v>
      </c>
      <c r="BI575">
        <v>1</v>
      </c>
      <c r="BJ575" t="s">
        <v>400</v>
      </c>
      <c r="BM575">
        <v>292</v>
      </c>
      <c r="BN575">
        <v>0</v>
      </c>
      <c r="BO575" t="s">
        <v>398</v>
      </c>
      <c r="BP575">
        <v>1</v>
      </c>
      <c r="BQ575">
        <v>30</v>
      </c>
      <c r="BR575">
        <v>0</v>
      </c>
      <c r="BS575">
        <v>24.53</v>
      </c>
      <c r="BT575">
        <v>1</v>
      </c>
      <c r="BU575">
        <v>1</v>
      </c>
      <c r="BV575">
        <v>1</v>
      </c>
      <c r="BW575">
        <v>1</v>
      </c>
      <c r="BX575">
        <v>1</v>
      </c>
      <c r="BY575" t="s">
        <v>3</v>
      </c>
      <c r="BZ575">
        <v>102</v>
      </c>
      <c r="CA575">
        <v>47</v>
      </c>
      <c r="CE575">
        <v>30</v>
      </c>
      <c r="CF575">
        <v>0</v>
      </c>
      <c r="CG575">
        <v>0</v>
      </c>
      <c r="CM575">
        <v>0</v>
      </c>
      <c r="CN575" t="s">
        <v>3</v>
      </c>
      <c r="CO575">
        <v>0</v>
      </c>
      <c r="CP575">
        <f t="shared" si="541"/>
        <v>0</v>
      </c>
      <c r="CQ575">
        <f t="shared" si="542"/>
        <v>2053.6999999999998</v>
      </c>
      <c r="CR575">
        <f t="shared" si="543"/>
        <v>0</v>
      </c>
      <c r="CS575">
        <f t="shared" si="544"/>
        <v>0</v>
      </c>
      <c r="CT575">
        <f t="shared" si="545"/>
        <v>12808.09</v>
      </c>
      <c r="CU575">
        <f t="shared" si="546"/>
        <v>0</v>
      </c>
      <c r="CV575">
        <f t="shared" si="547"/>
        <v>51.09</v>
      </c>
      <c r="CW575">
        <f t="shared" si="548"/>
        <v>0</v>
      </c>
      <c r="CX575">
        <f t="shared" si="548"/>
        <v>0</v>
      </c>
      <c r="CY575">
        <f t="shared" si="549"/>
        <v>0</v>
      </c>
      <c r="CZ575">
        <f t="shared" si="550"/>
        <v>0</v>
      </c>
      <c r="DC575" t="s">
        <v>3</v>
      </c>
      <c r="DD575" t="s">
        <v>3</v>
      </c>
      <c r="DE575" t="s">
        <v>3</v>
      </c>
      <c r="DF575" t="s">
        <v>3</v>
      </c>
      <c r="DG575" t="s">
        <v>3</v>
      </c>
      <c r="DH575" t="s">
        <v>3</v>
      </c>
      <c r="DI575" t="s">
        <v>3</v>
      </c>
      <c r="DJ575" t="s">
        <v>3</v>
      </c>
      <c r="DK575" t="s">
        <v>3</v>
      </c>
      <c r="DL575" t="s">
        <v>3</v>
      </c>
      <c r="DM575" t="s">
        <v>3</v>
      </c>
      <c r="DN575">
        <v>187</v>
      </c>
      <c r="DO575">
        <v>101</v>
      </c>
      <c r="DP575">
        <v>1</v>
      </c>
      <c r="DQ575">
        <v>1</v>
      </c>
      <c r="DU575">
        <v>1013</v>
      </c>
      <c r="DV575" t="s">
        <v>326</v>
      </c>
      <c r="DW575" t="s">
        <v>326</v>
      </c>
      <c r="DX575">
        <v>1</v>
      </c>
      <c r="EE575">
        <v>39927704</v>
      </c>
      <c r="EF575">
        <v>30</v>
      </c>
      <c r="EG575" t="s">
        <v>51</v>
      </c>
      <c r="EH575">
        <v>0</v>
      </c>
      <c r="EI575" t="s">
        <v>3</v>
      </c>
      <c r="EJ575">
        <v>1</v>
      </c>
      <c r="EK575">
        <v>292</v>
      </c>
      <c r="EL575" t="s">
        <v>328</v>
      </c>
      <c r="EM575" t="s">
        <v>329</v>
      </c>
      <c r="EO575" t="s">
        <v>3</v>
      </c>
      <c r="EQ575">
        <v>131072</v>
      </c>
      <c r="ER575">
        <v>1377.85</v>
      </c>
      <c r="ES575">
        <v>855.71</v>
      </c>
      <c r="ET575">
        <v>0</v>
      </c>
      <c r="EU575">
        <v>0</v>
      </c>
      <c r="EV575">
        <v>522.14</v>
      </c>
      <c r="EW575">
        <v>51.09</v>
      </c>
      <c r="EX575">
        <v>0</v>
      </c>
      <c r="EY575">
        <v>0</v>
      </c>
      <c r="FQ575">
        <v>0</v>
      </c>
      <c r="FR575">
        <f t="shared" si="551"/>
        <v>0</v>
      </c>
      <c r="FS575">
        <v>0</v>
      </c>
      <c r="FX575">
        <v>187</v>
      </c>
      <c r="FY575">
        <v>101</v>
      </c>
      <c r="GA575" t="s">
        <v>3</v>
      </c>
      <c r="GD575">
        <v>0</v>
      </c>
      <c r="GF575">
        <v>1925008454</v>
      </c>
      <c r="GG575">
        <v>2</v>
      </c>
      <c r="GH575">
        <v>1</v>
      </c>
      <c r="GI575">
        <v>2</v>
      </c>
      <c r="GJ575">
        <v>0</v>
      </c>
      <c r="GK575">
        <f>ROUND(R575*(R12)/100,2)</f>
        <v>0</v>
      </c>
      <c r="GL575">
        <f t="shared" si="552"/>
        <v>0</v>
      </c>
      <c r="GM575">
        <f t="shared" si="553"/>
        <v>0</v>
      </c>
      <c r="GN575">
        <f t="shared" si="554"/>
        <v>0</v>
      </c>
      <c r="GO575">
        <f t="shared" si="555"/>
        <v>0</v>
      </c>
      <c r="GP575">
        <f t="shared" si="556"/>
        <v>0</v>
      </c>
      <c r="GR575">
        <v>0</v>
      </c>
      <c r="GS575">
        <v>3</v>
      </c>
      <c r="GT575">
        <v>0</v>
      </c>
      <c r="GU575" t="s">
        <v>3</v>
      </c>
      <c r="GV575">
        <f t="shared" si="557"/>
        <v>0</v>
      </c>
      <c r="GW575">
        <v>1</v>
      </c>
      <c r="GX575">
        <f t="shared" si="558"/>
        <v>0</v>
      </c>
      <c r="HA575">
        <v>0</v>
      </c>
      <c r="HB575">
        <v>0</v>
      </c>
      <c r="HC575">
        <f t="shared" si="559"/>
        <v>0</v>
      </c>
      <c r="IK575">
        <v>0</v>
      </c>
    </row>
    <row r="576" spans="1:245" hidden="1" x14ac:dyDescent="0.2">
      <c r="A576">
        <v>18</v>
      </c>
      <c r="B576">
        <v>1</v>
      </c>
      <c r="C576">
        <v>248</v>
      </c>
      <c r="E576" t="s">
        <v>401</v>
      </c>
      <c r="F576" t="s">
        <v>298</v>
      </c>
      <c r="G576" t="s">
        <v>299</v>
      </c>
      <c r="H576" t="s">
        <v>44</v>
      </c>
      <c r="I576">
        <v>0</v>
      </c>
      <c r="J576">
        <v>6.2000000000000011</v>
      </c>
      <c r="O576">
        <f t="shared" si="524"/>
        <v>0</v>
      </c>
      <c r="P576">
        <f t="shared" si="525"/>
        <v>0</v>
      </c>
      <c r="Q576">
        <f t="shared" si="526"/>
        <v>0</v>
      </c>
      <c r="R576">
        <f t="shared" si="527"/>
        <v>0</v>
      </c>
      <c r="S576">
        <f t="shared" si="528"/>
        <v>0</v>
      </c>
      <c r="T576">
        <f t="shared" si="529"/>
        <v>0</v>
      </c>
      <c r="U576">
        <f t="shared" si="530"/>
        <v>0</v>
      </c>
      <c r="V576">
        <f t="shared" si="531"/>
        <v>0</v>
      </c>
      <c r="W576">
        <f t="shared" si="532"/>
        <v>0</v>
      </c>
      <c r="X576">
        <f t="shared" si="533"/>
        <v>0</v>
      </c>
      <c r="Y576">
        <f t="shared" si="533"/>
        <v>0</v>
      </c>
      <c r="AA576">
        <v>40385408</v>
      </c>
      <c r="AB576">
        <f t="shared" si="534"/>
        <v>146.84</v>
      </c>
      <c r="AC576">
        <f t="shared" si="535"/>
        <v>146.84</v>
      </c>
      <c r="AD576">
        <f t="shared" si="536"/>
        <v>0</v>
      </c>
      <c r="AE576">
        <f t="shared" si="537"/>
        <v>0</v>
      </c>
      <c r="AF576">
        <f t="shared" si="537"/>
        <v>0</v>
      </c>
      <c r="AG576">
        <f t="shared" si="538"/>
        <v>0</v>
      </c>
      <c r="AH576">
        <f t="shared" si="539"/>
        <v>0</v>
      </c>
      <c r="AI576">
        <f t="shared" si="539"/>
        <v>0</v>
      </c>
      <c r="AJ576">
        <f t="shared" si="540"/>
        <v>0</v>
      </c>
      <c r="AK576">
        <v>146.84</v>
      </c>
      <c r="AL576">
        <v>146.84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1</v>
      </c>
      <c r="AW576">
        <v>1</v>
      </c>
      <c r="AZ576">
        <v>1</v>
      </c>
      <c r="BA576">
        <v>1</v>
      </c>
      <c r="BB576">
        <v>1</v>
      </c>
      <c r="BC576">
        <v>6.66</v>
      </c>
      <c r="BD576" t="s">
        <v>3</v>
      </c>
      <c r="BE576" t="s">
        <v>3</v>
      </c>
      <c r="BF576" t="s">
        <v>3</v>
      </c>
      <c r="BG576" t="s">
        <v>3</v>
      </c>
      <c r="BH576">
        <v>3</v>
      </c>
      <c r="BI576">
        <v>1</v>
      </c>
      <c r="BJ576" t="s">
        <v>300</v>
      </c>
      <c r="BM576">
        <v>292</v>
      </c>
      <c r="BN576">
        <v>0</v>
      </c>
      <c r="BO576" t="s">
        <v>298</v>
      </c>
      <c r="BP576">
        <v>1</v>
      </c>
      <c r="BQ576">
        <v>30</v>
      </c>
      <c r="BR576">
        <v>0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 t="s">
        <v>3</v>
      </c>
      <c r="BZ576">
        <v>0</v>
      </c>
      <c r="CA576">
        <v>0</v>
      </c>
      <c r="CE576">
        <v>30</v>
      </c>
      <c r="CF576">
        <v>0</v>
      </c>
      <c r="CG576">
        <v>0</v>
      </c>
      <c r="CM576">
        <v>0</v>
      </c>
      <c r="CN576" t="s">
        <v>3</v>
      </c>
      <c r="CO576">
        <v>0</v>
      </c>
      <c r="CP576">
        <f t="shared" si="541"/>
        <v>0</v>
      </c>
      <c r="CQ576">
        <f t="shared" si="542"/>
        <v>977.95</v>
      </c>
      <c r="CR576">
        <f t="shared" si="543"/>
        <v>0</v>
      </c>
      <c r="CS576">
        <f t="shared" si="544"/>
        <v>0</v>
      </c>
      <c r="CT576">
        <f t="shared" si="545"/>
        <v>0</v>
      </c>
      <c r="CU576">
        <f t="shared" si="546"/>
        <v>0</v>
      </c>
      <c r="CV576">
        <f t="shared" si="547"/>
        <v>0</v>
      </c>
      <c r="CW576">
        <f t="shared" si="548"/>
        <v>0</v>
      </c>
      <c r="CX576">
        <f t="shared" si="548"/>
        <v>0</v>
      </c>
      <c r="CY576">
        <f t="shared" si="549"/>
        <v>0</v>
      </c>
      <c r="CZ576">
        <f t="shared" si="550"/>
        <v>0</v>
      </c>
      <c r="DC576" t="s">
        <v>3</v>
      </c>
      <c r="DD576" t="s">
        <v>3</v>
      </c>
      <c r="DE576" t="s">
        <v>3</v>
      </c>
      <c r="DF576" t="s">
        <v>3</v>
      </c>
      <c r="DG576" t="s">
        <v>3</v>
      </c>
      <c r="DH576" t="s">
        <v>3</v>
      </c>
      <c r="DI576" t="s">
        <v>3</v>
      </c>
      <c r="DJ576" t="s">
        <v>3</v>
      </c>
      <c r="DK576" t="s">
        <v>3</v>
      </c>
      <c r="DL576" t="s">
        <v>3</v>
      </c>
      <c r="DM576" t="s">
        <v>3</v>
      </c>
      <c r="DN576">
        <v>187</v>
      </c>
      <c r="DO576">
        <v>101</v>
      </c>
      <c r="DP576">
        <v>1</v>
      </c>
      <c r="DQ576">
        <v>1</v>
      </c>
      <c r="DU576">
        <v>1007</v>
      </c>
      <c r="DV576" t="s">
        <v>44</v>
      </c>
      <c r="DW576" t="s">
        <v>44</v>
      </c>
      <c r="DX576">
        <v>1</v>
      </c>
      <c r="EE576">
        <v>39927704</v>
      </c>
      <c r="EF576">
        <v>30</v>
      </c>
      <c r="EG576" t="s">
        <v>51</v>
      </c>
      <c r="EH576">
        <v>0</v>
      </c>
      <c r="EI576" t="s">
        <v>3</v>
      </c>
      <c r="EJ576">
        <v>1</v>
      </c>
      <c r="EK576">
        <v>292</v>
      </c>
      <c r="EL576" t="s">
        <v>328</v>
      </c>
      <c r="EM576" t="s">
        <v>329</v>
      </c>
      <c r="EO576" t="s">
        <v>3</v>
      </c>
      <c r="EQ576">
        <v>0</v>
      </c>
      <c r="ER576">
        <v>146.84</v>
      </c>
      <c r="ES576">
        <v>146.84</v>
      </c>
      <c r="ET576">
        <v>0</v>
      </c>
      <c r="EU576">
        <v>0</v>
      </c>
      <c r="EV576">
        <v>0</v>
      </c>
      <c r="EW576">
        <v>0</v>
      </c>
      <c r="EX576">
        <v>0</v>
      </c>
      <c r="FQ576">
        <v>0</v>
      </c>
      <c r="FR576">
        <f t="shared" si="551"/>
        <v>0</v>
      </c>
      <c r="FS576">
        <v>0</v>
      </c>
      <c r="FX576">
        <v>187</v>
      </c>
      <c r="FY576">
        <v>101</v>
      </c>
      <c r="GA576" t="s">
        <v>3</v>
      </c>
      <c r="GD576">
        <v>0</v>
      </c>
      <c r="GF576">
        <v>92320855</v>
      </c>
      <c r="GG576">
        <v>2</v>
      </c>
      <c r="GH576">
        <v>1</v>
      </c>
      <c r="GI576">
        <v>2</v>
      </c>
      <c r="GJ576">
        <v>0</v>
      </c>
      <c r="GK576">
        <f>ROUND(R576*(R12)/100,2)</f>
        <v>0</v>
      </c>
      <c r="GL576">
        <f t="shared" si="552"/>
        <v>0</v>
      </c>
      <c r="GM576">
        <f t="shared" si="553"/>
        <v>0</v>
      </c>
      <c r="GN576">
        <f t="shared" si="554"/>
        <v>0</v>
      </c>
      <c r="GO576">
        <f t="shared" si="555"/>
        <v>0</v>
      </c>
      <c r="GP576">
        <f t="shared" si="556"/>
        <v>0</v>
      </c>
      <c r="GR576">
        <v>0</v>
      </c>
      <c r="GS576">
        <v>3</v>
      </c>
      <c r="GT576">
        <v>0</v>
      </c>
      <c r="GU576" t="s">
        <v>3</v>
      </c>
      <c r="GV576">
        <f t="shared" si="557"/>
        <v>0</v>
      </c>
      <c r="GW576">
        <v>1</v>
      </c>
      <c r="GX576">
        <f t="shared" si="558"/>
        <v>0</v>
      </c>
      <c r="HA576">
        <v>0</v>
      </c>
      <c r="HB576">
        <v>0</v>
      </c>
      <c r="HC576">
        <f t="shared" si="559"/>
        <v>0</v>
      </c>
      <c r="IK576">
        <v>0</v>
      </c>
    </row>
    <row r="577" spans="1:245" hidden="1" x14ac:dyDescent="0.2">
      <c r="A577">
        <v>17</v>
      </c>
      <c r="B577">
        <v>1</v>
      </c>
      <c r="C577">
        <f>ROW(SmtRes!A255)</f>
        <v>255</v>
      </c>
      <c r="D577">
        <f>ROW(EtalonRes!A252)</f>
        <v>252</v>
      </c>
      <c r="E577" t="s">
        <v>402</v>
      </c>
      <c r="F577" t="s">
        <v>403</v>
      </c>
      <c r="G577" t="s">
        <v>404</v>
      </c>
      <c r="H577" t="s">
        <v>339</v>
      </c>
      <c r="I577">
        <v>0</v>
      </c>
      <c r="J577">
        <v>0</v>
      </c>
      <c r="O577">
        <f t="shared" si="524"/>
        <v>0</v>
      </c>
      <c r="P577">
        <f t="shared" si="525"/>
        <v>0</v>
      </c>
      <c r="Q577">
        <f t="shared" si="526"/>
        <v>0</v>
      </c>
      <c r="R577">
        <f t="shared" si="527"/>
        <v>0</v>
      </c>
      <c r="S577">
        <f t="shared" si="528"/>
        <v>0</v>
      </c>
      <c r="T577">
        <f t="shared" si="529"/>
        <v>0</v>
      </c>
      <c r="U577">
        <f t="shared" si="530"/>
        <v>0</v>
      </c>
      <c r="V577">
        <f t="shared" si="531"/>
        <v>0</v>
      </c>
      <c r="W577">
        <f t="shared" si="532"/>
        <v>0</v>
      </c>
      <c r="X577">
        <f t="shared" si="533"/>
        <v>0</v>
      </c>
      <c r="Y577">
        <f t="shared" si="533"/>
        <v>0</v>
      </c>
      <c r="AA577">
        <v>40385408</v>
      </c>
      <c r="AB577">
        <f t="shared" si="534"/>
        <v>603.74</v>
      </c>
      <c r="AC577">
        <f t="shared" si="535"/>
        <v>40.08</v>
      </c>
      <c r="AD577">
        <f t="shared" si="536"/>
        <v>341.6</v>
      </c>
      <c r="AE577">
        <f t="shared" si="537"/>
        <v>41.77</v>
      </c>
      <c r="AF577">
        <f t="shared" si="537"/>
        <v>222.06</v>
      </c>
      <c r="AG577">
        <f t="shared" si="538"/>
        <v>0</v>
      </c>
      <c r="AH577">
        <f t="shared" si="539"/>
        <v>18.010000000000002</v>
      </c>
      <c r="AI577">
        <f t="shared" si="539"/>
        <v>0</v>
      </c>
      <c r="AJ577">
        <f t="shared" si="540"/>
        <v>0</v>
      </c>
      <c r="AK577">
        <v>603.74</v>
      </c>
      <c r="AL577">
        <v>40.08</v>
      </c>
      <c r="AM577">
        <v>341.6</v>
      </c>
      <c r="AN577">
        <v>41.77</v>
      </c>
      <c r="AO577">
        <v>222.06</v>
      </c>
      <c r="AP577">
        <v>0</v>
      </c>
      <c r="AQ577">
        <v>18.010000000000002</v>
      </c>
      <c r="AR577">
        <v>0</v>
      </c>
      <c r="AS577">
        <v>0</v>
      </c>
      <c r="AT577">
        <v>102</v>
      </c>
      <c r="AU577">
        <v>47</v>
      </c>
      <c r="AV577">
        <v>1</v>
      </c>
      <c r="AW577">
        <v>1</v>
      </c>
      <c r="AZ577">
        <v>1</v>
      </c>
      <c r="BA577">
        <v>24.53</v>
      </c>
      <c r="BB577">
        <v>8.17</v>
      </c>
      <c r="BC577">
        <v>5.39</v>
      </c>
      <c r="BD577" t="s">
        <v>3</v>
      </c>
      <c r="BE577" t="s">
        <v>3</v>
      </c>
      <c r="BF577" t="s">
        <v>3</v>
      </c>
      <c r="BG577" t="s">
        <v>3</v>
      </c>
      <c r="BH577">
        <v>0</v>
      </c>
      <c r="BI577">
        <v>1</v>
      </c>
      <c r="BJ577" t="s">
        <v>405</v>
      </c>
      <c r="BM577">
        <v>292</v>
      </c>
      <c r="BN577">
        <v>0</v>
      </c>
      <c r="BO577" t="s">
        <v>403</v>
      </c>
      <c r="BP577">
        <v>1</v>
      </c>
      <c r="BQ577">
        <v>30</v>
      </c>
      <c r="BR577">
        <v>0</v>
      </c>
      <c r="BS577">
        <v>24.53</v>
      </c>
      <c r="BT577">
        <v>1</v>
      </c>
      <c r="BU577">
        <v>1</v>
      </c>
      <c r="BV577">
        <v>1</v>
      </c>
      <c r="BW577">
        <v>1</v>
      </c>
      <c r="BX577">
        <v>1</v>
      </c>
      <c r="BY577" t="s">
        <v>3</v>
      </c>
      <c r="BZ577">
        <v>102</v>
      </c>
      <c r="CA577">
        <v>47</v>
      </c>
      <c r="CE577">
        <v>30</v>
      </c>
      <c r="CF577">
        <v>0</v>
      </c>
      <c r="CG577">
        <v>0</v>
      </c>
      <c r="CM577">
        <v>0</v>
      </c>
      <c r="CN577" t="s">
        <v>3</v>
      </c>
      <c r="CO577">
        <v>0</v>
      </c>
      <c r="CP577">
        <f t="shared" si="541"/>
        <v>0</v>
      </c>
      <c r="CQ577">
        <f t="shared" si="542"/>
        <v>216.03</v>
      </c>
      <c r="CR577">
        <f t="shared" si="543"/>
        <v>2790.87</v>
      </c>
      <c r="CS577">
        <f t="shared" si="544"/>
        <v>1024.6199999999999</v>
      </c>
      <c r="CT577">
        <f t="shared" si="545"/>
        <v>5447.13</v>
      </c>
      <c r="CU577">
        <f t="shared" si="546"/>
        <v>0</v>
      </c>
      <c r="CV577">
        <f t="shared" si="547"/>
        <v>18.010000000000002</v>
      </c>
      <c r="CW577">
        <f t="shared" si="548"/>
        <v>0</v>
      </c>
      <c r="CX577">
        <f t="shared" si="548"/>
        <v>0</v>
      </c>
      <c r="CY577">
        <f t="shared" si="549"/>
        <v>0</v>
      </c>
      <c r="CZ577">
        <f t="shared" si="550"/>
        <v>0</v>
      </c>
      <c r="DC577" t="s">
        <v>3</v>
      </c>
      <c r="DD577" t="s">
        <v>3</v>
      </c>
      <c r="DE577" t="s">
        <v>3</v>
      </c>
      <c r="DF577" t="s">
        <v>3</v>
      </c>
      <c r="DG577" t="s">
        <v>3</v>
      </c>
      <c r="DH577" t="s">
        <v>3</v>
      </c>
      <c r="DI577" t="s">
        <v>3</v>
      </c>
      <c r="DJ577" t="s">
        <v>3</v>
      </c>
      <c r="DK577" t="s">
        <v>3</v>
      </c>
      <c r="DL577" t="s">
        <v>3</v>
      </c>
      <c r="DM577" t="s">
        <v>3</v>
      </c>
      <c r="DN577">
        <v>187</v>
      </c>
      <c r="DO577">
        <v>101</v>
      </c>
      <c r="DP577">
        <v>1</v>
      </c>
      <c r="DQ577">
        <v>1</v>
      </c>
      <c r="DU577">
        <v>1013</v>
      </c>
      <c r="DV577" t="s">
        <v>339</v>
      </c>
      <c r="DW577" t="s">
        <v>339</v>
      </c>
      <c r="DX577">
        <v>1</v>
      </c>
      <c r="EE577">
        <v>39927704</v>
      </c>
      <c r="EF577">
        <v>30</v>
      </c>
      <c r="EG577" t="s">
        <v>51</v>
      </c>
      <c r="EH577">
        <v>0</v>
      </c>
      <c r="EI577" t="s">
        <v>3</v>
      </c>
      <c r="EJ577">
        <v>1</v>
      </c>
      <c r="EK577">
        <v>292</v>
      </c>
      <c r="EL577" t="s">
        <v>328</v>
      </c>
      <c r="EM577" t="s">
        <v>329</v>
      </c>
      <c r="EO577" t="s">
        <v>3</v>
      </c>
      <c r="EQ577">
        <v>131072</v>
      </c>
      <c r="ER577">
        <v>603.74</v>
      </c>
      <c r="ES577">
        <v>40.08</v>
      </c>
      <c r="ET577">
        <v>341.6</v>
      </c>
      <c r="EU577">
        <v>41.77</v>
      </c>
      <c r="EV577">
        <v>222.06</v>
      </c>
      <c r="EW577">
        <v>18.010000000000002</v>
      </c>
      <c r="EX577">
        <v>0</v>
      </c>
      <c r="EY577">
        <v>0</v>
      </c>
      <c r="FQ577">
        <v>0</v>
      </c>
      <c r="FR577">
        <f t="shared" si="551"/>
        <v>0</v>
      </c>
      <c r="FS577">
        <v>0</v>
      </c>
      <c r="FX577">
        <v>187</v>
      </c>
      <c r="FY577">
        <v>101</v>
      </c>
      <c r="GA577" t="s">
        <v>3</v>
      </c>
      <c r="GD577">
        <v>0</v>
      </c>
      <c r="GF577">
        <v>2008465296</v>
      </c>
      <c r="GG577">
        <v>2</v>
      </c>
      <c r="GH577">
        <v>1</v>
      </c>
      <c r="GI577">
        <v>2</v>
      </c>
      <c r="GJ577">
        <v>0</v>
      </c>
      <c r="GK577">
        <f>ROUND(R577*(R12)/100,2)</f>
        <v>0</v>
      </c>
      <c r="GL577">
        <f t="shared" si="552"/>
        <v>0</v>
      </c>
      <c r="GM577">
        <f t="shared" si="553"/>
        <v>0</v>
      </c>
      <c r="GN577">
        <f t="shared" si="554"/>
        <v>0</v>
      </c>
      <c r="GO577">
        <f t="shared" si="555"/>
        <v>0</v>
      </c>
      <c r="GP577">
        <f t="shared" si="556"/>
        <v>0</v>
      </c>
      <c r="GR577">
        <v>0</v>
      </c>
      <c r="GS577">
        <v>3</v>
      </c>
      <c r="GT577">
        <v>0</v>
      </c>
      <c r="GU577" t="s">
        <v>3</v>
      </c>
      <c r="GV577">
        <f t="shared" si="557"/>
        <v>0</v>
      </c>
      <c r="GW577">
        <v>1</v>
      </c>
      <c r="GX577">
        <f t="shared" si="558"/>
        <v>0</v>
      </c>
      <c r="HA577">
        <v>0</v>
      </c>
      <c r="HB577">
        <v>0</v>
      </c>
      <c r="HC577">
        <f t="shared" si="559"/>
        <v>0</v>
      </c>
      <c r="IK577">
        <v>0</v>
      </c>
    </row>
    <row r="578" spans="1:245" hidden="1" x14ac:dyDescent="0.2">
      <c r="A578">
        <v>18</v>
      </c>
      <c r="B578">
        <v>1</v>
      </c>
      <c r="C578">
        <v>254</v>
      </c>
      <c r="E578" t="s">
        <v>406</v>
      </c>
      <c r="F578" t="s">
        <v>407</v>
      </c>
      <c r="G578" t="s">
        <v>408</v>
      </c>
      <c r="H578" t="s">
        <v>344</v>
      </c>
      <c r="I578">
        <v>0</v>
      </c>
      <c r="J578">
        <v>10</v>
      </c>
      <c r="O578">
        <f t="shared" si="524"/>
        <v>0</v>
      </c>
      <c r="P578">
        <f t="shared" si="525"/>
        <v>0</v>
      </c>
      <c r="Q578">
        <f t="shared" si="526"/>
        <v>0</v>
      </c>
      <c r="R578">
        <f t="shared" si="527"/>
        <v>0</v>
      </c>
      <c r="S578">
        <f t="shared" si="528"/>
        <v>0</v>
      </c>
      <c r="T578">
        <f t="shared" si="529"/>
        <v>0</v>
      </c>
      <c r="U578">
        <f t="shared" si="530"/>
        <v>0</v>
      </c>
      <c r="V578">
        <f t="shared" si="531"/>
        <v>0</v>
      </c>
      <c r="W578">
        <f t="shared" si="532"/>
        <v>0</v>
      </c>
      <c r="X578">
        <f t="shared" si="533"/>
        <v>0</v>
      </c>
      <c r="Y578">
        <f t="shared" si="533"/>
        <v>0</v>
      </c>
      <c r="AA578">
        <v>40385408</v>
      </c>
      <c r="AB578">
        <f t="shared" si="534"/>
        <v>330.55</v>
      </c>
      <c r="AC578">
        <f t="shared" si="535"/>
        <v>330.55</v>
      </c>
      <c r="AD578">
        <f t="shared" si="536"/>
        <v>0</v>
      </c>
      <c r="AE578">
        <f t="shared" si="537"/>
        <v>0</v>
      </c>
      <c r="AF578">
        <f t="shared" si="537"/>
        <v>0</v>
      </c>
      <c r="AG578">
        <f t="shared" si="538"/>
        <v>0</v>
      </c>
      <c r="AH578">
        <f t="shared" si="539"/>
        <v>0</v>
      </c>
      <c r="AI578">
        <f t="shared" si="539"/>
        <v>0</v>
      </c>
      <c r="AJ578">
        <f t="shared" si="540"/>
        <v>0</v>
      </c>
      <c r="AK578">
        <v>330.55</v>
      </c>
      <c r="AL578">
        <v>330.55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1</v>
      </c>
      <c r="AW578">
        <v>1</v>
      </c>
      <c r="AZ578">
        <v>1</v>
      </c>
      <c r="BA578">
        <v>1</v>
      </c>
      <c r="BB578">
        <v>1</v>
      </c>
      <c r="BC578">
        <v>20.66</v>
      </c>
      <c r="BD578" t="s">
        <v>3</v>
      </c>
      <c r="BE578" t="s">
        <v>3</v>
      </c>
      <c r="BF578" t="s">
        <v>3</v>
      </c>
      <c r="BG578" t="s">
        <v>3</v>
      </c>
      <c r="BH578">
        <v>3</v>
      </c>
      <c r="BI578">
        <v>1</v>
      </c>
      <c r="BJ578" t="s">
        <v>409</v>
      </c>
      <c r="BM578">
        <v>292</v>
      </c>
      <c r="BN578">
        <v>0</v>
      </c>
      <c r="BO578" t="s">
        <v>407</v>
      </c>
      <c r="BP578">
        <v>1</v>
      </c>
      <c r="BQ578">
        <v>30</v>
      </c>
      <c r="BR578">
        <v>0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 t="s">
        <v>3</v>
      </c>
      <c r="BZ578">
        <v>0</v>
      </c>
      <c r="CA578">
        <v>0</v>
      </c>
      <c r="CE578">
        <v>30</v>
      </c>
      <c r="CF578">
        <v>0</v>
      </c>
      <c r="CG578">
        <v>0</v>
      </c>
      <c r="CM578">
        <v>0</v>
      </c>
      <c r="CN578" t="s">
        <v>3</v>
      </c>
      <c r="CO578">
        <v>0</v>
      </c>
      <c r="CP578">
        <f t="shared" si="541"/>
        <v>0</v>
      </c>
      <c r="CQ578">
        <f t="shared" si="542"/>
        <v>6829.16</v>
      </c>
      <c r="CR578">
        <f t="shared" si="543"/>
        <v>0</v>
      </c>
      <c r="CS578">
        <f t="shared" si="544"/>
        <v>0</v>
      </c>
      <c r="CT578">
        <f t="shared" si="545"/>
        <v>0</v>
      </c>
      <c r="CU578">
        <f t="shared" si="546"/>
        <v>0</v>
      </c>
      <c r="CV578">
        <f t="shared" si="547"/>
        <v>0</v>
      </c>
      <c r="CW578">
        <f t="shared" si="548"/>
        <v>0</v>
      </c>
      <c r="CX578">
        <f t="shared" si="548"/>
        <v>0</v>
      </c>
      <c r="CY578">
        <f t="shared" si="549"/>
        <v>0</v>
      </c>
      <c r="CZ578">
        <f t="shared" si="550"/>
        <v>0</v>
      </c>
      <c r="DC578" t="s">
        <v>3</v>
      </c>
      <c r="DD578" t="s">
        <v>3</v>
      </c>
      <c r="DE578" t="s">
        <v>3</v>
      </c>
      <c r="DF578" t="s">
        <v>3</v>
      </c>
      <c r="DG578" t="s">
        <v>3</v>
      </c>
      <c r="DH578" t="s">
        <v>3</v>
      </c>
      <c r="DI578" t="s">
        <v>3</v>
      </c>
      <c r="DJ578" t="s">
        <v>3</v>
      </c>
      <c r="DK578" t="s">
        <v>3</v>
      </c>
      <c r="DL578" t="s">
        <v>3</v>
      </c>
      <c r="DM578" t="s">
        <v>3</v>
      </c>
      <c r="DN578">
        <v>187</v>
      </c>
      <c r="DO578">
        <v>101</v>
      </c>
      <c r="DP578">
        <v>1</v>
      </c>
      <c r="DQ578">
        <v>1</v>
      </c>
      <c r="DU578">
        <v>1010</v>
      </c>
      <c r="DV578" t="s">
        <v>344</v>
      </c>
      <c r="DW578" t="s">
        <v>344</v>
      </c>
      <c r="DX578">
        <v>1</v>
      </c>
      <c r="EE578">
        <v>39927704</v>
      </c>
      <c r="EF578">
        <v>30</v>
      </c>
      <c r="EG578" t="s">
        <v>51</v>
      </c>
      <c r="EH578">
        <v>0</v>
      </c>
      <c r="EI578" t="s">
        <v>3</v>
      </c>
      <c r="EJ578">
        <v>1</v>
      </c>
      <c r="EK578">
        <v>292</v>
      </c>
      <c r="EL578" t="s">
        <v>328</v>
      </c>
      <c r="EM578" t="s">
        <v>329</v>
      </c>
      <c r="EO578" t="s">
        <v>3</v>
      </c>
      <c r="EQ578">
        <v>0</v>
      </c>
      <c r="ER578">
        <v>330.55</v>
      </c>
      <c r="ES578">
        <v>330.55</v>
      </c>
      <c r="ET578">
        <v>0</v>
      </c>
      <c r="EU578">
        <v>0</v>
      </c>
      <c r="EV578">
        <v>0</v>
      </c>
      <c r="EW578">
        <v>0</v>
      </c>
      <c r="EX578">
        <v>0</v>
      </c>
      <c r="FQ578">
        <v>0</v>
      </c>
      <c r="FR578">
        <f t="shared" si="551"/>
        <v>0</v>
      </c>
      <c r="FS578">
        <v>0</v>
      </c>
      <c r="FX578">
        <v>187</v>
      </c>
      <c r="FY578">
        <v>101</v>
      </c>
      <c r="GA578" t="s">
        <v>3</v>
      </c>
      <c r="GD578">
        <v>0</v>
      </c>
      <c r="GF578">
        <v>-1513397672</v>
      </c>
      <c r="GG578">
        <v>2</v>
      </c>
      <c r="GH578">
        <v>1</v>
      </c>
      <c r="GI578">
        <v>2</v>
      </c>
      <c r="GJ578">
        <v>0</v>
      </c>
      <c r="GK578">
        <f>ROUND(R578*(R12)/100,2)</f>
        <v>0</v>
      </c>
      <c r="GL578">
        <f t="shared" si="552"/>
        <v>0</v>
      </c>
      <c r="GM578">
        <f t="shared" si="553"/>
        <v>0</v>
      </c>
      <c r="GN578">
        <f t="shared" si="554"/>
        <v>0</v>
      </c>
      <c r="GO578">
        <f t="shared" si="555"/>
        <v>0</v>
      </c>
      <c r="GP578">
        <f t="shared" si="556"/>
        <v>0</v>
      </c>
      <c r="GR578">
        <v>0</v>
      </c>
      <c r="GS578">
        <v>3</v>
      </c>
      <c r="GT578">
        <v>0</v>
      </c>
      <c r="GU578" t="s">
        <v>3</v>
      </c>
      <c r="GV578">
        <f t="shared" si="557"/>
        <v>0</v>
      </c>
      <c r="GW578">
        <v>1</v>
      </c>
      <c r="GX578">
        <f t="shared" si="558"/>
        <v>0</v>
      </c>
      <c r="HA578">
        <v>0</v>
      </c>
      <c r="HB578">
        <v>0</v>
      </c>
      <c r="HC578">
        <f t="shared" si="559"/>
        <v>0</v>
      </c>
      <c r="IK578">
        <v>0</v>
      </c>
    </row>
    <row r="579" spans="1:245" hidden="1" x14ac:dyDescent="0.2"/>
    <row r="580" spans="1:245" hidden="1" x14ac:dyDescent="0.2">
      <c r="A580" s="2">
        <v>51</v>
      </c>
      <c r="B580" s="2">
        <f>B567</f>
        <v>1</v>
      </c>
      <c r="C580" s="2">
        <f>A567</f>
        <v>4</v>
      </c>
      <c r="D580" s="2">
        <f>ROW(A567)</f>
        <v>567</v>
      </c>
      <c r="E580" s="2"/>
      <c r="F580" s="2" t="str">
        <f>IF(F567&lt;&gt;"",F567,"")</f>
        <v>Новый раздел</v>
      </c>
      <c r="G580" s="2" t="str">
        <f>IF(G567&lt;&gt;"",G567,"")</f>
        <v>п.22.1   Посадка деревьев - 98шт.</v>
      </c>
      <c r="H580" s="2">
        <v>0</v>
      </c>
      <c r="I580" s="2"/>
      <c r="J580" s="2"/>
      <c r="K580" s="2"/>
      <c r="L580" s="2"/>
      <c r="M580" s="2"/>
      <c r="N580" s="2"/>
      <c r="O580" s="2">
        <f t="shared" ref="O580:T580" si="560">ROUND(AB580,2)</f>
        <v>0</v>
      </c>
      <c r="P580" s="2">
        <f t="shared" si="560"/>
        <v>0</v>
      </c>
      <c r="Q580" s="2">
        <f t="shared" si="560"/>
        <v>0</v>
      </c>
      <c r="R580" s="2">
        <f t="shared" si="560"/>
        <v>0</v>
      </c>
      <c r="S580" s="2">
        <f t="shared" si="560"/>
        <v>0</v>
      </c>
      <c r="T580" s="2">
        <f t="shared" si="560"/>
        <v>0</v>
      </c>
      <c r="U580" s="2">
        <f>AH580</f>
        <v>0</v>
      </c>
      <c r="V580" s="2">
        <f>AI580</f>
        <v>0</v>
      </c>
      <c r="W580" s="2">
        <f>ROUND(AJ580,2)</f>
        <v>0</v>
      </c>
      <c r="X580" s="2">
        <f>ROUND(AK580,2)</f>
        <v>0</v>
      </c>
      <c r="Y580" s="2">
        <f>ROUND(AL580,2)</f>
        <v>0</v>
      </c>
      <c r="Z580" s="2"/>
      <c r="AA580" s="2"/>
      <c r="AB580" s="2">
        <f>ROUND(SUMIF(AA571:AA578,"=40385408",O571:O578),2)</f>
        <v>0</v>
      </c>
      <c r="AC580" s="2">
        <f>ROUND(SUMIF(AA571:AA578,"=40385408",P571:P578),2)</f>
        <v>0</v>
      </c>
      <c r="AD580" s="2">
        <f>ROUND(SUMIF(AA571:AA578,"=40385408",Q571:Q578),2)</f>
        <v>0</v>
      </c>
      <c r="AE580" s="2">
        <f>ROUND(SUMIF(AA571:AA578,"=40385408",R571:R578),2)</f>
        <v>0</v>
      </c>
      <c r="AF580" s="2">
        <f>ROUND(SUMIF(AA571:AA578,"=40385408",S571:S578),2)</f>
        <v>0</v>
      </c>
      <c r="AG580" s="2">
        <f>ROUND(SUMIF(AA571:AA578,"=40385408",T571:T578),2)</f>
        <v>0</v>
      </c>
      <c r="AH580" s="2">
        <f>SUMIF(AA571:AA578,"=40385408",U571:U578)</f>
        <v>0</v>
      </c>
      <c r="AI580" s="2">
        <f>SUMIF(AA571:AA578,"=40385408",V571:V578)</f>
        <v>0</v>
      </c>
      <c r="AJ580" s="2">
        <f>ROUND(SUMIF(AA571:AA578,"=40385408",W571:W578),2)</f>
        <v>0</v>
      </c>
      <c r="AK580" s="2">
        <f>ROUND(SUMIF(AA571:AA578,"=40385408",X571:X578),2)</f>
        <v>0</v>
      </c>
      <c r="AL580" s="2">
        <f>ROUND(SUMIF(AA571:AA578,"=40385408",Y571:Y578),2)</f>
        <v>0</v>
      </c>
      <c r="AM580" s="2"/>
      <c r="AN580" s="2"/>
      <c r="AO580" s="2">
        <f t="shared" ref="AO580:BC580" si="561">ROUND(BX580,2)</f>
        <v>0</v>
      </c>
      <c r="AP580" s="2">
        <f t="shared" si="561"/>
        <v>0</v>
      </c>
      <c r="AQ580" s="2">
        <f t="shared" si="561"/>
        <v>0</v>
      </c>
      <c r="AR580" s="2">
        <f t="shared" si="561"/>
        <v>0</v>
      </c>
      <c r="AS580" s="2">
        <f t="shared" si="561"/>
        <v>0</v>
      </c>
      <c r="AT580" s="2">
        <f t="shared" si="561"/>
        <v>0</v>
      </c>
      <c r="AU580" s="2">
        <f t="shared" si="561"/>
        <v>0</v>
      </c>
      <c r="AV580" s="2">
        <f t="shared" si="561"/>
        <v>0</v>
      </c>
      <c r="AW580" s="2">
        <f t="shared" si="561"/>
        <v>0</v>
      </c>
      <c r="AX580" s="2">
        <f t="shared" si="561"/>
        <v>0</v>
      </c>
      <c r="AY580" s="2">
        <f t="shared" si="561"/>
        <v>0</v>
      </c>
      <c r="AZ580" s="2">
        <f t="shared" si="561"/>
        <v>0</v>
      </c>
      <c r="BA580" s="2">
        <f t="shared" si="561"/>
        <v>0</v>
      </c>
      <c r="BB580" s="2">
        <f t="shared" si="561"/>
        <v>0</v>
      </c>
      <c r="BC580" s="2">
        <f t="shared" si="561"/>
        <v>0</v>
      </c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>
        <f>ROUND(SUMIF(AA571:AA578,"=40385408",FQ571:FQ578),2)</f>
        <v>0</v>
      </c>
      <c r="BY580" s="2">
        <f>ROUND(SUMIF(AA571:AA578,"=40385408",FR571:FR578),2)</f>
        <v>0</v>
      </c>
      <c r="BZ580" s="2">
        <f>ROUND(SUMIF(AA571:AA578,"=40385408",GL571:GL578),2)</f>
        <v>0</v>
      </c>
      <c r="CA580" s="2">
        <f>ROUND(SUMIF(AA571:AA578,"=40385408",GM571:GM578),2)</f>
        <v>0</v>
      </c>
      <c r="CB580" s="2">
        <f>ROUND(SUMIF(AA571:AA578,"=40385408",GN571:GN578),2)</f>
        <v>0</v>
      </c>
      <c r="CC580" s="2">
        <f>ROUND(SUMIF(AA571:AA578,"=40385408",GO571:GO578),2)</f>
        <v>0</v>
      </c>
      <c r="CD580" s="2">
        <f>ROUND(SUMIF(AA571:AA578,"=40385408",GP571:GP578),2)</f>
        <v>0</v>
      </c>
      <c r="CE580" s="2">
        <f>AC580-BX580</f>
        <v>0</v>
      </c>
      <c r="CF580" s="2">
        <f>AC580-BY580</f>
        <v>0</v>
      </c>
      <c r="CG580" s="2">
        <f>BX580-BZ580</f>
        <v>0</v>
      </c>
      <c r="CH580" s="2">
        <f>AC580-BX580-BY580+BZ580</f>
        <v>0</v>
      </c>
      <c r="CI580" s="2">
        <f>BY580-BZ580</f>
        <v>0</v>
      </c>
      <c r="CJ580" s="2">
        <f>ROUND(SUMIF(AA571:AA578,"=40385408",GX571:GX578),2)</f>
        <v>0</v>
      </c>
      <c r="CK580" s="2">
        <f>ROUND(SUMIF(AA571:AA578,"=40385408",GY571:GY578),2)</f>
        <v>0</v>
      </c>
      <c r="CL580" s="2">
        <f>ROUND(SUMIF(AA571:AA578,"=40385408",GZ571:GZ578),2)</f>
        <v>0</v>
      </c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>
        <v>0</v>
      </c>
    </row>
    <row r="581" spans="1:245" hidden="1" x14ac:dyDescent="0.2"/>
    <row r="582" spans="1:245" hidden="1" x14ac:dyDescent="0.2">
      <c r="A582" s="4">
        <v>50</v>
      </c>
      <c r="B582" s="4">
        <v>0</v>
      </c>
      <c r="C582" s="4">
        <v>0</v>
      </c>
      <c r="D582" s="4">
        <v>1</v>
      </c>
      <c r="E582" s="4">
        <v>201</v>
      </c>
      <c r="F582" s="4">
        <f>ROUND(Source!O580,O582)</f>
        <v>0</v>
      </c>
      <c r="G582" s="4" t="s">
        <v>65</v>
      </c>
      <c r="H582" s="4" t="s">
        <v>66</v>
      </c>
      <c r="I582" s="4"/>
      <c r="J582" s="4"/>
      <c r="K582" s="4">
        <v>201</v>
      </c>
      <c r="L582" s="4">
        <v>1</v>
      </c>
      <c r="M582" s="4">
        <v>3</v>
      </c>
      <c r="N582" s="4" t="s">
        <v>3</v>
      </c>
      <c r="O582" s="4">
        <v>2</v>
      </c>
      <c r="P582" s="4"/>
      <c r="Q582" s="4"/>
      <c r="R582" s="4"/>
      <c r="S582" s="4"/>
      <c r="T582" s="4"/>
      <c r="U582" s="4"/>
      <c r="V582" s="4"/>
      <c r="W582" s="4"/>
    </row>
    <row r="583" spans="1:245" hidden="1" x14ac:dyDescent="0.2">
      <c r="A583" s="4">
        <v>50</v>
      </c>
      <c r="B583" s="4">
        <v>0</v>
      </c>
      <c r="C583" s="4">
        <v>0</v>
      </c>
      <c r="D583" s="4">
        <v>1</v>
      </c>
      <c r="E583" s="4">
        <v>202</v>
      </c>
      <c r="F583" s="4">
        <f>ROUND(Source!P580,O583)</f>
        <v>0</v>
      </c>
      <c r="G583" s="4" t="s">
        <v>67</v>
      </c>
      <c r="H583" s="4" t="s">
        <v>68</v>
      </c>
      <c r="I583" s="4"/>
      <c r="J583" s="4"/>
      <c r="K583" s="4">
        <v>202</v>
      </c>
      <c r="L583" s="4">
        <v>2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45" hidden="1" x14ac:dyDescent="0.2">
      <c r="A584" s="4">
        <v>50</v>
      </c>
      <c r="B584" s="4">
        <v>0</v>
      </c>
      <c r="C584" s="4">
        <v>0</v>
      </c>
      <c r="D584" s="4">
        <v>1</v>
      </c>
      <c r="E584" s="4">
        <v>222</v>
      </c>
      <c r="F584" s="4">
        <f>ROUND(Source!AO580,O584)</f>
        <v>0</v>
      </c>
      <c r="G584" s="4" t="s">
        <v>69</v>
      </c>
      <c r="H584" s="4" t="s">
        <v>70</v>
      </c>
      <c r="I584" s="4"/>
      <c r="J584" s="4"/>
      <c r="K584" s="4">
        <v>222</v>
      </c>
      <c r="L584" s="4">
        <v>3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/>
    </row>
    <row r="585" spans="1:245" hidden="1" x14ac:dyDescent="0.2">
      <c r="A585" s="4">
        <v>50</v>
      </c>
      <c r="B585" s="4">
        <v>0</v>
      </c>
      <c r="C585" s="4">
        <v>0</v>
      </c>
      <c r="D585" s="4">
        <v>1</v>
      </c>
      <c r="E585" s="4">
        <v>225</v>
      </c>
      <c r="F585" s="4">
        <f>ROUND(Source!AV580,O585)</f>
        <v>0</v>
      </c>
      <c r="G585" s="4" t="s">
        <v>71</v>
      </c>
      <c r="H585" s="4" t="s">
        <v>72</v>
      </c>
      <c r="I585" s="4"/>
      <c r="J585" s="4"/>
      <c r="K585" s="4">
        <v>225</v>
      </c>
      <c r="L585" s="4">
        <v>4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45" hidden="1" x14ac:dyDescent="0.2">
      <c r="A586" s="4">
        <v>50</v>
      </c>
      <c r="B586" s="4">
        <v>0</v>
      </c>
      <c r="C586" s="4">
        <v>0</v>
      </c>
      <c r="D586" s="4">
        <v>1</v>
      </c>
      <c r="E586" s="4">
        <v>226</v>
      </c>
      <c r="F586" s="4">
        <f>ROUND(Source!AW580,O586)</f>
        <v>0</v>
      </c>
      <c r="G586" s="4" t="s">
        <v>73</v>
      </c>
      <c r="H586" s="4" t="s">
        <v>74</v>
      </c>
      <c r="I586" s="4"/>
      <c r="J586" s="4"/>
      <c r="K586" s="4">
        <v>226</v>
      </c>
      <c r="L586" s="4">
        <v>5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/>
    </row>
    <row r="587" spans="1:245" hidden="1" x14ac:dyDescent="0.2">
      <c r="A587" s="4">
        <v>50</v>
      </c>
      <c r="B587" s="4">
        <v>0</v>
      </c>
      <c r="C587" s="4">
        <v>0</v>
      </c>
      <c r="D587" s="4">
        <v>1</v>
      </c>
      <c r="E587" s="4">
        <v>227</v>
      </c>
      <c r="F587" s="4">
        <f>ROUND(Source!AX580,O587)</f>
        <v>0</v>
      </c>
      <c r="G587" s="4" t="s">
        <v>75</v>
      </c>
      <c r="H587" s="4" t="s">
        <v>76</v>
      </c>
      <c r="I587" s="4"/>
      <c r="J587" s="4"/>
      <c r="K587" s="4">
        <v>227</v>
      </c>
      <c r="L587" s="4">
        <v>6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/>
    </row>
    <row r="588" spans="1:245" hidden="1" x14ac:dyDescent="0.2">
      <c r="A588" s="4">
        <v>50</v>
      </c>
      <c r="B588" s="4">
        <v>0</v>
      </c>
      <c r="C588" s="4">
        <v>0</v>
      </c>
      <c r="D588" s="4">
        <v>1</v>
      </c>
      <c r="E588" s="4">
        <v>228</v>
      </c>
      <c r="F588" s="4">
        <f>ROUND(Source!AY580,O588)</f>
        <v>0</v>
      </c>
      <c r="G588" s="4" t="s">
        <v>77</v>
      </c>
      <c r="H588" s="4" t="s">
        <v>78</v>
      </c>
      <c r="I588" s="4"/>
      <c r="J588" s="4"/>
      <c r="K588" s="4">
        <v>228</v>
      </c>
      <c r="L588" s="4">
        <v>7</v>
      </c>
      <c r="M588" s="4">
        <v>3</v>
      </c>
      <c r="N588" s="4" t="s">
        <v>3</v>
      </c>
      <c r="O588" s="4">
        <v>2</v>
      </c>
      <c r="P588" s="4"/>
      <c r="Q588" s="4"/>
      <c r="R588" s="4"/>
      <c r="S588" s="4"/>
      <c r="T588" s="4"/>
      <c r="U588" s="4"/>
      <c r="V588" s="4"/>
      <c r="W588" s="4"/>
    </row>
    <row r="589" spans="1:245" hidden="1" x14ac:dyDescent="0.2">
      <c r="A589" s="4">
        <v>50</v>
      </c>
      <c r="B589" s="4">
        <v>0</v>
      </c>
      <c r="C589" s="4">
        <v>0</v>
      </c>
      <c r="D589" s="4">
        <v>1</v>
      </c>
      <c r="E589" s="4">
        <v>216</v>
      </c>
      <c r="F589" s="4">
        <f>ROUND(Source!AP580,O589)</f>
        <v>0</v>
      </c>
      <c r="G589" s="4" t="s">
        <v>79</v>
      </c>
      <c r="H589" s="4" t="s">
        <v>80</v>
      </c>
      <c r="I589" s="4"/>
      <c r="J589" s="4"/>
      <c r="K589" s="4">
        <v>216</v>
      </c>
      <c r="L589" s="4">
        <v>8</v>
      </c>
      <c r="M589" s="4">
        <v>3</v>
      </c>
      <c r="N589" s="4" t="s">
        <v>3</v>
      </c>
      <c r="O589" s="4">
        <v>2</v>
      </c>
      <c r="P589" s="4"/>
      <c r="Q589" s="4"/>
      <c r="R589" s="4"/>
      <c r="S589" s="4"/>
      <c r="T589" s="4"/>
      <c r="U589" s="4"/>
      <c r="V589" s="4"/>
      <c r="W589" s="4"/>
    </row>
    <row r="590" spans="1:245" hidden="1" x14ac:dyDescent="0.2">
      <c r="A590" s="4">
        <v>50</v>
      </c>
      <c r="B590" s="4">
        <v>0</v>
      </c>
      <c r="C590" s="4">
        <v>0</v>
      </c>
      <c r="D590" s="4">
        <v>1</v>
      </c>
      <c r="E590" s="4">
        <v>223</v>
      </c>
      <c r="F590" s="4">
        <f>ROUND(Source!AQ580,O590)</f>
        <v>0</v>
      </c>
      <c r="G590" s="4" t="s">
        <v>81</v>
      </c>
      <c r="H590" s="4" t="s">
        <v>82</v>
      </c>
      <c r="I590" s="4"/>
      <c r="J590" s="4"/>
      <c r="K590" s="4">
        <v>223</v>
      </c>
      <c r="L590" s="4">
        <v>9</v>
      </c>
      <c r="M590" s="4">
        <v>3</v>
      </c>
      <c r="N590" s="4" t="s">
        <v>3</v>
      </c>
      <c r="O590" s="4">
        <v>2</v>
      </c>
      <c r="P590" s="4"/>
      <c r="Q590" s="4"/>
      <c r="R590" s="4"/>
      <c r="S590" s="4"/>
      <c r="T590" s="4"/>
      <c r="U590" s="4"/>
      <c r="V590" s="4"/>
      <c r="W590" s="4"/>
    </row>
    <row r="591" spans="1:245" hidden="1" x14ac:dyDescent="0.2">
      <c r="A591" s="4">
        <v>50</v>
      </c>
      <c r="B591" s="4">
        <v>0</v>
      </c>
      <c r="C591" s="4">
        <v>0</v>
      </c>
      <c r="D591" s="4">
        <v>1</v>
      </c>
      <c r="E591" s="4">
        <v>229</v>
      </c>
      <c r="F591" s="4">
        <f>ROUND(Source!AZ580,O591)</f>
        <v>0</v>
      </c>
      <c r="G591" s="4" t="s">
        <v>83</v>
      </c>
      <c r="H591" s="4" t="s">
        <v>84</v>
      </c>
      <c r="I591" s="4"/>
      <c r="J591" s="4"/>
      <c r="K591" s="4">
        <v>229</v>
      </c>
      <c r="L591" s="4">
        <v>10</v>
      </c>
      <c r="M591" s="4">
        <v>3</v>
      </c>
      <c r="N591" s="4" t="s">
        <v>3</v>
      </c>
      <c r="O591" s="4">
        <v>2</v>
      </c>
      <c r="P591" s="4"/>
      <c r="Q591" s="4"/>
      <c r="R591" s="4"/>
      <c r="S591" s="4"/>
      <c r="T591" s="4"/>
      <c r="U591" s="4"/>
      <c r="V591" s="4"/>
      <c r="W591" s="4"/>
    </row>
    <row r="592" spans="1:245" hidden="1" x14ac:dyDescent="0.2">
      <c r="A592" s="4">
        <v>50</v>
      </c>
      <c r="B592" s="4">
        <v>0</v>
      </c>
      <c r="C592" s="4">
        <v>0</v>
      </c>
      <c r="D592" s="4">
        <v>1</v>
      </c>
      <c r="E592" s="4">
        <v>203</v>
      </c>
      <c r="F592" s="4">
        <f>ROUND(Source!Q580,O592)</f>
        <v>0</v>
      </c>
      <c r="G592" s="4" t="s">
        <v>85</v>
      </c>
      <c r="H592" s="4" t="s">
        <v>86</v>
      </c>
      <c r="I592" s="4"/>
      <c r="J592" s="4"/>
      <c r="K592" s="4">
        <v>203</v>
      </c>
      <c r="L592" s="4">
        <v>11</v>
      </c>
      <c r="M592" s="4">
        <v>3</v>
      </c>
      <c r="N592" s="4" t="s">
        <v>3</v>
      </c>
      <c r="O592" s="4">
        <v>2</v>
      </c>
      <c r="P592" s="4"/>
      <c r="Q592" s="4"/>
      <c r="R592" s="4"/>
      <c r="S592" s="4"/>
      <c r="T592" s="4"/>
      <c r="U592" s="4"/>
      <c r="V592" s="4"/>
      <c r="W592" s="4"/>
    </row>
    <row r="593" spans="1:23" hidden="1" x14ac:dyDescent="0.2">
      <c r="A593" s="4">
        <v>50</v>
      </c>
      <c r="B593" s="4">
        <v>0</v>
      </c>
      <c r="C593" s="4">
        <v>0</v>
      </c>
      <c r="D593" s="4">
        <v>1</v>
      </c>
      <c r="E593" s="4">
        <v>231</v>
      </c>
      <c r="F593" s="4">
        <f>ROUND(Source!BB580,O593)</f>
        <v>0</v>
      </c>
      <c r="G593" s="4" t="s">
        <v>87</v>
      </c>
      <c r="H593" s="4" t="s">
        <v>88</v>
      </c>
      <c r="I593" s="4"/>
      <c r="J593" s="4"/>
      <c r="K593" s="4">
        <v>231</v>
      </c>
      <c r="L593" s="4">
        <v>12</v>
      </c>
      <c r="M593" s="4">
        <v>3</v>
      </c>
      <c r="N593" s="4" t="s">
        <v>3</v>
      </c>
      <c r="O593" s="4">
        <v>2</v>
      </c>
      <c r="P593" s="4"/>
      <c r="Q593" s="4"/>
      <c r="R593" s="4"/>
      <c r="S593" s="4"/>
      <c r="T593" s="4"/>
      <c r="U593" s="4"/>
      <c r="V593" s="4"/>
      <c r="W593" s="4"/>
    </row>
    <row r="594" spans="1:23" hidden="1" x14ac:dyDescent="0.2">
      <c r="A594" s="4">
        <v>50</v>
      </c>
      <c r="B594" s="4">
        <v>0</v>
      </c>
      <c r="C594" s="4">
        <v>0</v>
      </c>
      <c r="D594" s="4">
        <v>1</v>
      </c>
      <c r="E594" s="4">
        <v>204</v>
      </c>
      <c r="F594" s="4">
        <f>ROUND(Source!R580,O594)</f>
        <v>0</v>
      </c>
      <c r="G594" s="4" t="s">
        <v>89</v>
      </c>
      <c r="H594" s="4" t="s">
        <v>90</v>
      </c>
      <c r="I594" s="4"/>
      <c r="J594" s="4"/>
      <c r="K594" s="4">
        <v>204</v>
      </c>
      <c r="L594" s="4">
        <v>13</v>
      </c>
      <c r="M594" s="4">
        <v>3</v>
      </c>
      <c r="N594" s="4" t="s">
        <v>3</v>
      </c>
      <c r="O594" s="4">
        <v>2</v>
      </c>
      <c r="P594" s="4"/>
      <c r="Q594" s="4"/>
      <c r="R594" s="4"/>
      <c r="S594" s="4"/>
      <c r="T594" s="4"/>
      <c r="U594" s="4"/>
      <c r="V594" s="4"/>
      <c r="W594" s="4"/>
    </row>
    <row r="595" spans="1:23" hidden="1" x14ac:dyDescent="0.2">
      <c r="A595" s="4">
        <v>50</v>
      </c>
      <c r="B595" s="4">
        <v>0</v>
      </c>
      <c r="C595" s="4">
        <v>0</v>
      </c>
      <c r="D595" s="4">
        <v>1</v>
      </c>
      <c r="E595" s="4">
        <v>205</v>
      </c>
      <c r="F595" s="4">
        <f>ROUND(Source!S580,O595)</f>
        <v>0</v>
      </c>
      <c r="G595" s="4" t="s">
        <v>91</v>
      </c>
      <c r="H595" s="4" t="s">
        <v>92</v>
      </c>
      <c r="I595" s="4"/>
      <c r="J595" s="4"/>
      <c r="K595" s="4">
        <v>205</v>
      </c>
      <c r="L595" s="4">
        <v>14</v>
      </c>
      <c r="M595" s="4">
        <v>3</v>
      </c>
      <c r="N595" s="4" t="s">
        <v>3</v>
      </c>
      <c r="O595" s="4">
        <v>2</v>
      </c>
      <c r="P595" s="4"/>
      <c r="Q595" s="4"/>
      <c r="R595" s="4"/>
      <c r="S595" s="4"/>
      <c r="T595" s="4"/>
      <c r="U595" s="4"/>
      <c r="V595" s="4"/>
      <c r="W595" s="4"/>
    </row>
    <row r="596" spans="1:23" hidden="1" x14ac:dyDescent="0.2">
      <c r="A596" s="4">
        <v>50</v>
      </c>
      <c r="B596" s="4">
        <v>0</v>
      </c>
      <c r="C596" s="4">
        <v>0</v>
      </c>
      <c r="D596" s="4">
        <v>1</v>
      </c>
      <c r="E596" s="4">
        <v>232</v>
      </c>
      <c r="F596" s="4">
        <f>ROUND(Source!BC580,O596)</f>
        <v>0</v>
      </c>
      <c r="G596" s="4" t="s">
        <v>93</v>
      </c>
      <c r="H596" s="4" t="s">
        <v>94</v>
      </c>
      <c r="I596" s="4"/>
      <c r="J596" s="4"/>
      <c r="K596" s="4">
        <v>232</v>
      </c>
      <c r="L596" s="4">
        <v>15</v>
      </c>
      <c r="M596" s="4">
        <v>3</v>
      </c>
      <c r="N596" s="4" t="s">
        <v>3</v>
      </c>
      <c r="O596" s="4">
        <v>2</v>
      </c>
      <c r="P596" s="4"/>
      <c r="Q596" s="4"/>
      <c r="R596" s="4"/>
      <c r="S596" s="4"/>
      <c r="T596" s="4"/>
      <c r="U596" s="4"/>
      <c r="V596" s="4"/>
      <c r="W596" s="4"/>
    </row>
    <row r="597" spans="1:23" hidden="1" x14ac:dyDescent="0.2">
      <c r="A597" s="4">
        <v>50</v>
      </c>
      <c r="B597" s="4">
        <v>0</v>
      </c>
      <c r="C597" s="4">
        <v>0</v>
      </c>
      <c r="D597" s="4">
        <v>1</v>
      </c>
      <c r="E597" s="4">
        <v>214</v>
      </c>
      <c r="F597" s="4">
        <f>ROUND(Source!AS580,O597)</f>
        <v>0</v>
      </c>
      <c r="G597" s="4" t="s">
        <v>95</v>
      </c>
      <c r="H597" s="4" t="s">
        <v>96</v>
      </c>
      <c r="I597" s="4"/>
      <c r="J597" s="4"/>
      <c r="K597" s="4">
        <v>214</v>
      </c>
      <c r="L597" s="4">
        <v>16</v>
      </c>
      <c r="M597" s="4">
        <v>3</v>
      </c>
      <c r="N597" s="4" t="s">
        <v>3</v>
      </c>
      <c r="O597" s="4">
        <v>2</v>
      </c>
      <c r="P597" s="4"/>
      <c r="Q597" s="4"/>
      <c r="R597" s="4"/>
      <c r="S597" s="4"/>
      <c r="T597" s="4"/>
      <c r="U597" s="4"/>
      <c r="V597" s="4"/>
      <c r="W597" s="4"/>
    </row>
    <row r="598" spans="1:23" hidden="1" x14ac:dyDescent="0.2">
      <c r="A598" s="4">
        <v>50</v>
      </c>
      <c r="B598" s="4">
        <v>0</v>
      </c>
      <c r="C598" s="4">
        <v>0</v>
      </c>
      <c r="D598" s="4">
        <v>1</v>
      </c>
      <c r="E598" s="4">
        <v>215</v>
      </c>
      <c r="F598" s="4">
        <f>ROUND(Source!AT580,O598)</f>
        <v>0</v>
      </c>
      <c r="G598" s="4" t="s">
        <v>97</v>
      </c>
      <c r="H598" s="4" t="s">
        <v>98</v>
      </c>
      <c r="I598" s="4"/>
      <c r="J598" s="4"/>
      <c r="K598" s="4">
        <v>215</v>
      </c>
      <c r="L598" s="4">
        <v>17</v>
      </c>
      <c r="M598" s="4">
        <v>3</v>
      </c>
      <c r="N598" s="4" t="s">
        <v>3</v>
      </c>
      <c r="O598" s="4">
        <v>2</v>
      </c>
      <c r="P598" s="4"/>
      <c r="Q598" s="4"/>
      <c r="R598" s="4"/>
      <c r="S598" s="4"/>
      <c r="T598" s="4"/>
      <c r="U598" s="4"/>
      <c r="V598" s="4"/>
      <c r="W598" s="4"/>
    </row>
    <row r="599" spans="1:23" hidden="1" x14ac:dyDescent="0.2">
      <c r="A599" s="4">
        <v>50</v>
      </c>
      <c r="B599" s="4">
        <v>0</v>
      </c>
      <c r="C599" s="4">
        <v>0</v>
      </c>
      <c r="D599" s="4">
        <v>1</v>
      </c>
      <c r="E599" s="4">
        <v>217</v>
      </c>
      <c r="F599" s="4">
        <f>ROUND(Source!AU580,O599)</f>
        <v>0</v>
      </c>
      <c r="G599" s="4" t="s">
        <v>99</v>
      </c>
      <c r="H599" s="4" t="s">
        <v>100</v>
      </c>
      <c r="I599" s="4"/>
      <c r="J599" s="4"/>
      <c r="K599" s="4">
        <v>217</v>
      </c>
      <c r="L599" s="4">
        <v>18</v>
      </c>
      <c r="M599" s="4">
        <v>3</v>
      </c>
      <c r="N599" s="4" t="s">
        <v>3</v>
      </c>
      <c r="O599" s="4">
        <v>2</v>
      </c>
      <c r="P599" s="4"/>
      <c r="Q599" s="4"/>
      <c r="R599" s="4"/>
      <c r="S599" s="4"/>
      <c r="T599" s="4"/>
      <c r="U599" s="4"/>
      <c r="V599" s="4"/>
      <c r="W599" s="4"/>
    </row>
    <row r="600" spans="1:23" hidden="1" x14ac:dyDescent="0.2">
      <c r="A600" s="4">
        <v>50</v>
      </c>
      <c r="B600" s="4">
        <v>0</v>
      </c>
      <c r="C600" s="4">
        <v>0</v>
      </c>
      <c r="D600" s="4">
        <v>1</v>
      </c>
      <c r="E600" s="4">
        <v>230</v>
      </c>
      <c r="F600" s="4">
        <f>ROUND(Source!BA580,O600)</f>
        <v>0</v>
      </c>
      <c r="G600" s="4" t="s">
        <v>101</v>
      </c>
      <c r="H600" s="4" t="s">
        <v>102</v>
      </c>
      <c r="I600" s="4"/>
      <c r="J600" s="4"/>
      <c r="K600" s="4">
        <v>230</v>
      </c>
      <c r="L600" s="4">
        <v>19</v>
      </c>
      <c r="M600" s="4">
        <v>3</v>
      </c>
      <c r="N600" s="4" t="s">
        <v>3</v>
      </c>
      <c r="O600" s="4">
        <v>2</v>
      </c>
      <c r="P600" s="4"/>
      <c r="Q600" s="4"/>
      <c r="R600" s="4"/>
      <c r="S600" s="4"/>
      <c r="T600" s="4"/>
      <c r="U600" s="4"/>
      <c r="V600" s="4"/>
      <c r="W600" s="4"/>
    </row>
    <row r="601" spans="1:23" hidden="1" x14ac:dyDescent="0.2">
      <c r="A601" s="4">
        <v>50</v>
      </c>
      <c r="B601" s="4">
        <v>0</v>
      </c>
      <c r="C601" s="4">
        <v>0</v>
      </c>
      <c r="D601" s="4">
        <v>1</v>
      </c>
      <c r="E601" s="4">
        <v>206</v>
      </c>
      <c r="F601" s="4">
        <f>ROUND(Source!T580,O601)</f>
        <v>0</v>
      </c>
      <c r="G601" s="4" t="s">
        <v>103</v>
      </c>
      <c r="H601" s="4" t="s">
        <v>104</v>
      </c>
      <c r="I601" s="4"/>
      <c r="J601" s="4"/>
      <c r="K601" s="4">
        <v>206</v>
      </c>
      <c r="L601" s="4">
        <v>20</v>
      </c>
      <c r="M601" s="4">
        <v>3</v>
      </c>
      <c r="N601" s="4" t="s">
        <v>3</v>
      </c>
      <c r="O601" s="4">
        <v>2</v>
      </c>
      <c r="P601" s="4"/>
      <c r="Q601" s="4"/>
      <c r="R601" s="4"/>
      <c r="S601" s="4"/>
      <c r="T601" s="4"/>
      <c r="U601" s="4"/>
      <c r="V601" s="4"/>
      <c r="W601" s="4"/>
    </row>
    <row r="602" spans="1:23" hidden="1" x14ac:dyDescent="0.2">
      <c r="A602" s="4">
        <v>50</v>
      </c>
      <c r="B602" s="4">
        <v>0</v>
      </c>
      <c r="C602" s="4">
        <v>0</v>
      </c>
      <c r="D602" s="4">
        <v>1</v>
      </c>
      <c r="E602" s="4">
        <v>207</v>
      </c>
      <c r="F602" s="4">
        <f>Source!U580</f>
        <v>0</v>
      </c>
      <c r="G602" s="4" t="s">
        <v>105</v>
      </c>
      <c r="H602" s="4" t="s">
        <v>106</v>
      </c>
      <c r="I602" s="4"/>
      <c r="J602" s="4"/>
      <c r="K602" s="4">
        <v>207</v>
      </c>
      <c r="L602" s="4">
        <v>21</v>
      </c>
      <c r="M602" s="4">
        <v>3</v>
      </c>
      <c r="N602" s="4" t="s">
        <v>3</v>
      </c>
      <c r="O602" s="4">
        <v>-1</v>
      </c>
      <c r="P602" s="4"/>
      <c r="Q602" s="4"/>
      <c r="R602" s="4"/>
      <c r="S602" s="4"/>
      <c r="T602" s="4"/>
      <c r="U602" s="4"/>
      <c r="V602" s="4"/>
      <c r="W602" s="4"/>
    </row>
    <row r="603" spans="1:23" hidden="1" x14ac:dyDescent="0.2">
      <c r="A603" s="4">
        <v>50</v>
      </c>
      <c r="B603" s="4">
        <v>0</v>
      </c>
      <c r="C603" s="4">
        <v>0</v>
      </c>
      <c r="D603" s="4">
        <v>1</v>
      </c>
      <c r="E603" s="4">
        <v>208</v>
      </c>
      <c r="F603" s="4">
        <f>Source!V580</f>
        <v>0</v>
      </c>
      <c r="G603" s="4" t="s">
        <v>107</v>
      </c>
      <c r="H603" s="4" t="s">
        <v>108</v>
      </c>
      <c r="I603" s="4"/>
      <c r="J603" s="4"/>
      <c r="K603" s="4">
        <v>208</v>
      </c>
      <c r="L603" s="4">
        <v>22</v>
      </c>
      <c r="M603" s="4">
        <v>3</v>
      </c>
      <c r="N603" s="4" t="s">
        <v>3</v>
      </c>
      <c r="O603" s="4">
        <v>-1</v>
      </c>
      <c r="P603" s="4"/>
      <c r="Q603" s="4"/>
      <c r="R603" s="4"/>
      <c r="S603" s="4"/>
      <c r="T603" s="4"/>
      <c r="U603" s="4"/>
      <c r="V603" s="4"/>
      <c r="W603" s="4"/>
    </row>
    <row r="604" spans="1:23" hidden="1" x14ac:dyDescent="0.2">
      <c r="A604" s="4">
        <v>50</v>
      </c>
      <c r="B604" s="4">
        <v>0</v>
      </c>
      <c r="C604" s="4">
        <v>0</v>
      </c>
      <c r="D604" s="4">
        <v>1</v>
      </c>
      <c r="E604" s="4">
        <v>209</v>
      </c>
      <c r="F604" s="4">
        <f>ROUND(Source!W580,O604)</f>
        <v>0</v>
      </c>
      <c r="G604" s="4" t="s">
        <v>109</v>
      </c>
      <c r="H604" s="4" t="s">
        <v>110</v>
      </c>
      <c r="I604" s="4"/>
      <c r="J604" s="4"/>
      <c r="K604" s="4">
        <v>209</v>
      </c>
      <c r="L604" s="4">
        <v>23</v>
      </c>
      <c r="M604" s="4">
        <v>3</v>
      </c>
      <c r="N604" s="4" t="s">
        <v>3</v>
      </c>
      <c r="O604" s="4">
        <v>2</v>
      </c>
      <c r="P604" s="4"/>
      <c r="Q604" s="4"/>
      <c r="R604" s="4"/>
      <c r="S604" s="4"/>
      <c r="T604" s="4"/>
      <c r="U604" s="4"/>
      <c r="V604" s="4"/>
      <c r="W604" s="4"/>
    </row>
    <row r="605" spans="1:23" hidden="1" x14ac:dyDescent="0.2">
      <c r="A605" s="4">
        <v>50</v>
      </c>
      <c r="B605" s="4">
        <v>0</v>
      </c>
      <c r="C605" s="4">
        <v>0</v>
      </c>
      <c r="D605" s="4">
        <v>1</v>
      </c>
      <c r="E605" s="4">
        <v>210</v>
      </c>
      <c r="F605" s="4">
        <f>ROUND(Source!X580,O605)</f>
        <v>0</v>
      </c>
      <c r="G605" s="4" t="s">
        <v>111</v>
      </c>
      <c r="H605" s="4" t="s">
        <v>112</v>
      </c>
      <c r="I605" s="4"/>
      <c r="J605" s="4"/>
      <c r="K605" s="4">
        <v>210</v>
      </c>
      <c r="L605" s="4">
        <v>25</v>
      </c>
      <c r="M605" s="4">
        <v>3</v>
      </c>
      <c r="N605" s="4" t="s">
        <v>3</v>
      </c>
      <c r="O605" s="4">
        <v>2</v>
      </c>
      <c r="P605" s="4"/>
      <c r="Q605" s="4"/>
      <c r="R605" s="4"/>
      <c r="S605" s="4"/>
      <c r="T605" s="4"/>
      <c r="U605" s="4"/>
      <c r="V605" s="4"/>
      <c r="W605" s="4"/>
    </row>
    <row r="606" spans="1:23" hidden="1" x14ac:dyDescent="0.2">
      <c r="A606" s="4">
        <v>50</v>
      </c>
      <c r="B606" s="4">
        <v>0</v>
      </c>
      <c r="C606" s="4">
        <v>0</v>
      </c>
      <c r="D606" s="4">
        <v>1</v>
      </c>
      <c r="E606" s="4">
        <v>211</v>
      </c>
      <c r="F606" s="4">
        <f>ROUND(Source!Y580,O606)</f>
        <v>0</v>
      </c>
      <c r="G606" s="4" t="s">
        <v>113</v>
      </c>
      <c r="H606" s="4" t="s">
        <v>114</v>
      </c>
      <c r="I606" s="4"/>
      <c r="J606" s="4"/>
      <c r="K606" s="4">
        <v>211</v>
      </c>
      <c r="L606" s="4">
        <v>26</v>
      </c>
      <c r="M606" s="4">
        <v>3</v>
      </c>
      <c r="N606" s="4" t="s">
        <v>3</v>
      </c>
      <c r="O606" s="4">
        <v>2</v>
      </c>
      <c r="P606" s="4"/>
      <c r="Q606" s="4"/>
      <c r="R606" s="4"/>
      <c r="S606" s="4"/>
      <c r="T606" s="4"/>
      <c r="U606" s="4"/>
      <c r="V606" s="4"/>
      <c r="W606" s="4"/>
    </row>
    <row r="607" spans="1:23" hidden="1" x14ac:dyDescent="0.2">
      <c r="A607" s="4">
        <v>50</v>
      </c>
      <c r="B607" s="4">
        <v>0</v>
      </c>
      <c r="C607" s="4">
        <v>0</v>
      </c>
      <c r="D607" s="4">
        <v>1</v>
      </c>
      <c r="E607" s="4">
        <v>224</v>
      </c>
      <c r="F607" s="4">
        <f>ROUND(Source!AR580,O607)</f>
        <v>0</v>
      </c>
      <c r="G607" s="4" t="s">
        <v>115</v>
      </c>
      <c r="H607" s="4" t="s">
        <v>116</v>
      </c>
      <c r="I607" s="4"/>
      <c r="J607" s="4"/>
      <c r="K607" s="4">
        <v>224</v>
      </c>
      <c r="L607" s="4">
        <v>27</v>
      </c>
      <c r="M607" s="4">
        <v>3</v>
      </c>
      <c r="N607" s="4" t="s">
        <v>3</v>
      </c>
      <c r="O607" s="4">
        <v>2</v>
      </c>
      <c r="P607" s="4"/>
      <c r="Q607" s="4"/>
      <c r="R607" s="4"/>
      <c r="S607" s="4"/>
      <c r="T607" s="4"/>
      <c r="U607" s="4"/>
      <c r="V607" s="4"/>
      <c r="W607" s="4"/>
    </row>
    <row r="608" spans="1:23" hidden="1" x14ac:dyDescent="0.2"/>
    <row r="609" spans="1:245" hidden="1" x14ac:dyDescent="0.2">
      <c r="A609" s="1">
        <v>4</v>
      </c>
      <c r="B609" s="1">
        <v>1</v>
      </c>
      <c r="C609" s="1"/>
      <c r="D609" s="1">
        <f>ROW(A624)</f>
        <v>624</v>
      </c>
      <c r="E609" s="1"/>
      <c r="F609" s="1" t="s">
        <v>13</v>
      </c>
      <c r="G609" s="1" t="s">
        <v>410</v>
      </c>
      <c r="H609" s="1" t="s">
        <v>3</v>
      </c>
      <c r="I609" s="1">
        <v>0</v>
      </c>
      <c r="J609" s="1"/>
      <c r="K609" s="1">
        <v>-1</v>
      </c>
      <c r="L609" s="1"/>
      <c r="M609" s="1"/>
      <c r="N609" s="1"/>
      <c r="O609" s="1"/>
      <c r="P609" s="1"/>
      <c r="Q609" s="1"/>
      <c r="R609" s="1"/>
      <c r="S609" s="1"/>
      <c r="T609" s="1"/>
      <c r="U609" s="1" t="s">
        <v>3</v>
      </c>
      <c r="V609" s="1">
        <v>0</v>
      </c>
      <c r="W609" s="1"/>
      <c r="X609" s="1"/>
      <c r="Y609" s="1"/>
      <c r="Z609" s="1"/>
      <c r="AA609" s="1"/>
      <c r="AB609" s="1" t="s">
        <v>3</v>
      </c>
      <c r="AC609" s="1" t="s">
        <v>3</v>
      </c>
      <c r="AD609" s="1" t="s">
        <v>3</v>
      </c>
      <c r="AE609" s="1" t="s">
        <v>3</v>
      </c>
      <c r="AF609" s="1" t="s">
        <v>3</v>
      </c>
      <c r="AG609" s="1" t="s">
        <v>3</v>
      </c>
      <c r="AH609" s="1"/>
      <c r="AI609" s="1"/>
      <c r="AJ609" s="1"/>
      <c r="AK609" s="1"/>
      <c r="AL609" s="1"/>
      <c r="AM609" s="1"/>
      <c r="AN609" s="1"/>
      <c r="AO609" s="1"/>
      <c r="AP609" s="1" t="s">
        <v>3</v>
      </c>
      <c r="AQ609" s="1" t="s">
        <v>3</v>
      </c>
      <c r="AR609" s="1" t="s">
        <v>3</v>
      </c>
      <c r="AS609" s="1"/>
      <c r="AT609" s="1"/>
      <c r="AU609" s="1"/>
      <c r="AV609" s="1"/>
      <c r="AW609" s="1"/>
      <c r="AX609" s="1"/>
      <c r="AY609" s="1"/>
      <c r="AZ609" s="1" t="s">
        <v>3</v>
      </c>
      <c r="BA609" s="1"/>
      <c r="BB609" s="1" t="s">
        <v>3</v>
      </c>
      <c r="BC609" s="1" t="s">
        <v>3</v>
      </c>
      <c r="BD609" s="1" t="s">
        <v>3</v>
      </c>
      <c r="BE609" s="1" t="s">
        <v>3</v>
      </c>
      <c r="BF609" s="1" t="s">
        <v>3</v>
      </c>
      <c r="BG609" s="1" t="s">
        <v>3</v>
      </c>
      <c r="BH609" s="1" t="s">
        <v>3</v>
      </c>
      <c r="BI609" s="1" t="s">
        <v>3</v>
      </c>
      <c r="BJ609" s="1" t="s">
        <v>3</v>
      </c>
      <c r="BK609" s="1" t="s">
        <v>3</v>
      </c>
      <c r="BL609" s="1" t="s">
        <v>3</v>
      </c>
      <c r="BM609" s="1" t="s">
        <v>3</v>
      </c>
      <c r="BN609" s="1" t="s">
        <v>3</v>
      </c>
      <c r="BO609" s="1" t="s">
        <v>3</v>
      </c>
      <c r="BP609" s="1" t="s">
        <v>3</v>
      </c>
      <c r="BQ609" s="1"/>
      <c r="BR609" s="1"/>
      <c r="BS609" s="1"/>
      <c r="BT609" s="1"/>
      <c r="BU609" s="1"/>
      <c r="BV609" s="1"/>
      <c r="BW609" s="1"/>
      <c r="BX609" s="1">
        <v>0</v>
      </c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>
        <v>0</v>
      </c>
    </row>
    <row r="610" spans="1:245" hidden="1" x14ac:dyDescent="0.2"/>
    <row r="611" spans="1:245" hidden="1" x14ac:dyDescent="0.2">
      <c r="A611" s="2">
        <v>52</v>
      </c>
      <c r="B611" s="2">
        <f t="shared" ref="B611:G611" si="562">B624</f>
        <v>1</v>
      </c>
      <c r="C611" s="2">
        <f t="shared" si="562"/>
        <v>4</v>
      </c>
      <c r="D611" s="2">
        <f t="shared" si="562"/>
        <v>609</v>
      </c>
      <c r="E611" s="2">
        <f t="shared" si="562"/>
        <v>0</v>
      </c>
      <c r="F611" s="2" t="str">
        <f t="shared" si="562"/>
        <v>Новый раздел</v>
      </c>
      <c r="G611" s="2" t="str">
        <f t="shared" si="562"/>
        <v>п.23.1   Устройство цветников (многолетники) - 118м2</v>
      </c>
      <c r="H611" s="2"/>
      <c r="I611" s="2"/>
      <c r="J611" s="2"/>
      <c r="K611" s="2"/>
      <c r="L611" s="2"/>
      <c r="M611" s="2"/>
      <c r="N611" s="2"/>
      <c r="O611" s="2">
        <f t="shared" ref="O611:AT611" si="563">O624</f>
        <v>0</v>
      </c>
      <c r="P611" s="2">
        <f t="shared" si="563"/>
        <v>0</v>
      </c>
      <c r="Q611" s="2">
        <f t="shared" si="563"/>
        <v>0</v>
      </c>
      <c r="R611" s="2">
        <f t="shared" si="563"/>
        <v>0</v>
      </c>
      <c r="S611" s="2">
        <f t="shared" si="563"/>
        <v>0</v>
      </c>
      <c r="T611" s="2">
        <f t="shared" si="563"/>
        <v>0</v>
      </c>
      <c r="U611" s="2">
        <f t="shared" si="563"/>
        <v>0</v>
      </c>
      <c r="V611" s="2">
        <f t="shared" si="563"/>
        <v>0</v>
      </c>
      <c r="W611" s="2">
        <f t="shared" si="563"/>
        <v>0</v>
      </c>
      <c r="X611" s="2">
        <f t="shared" si="563"/>
        <v>0</v>
      </c>
      <c r="Y611" s="2">
        <f t="shared" si="563"/>
        <v>0</v>
      </c>
      <c r="Z611" s="2">
        <f t="shared" si="563"/>
        <v>0</v>
      </c>
      <c r="AA611" s="2">
        <f t="shared" si="563"/>
        <v>0</v>
      </c>
      <c r="AB611" s="2">
        <f t="shared" si="563"/>
        <v>0</v>
      </c>
      <c r="AC611" s="2">
        <f t="shared" si="563"/>
        <v>0</v>
      </c>
      <c r="AD611" s="2">
        <f t="shared" si="563"/>
        <v>0</v>
      </c>
      <c r="AE611" s="2">
        <f t="shared" si="563"/>
        <v>0</v>
      </c>
      <c r="AF611" s="2">
        <f t="shared" si="563"/>
        <v>0</v>
      </c>
      <c r="AG611" s="2">
        <f t="shared" si="563"/>
        <v>0</v>
      </c>
      <c r="AH611" s="2">
        <f t="shared" si="563"/>
        <v>0</v>
      </c>
      <c r="AI611" s="2">
        <f t="shared" si="563"/>
        <v>0</v>
      </c>
      <c r="AJ611" s="2">
        <f t="shared" si="563"/>
        <v>0</v>
      </c>
      <c r="AK611" s="2">
        <f t="shared" si="563"/>
        <v>0</v>
      </c>
      <c r="AL611" s="2">
        <f t="shared" si="563"/>
        <v>0</v>
      </c>
      <c r="AM611" s="2">
        <f t="shared" si="563"/>
        <v>0</v>
      </c>
      <c r="AN611" s="2">
        <f t="shared" si="563"/>
        <v>0</v>
      </c>
      <c r="AO611" s="2">
        <f t="shared" si="563"/>
        <v>0</v>
      </c>
      <c r="AP611" s="2">
        <f t="shared" si="563"/>
        <v>0</v>
      </c>
      <c r="AQ611" s="2">
        <f t="shared" si="563"/>
        <v>0</v>
      </c>
      <c r="AR611" s="2">
        <f t="shared" si="563"/>
        <v>0</v>
      </c>
      <c r="AS611" s="2">
        <f t="shared" si="563"/>
        <v>0</v>
      </c>
      <c r="AT611" s="2">
        <f t="shared" si="563"/>
        <v>0</v>
      </c>
      <c r="AU611" s="2">
        <f t="shared" ref="AU611:BZ611" si="564">AU624</f>
        <v>0</v>
      </c>
      <c r="AV611" s="2">
        <f t="shared" si="564"/>
        <v>0</v>
      </c>
      <c r="AW611" s="2">
        <f t="shared" si="564"/>
        <v>0</v>
      </c>
      <c r="AX611" s="2">
        <f t="shared" si="564"/>
        <v>0</v>
      </c>
      <c r="AY611" s="2">
        <f t="shared" si="564"/>
        <v>0</v>
      </c>
      <c r="AZ611" s="2">
        <f t="shared" si="564"/>
        <v>0</v>
      </c>
      <c r="BA611" s="2">
        <f t="shared" si="564"/>
        <v>0</v>
      </c>
      <c r="BB611" s="2">
        <f t="shared" si="564"/>
        <v>0</v>
      </c>
      <c r="BC611" s="2">
        <f t="shared" si="564"/>
        <v>0</v>
      </c>
      <c r="BD611" s="2">
        <f t="shared" si="564"/>
        <v>0</v>
      </c>
      <c r="BE611" s="2">
        <f t="shared" si="564"/>
        <v>0</v>
      </c>
      <c r="BF611" s="2">
        <f t="shared" si="564"/>
        <v>0</v>
      </c>
      <c r="BG611" s="2">
        <f t="shared" si="564"/>
        <v>0</v>
      </c>
      <c r="BH611" s="2">
        <f t="shared" si="564"/>
        <v>0</v>
      </c>
      <c r="BI611" s="2">
        <f t="shared" si="564"/>
        <v>0</v>
      </c>
      <c r="BJ611" s="2">
        <f t="shared" si="564"/>
        <v>0</v>
      </c>
      <c r="BK611" s="2">
        <f t="shared" si="564"/>
        <v>0</v>
      </c>
      <c r="BL611" s="2">
        <f t="shared" si="564"/>
        <v>0</v>
      </c>
      <c r="BM611" s="2">
        <f t="shared" si="564"/>
        <v>0</v>
      </c>
      <c r="BN611" s="2">
        <f t="shared" si="564"/>
        <v>0</v>
      </c>
      <c r="BO611" s="2">
        <f t="shared" si="564"/>
        <v>0</v>
      </c>
      <c r="BP611" s="2">
        <f t="shared" si="564"/>
        <v>0</v>
      </c>
      <c r="BQ611" s="2">
        <f t="shared" si="564"/>
        <v>0</v>
      </c>
      <c r="BR611" s="2">
        <f t="shared" si="564"/>
        <v>0</v>
      </c>
      <c r="BS611" s="2">
        <f t="shared" si="564"/>
        <v>0</v>
      </c>
      <c r="BT611" s="2">
        <f t="shared" si="564"/>
        <v>0</v>
      </c>
      <c r="BU611" s="2">
        <f t="shared" si="564"/>
        <v>0</v>
      </c>
      <c r="BV611" s="2">
        <f t="shared" si="564"/>
        <v>0</v>
      </c>
      <c r="BW611" s="2">
        <f t="shared" si="564"/>
        <v>0</v>
      </c>
      <c r="BX611" s="2">
        <f t="shared" si="564"/>
        <v>0</v>
      </c>
      <c r="BY611" s="2">
        <f t="shared" si="564"/>
        <v>0</v>
      </c>
      <c r="BZ611" s="2">
        <f t="shared" si="564"/>
        <v>0</v>
      </c>
      <c r="CA611" s="2">
        <f t="shared" ref="CA611:DF611" si="565">CA624</f>
        <v>0</v>
      </c>
      <c r="CB611" s="2">
        <f t="shared" si="565"/>
        <v>0</v>
      </c>
      <c r="CC611" s="2">
        <f t="shared" si="565"/>
        <v>0</v>
      </c>
      <c r="CD611" s="2">
        <f t="shared" si="565"/>
        <v>0</v>
      </c>
      <c r="CE611" s="2">
        <f t="shared" si="565"/>
        <v>0</v>
      </c>
      <c r="CF611" s="2">
        <f t="shared" si="565"/>
        <v>0</v>
      </c>
      <c r="CG611" s="2">
        <f t="shared" si="565"/>
        <v>0</v>
      </c>
      <c r="CH611" s="2">
        <f t="shared" si="565"/>
        <v>0</v>
      </c>
      <c r="CI611" s="2">
        <f t="shared" si="565"/>
        <v>0</v>
      </c>
      <c r="CJ611" s="2">
        <f t="shared" si="565"/>
        <v>0</v>
      </c>
      <c r="CK611" s="2">
        <f t="shared" si="565"/>
        <v>0</v>
      </c>
      <c r="CL611" s="2">
        <f t="shared" si="565"/>
        <v>0</v>
      </c>
      <c r="CM611" s="2">
        <f t="shared" si="565"/>
        <v>0</v>
      </c>
      <c r="CN611" s="2">
        <f t="shared" si="565"/>
        <v>0</v>
      </c>
      <c r="CO611" s="2">
        <f t="shared" si="565"/>
        <v>0</v>
      </c>
      <c r="CP611" s="2">
        <f t="shared" si="565"/>
        <v>0</v>
      </c>
      <c r="CQ611" s="2">
        <f t="shared" si="565"/>
        <v>0</v>
      </c>
      <c r="CR611" s="2">
        <f t="shared" si="565"/>
        <v>0</v>
      </c>
      <c r="CS611" s="2">
        <f t="shared" si="565"/>
        <v>0</v>
      </c>
      <c r="CT611" s="2">
        <f t="shared" si="565"/>
        <v>0</v>
      </c>
      <c r="CU611" s="2">
        <f t="shared" si="565"/>
        <v>0</v>
      </c>
      <c r="CV611" s="2">
        <f t="shared" si="565"/>
        <v>0</v>
      </c>
      <c r="CW611" s="2">
        <f t="shared" si="565"/>
        <v>0</v>
      </c>
      <c r="CX611" s="2">
        <f t="shared" si="565"/>
        <v>0</v>
      </c>
      <c r="CY611" s="2">
        <f t="shared" si="565"/>
        <v>0</v>
      </c>
      <c r="CZ611" s="2">
        <f t="shared" si="565"/>
        <v>0</v>
      </c>
      <c r="DA611" s="2">
        <f t="shared" si="565"/>
        <v>0</v>
      </c>
      <c r="DB611" s="2">
        <f t="shared" si="565"/>
        <v>0</v>
      </c>
      <c r="DC611" s="2">
        <f t="shared" si="565"/>
        <v>0</v>
      </c>
      <c r="DD611" s="2">
        <f t="shared" si="565"/>
        <v>0</v>
      </c>
      <c r="DE611" s="2">
        <f t="shared" si="565"/>
        <v>0</v>
      </c>
      <c r="DF611" s="2">
        <f t="shared" si="565"/>
        <v>0</v>
      </c>
      <c r="DG611" s="3">
        <f t="shared" ref="DG611:EL611" si="566">DG624</f>
        <v>0</v>
      </c>
      <c r="DH611" s="3">
        <f t="shared" si="566"/>
        <v>0</v>
      </c>
      <c r="DI611" s="3">
        <f t="shared" si="566"/>
        <v>0</v>
      </c>
      <c r="DJ611" s="3">
        <f t="shared" si="566"/>
        <v>0</v>
      </c>
      <c r="DK611" s="3">
        <f t="shared" si="566"/>
        <v>0</v>
      </c>
      <c r="DL611" s="3">
        <f t="shared" si="566"/>
        <v>0</v>
      </c>
      <c r="DM611" s="3">
        <f t="shared" si="566"/>
        <v>0</v>
      </c>
      <c r="DN611" s="3">
        <f t="shared" si="566"/>
        <v>0</v>
      </c>
      <c r="DO611" s="3">
        <f t="shared" si="566"/>
        <v>0</v>
      </c>
      <c r="DP611" s="3">
        <f t="shared" si="566"/>
        <v>0</v>
      </c>
      <c r="DQ611" s="3">
        <f t="shared" si="566"/>
        <v>0</v>
      </c>
      <c r="DR611" s="3">
        <f t="shared" si="566"/>
        <v>0</v>
      </c>
      <c r="DS611" s="3">
        <f t="shared" si="566"/>
        <v>0</v>
      </c>
      <c r="DT611" s="3">
        <f t="shared" si="566"/>
        <v>0</v>
      </c>
      <c r="DU611" s="3">
        <f t="shared" si="566"/>
        <v>0</v>
      </c>
      <c r="DV611" s="3">
        <f t="shared" si="566"/>
        <v>0</v>
      </c>
      <c r="DW611" s="3">
        <f t="shared" si="566"/>
        <v>0</v>
      </c>
      <c r="DX611" s="3">
        <f t="shared" si="566"/>
        <v>0</v>
      </c>
      <c r="DY611" s="3">
        <f t="shared" si="566"/>
        <v>0</v>
      </c>
      <c r="DZ611" s="3">
        <f t="shared" si="566"/>
        <v>0</v>
      </c>
      <c r="EA611" s="3">
        <f t="shared" si="566"/>
        <v>0</v>
      </c>
      <c r="EB611" s="3">
        <f t="shared" si="566"/>
        <v>0</v>
      </c>
      <c r="EC611" s="3">
        <f t="shared" si="566"/>
        <v>0</v>
      </c>
      <c r="ED611" s="3">
        <f t="shared" si="566"/>
        <v>0</v>
      </c>
      <c r="EE611" s="3">
        <f t="shared" si="566"/>
        <v>0</v>
      </c>
      <c r="EF611" s="3">
        <f t="shared" si="566"/>
        <v>0</v>
      </c>
      <c r="EG611" s="3">
        <f t="shared" si="566"/>
        <v>0</v>
      </c>
      <c r="EH611" s="3">
        <f t="shared" si="566"/>
        <v>0</v>
      </c>
      <c r="EI611" s="3">
        <f t="shared" si="566"/>
        <v>0</v>
      </c>
      <c r="EJ611" s="3">
        <f t="shared" si="566"/>
        <v>0</v>
      </c>
      <c r="EK611" s="3">
        <f t="shared" si="566"/>
        <v>0</v>
      </c>
      <c r="EL611" s="3">
        <f t="shared" si="566"/>
        <v>0</v>
      </c>
      <c r="EM611" s="3">
        <f t="shared" ref="EM611:FR611" si="567">EM624</f>
        <v>0</v>
      </c>
      <c r="EN611" s="3">
        <f t="shared" si="567"/>
        <v>0</v>
      </c>
      <c r="EO611" s="3">
        <f t="shared" si="567"/>
        <v>0</v>
      </c>
      <c r="EP611" s="3">
        <f t="shared" si="567"/>
        <v>0</v>
      </c>
      <c r="EQ611" s="3">
        <f t="shared" si="567"/>
        <v>0</v>
      </c>
      <c r="ER611" s="3">
        <f t="shared" si="567"/>
        <v>0</v>
      </c>
      <c r="ES611" s="3">
        <f t="shared" si="567"/>
        <v>0</v>
      </c>
      <c r="ET611" s="3">
        <f t="shared" si="567"/>
        <v>0</v>
      </c>
      <c r="EU611" s="3">
        <f t="shared" si="567"/>
        <v>0</v>
      </c>
      <c r="EV611" s="3">
        <f t="shared" si="567"/>
        <v>0</v>
      </c>
      <c r="EW611" s="3">
        <f t="shared" si="567"/>
        <v>0</v>
      </c>
      <c r="EX611" s="3">
        <f t="shared" si="567"/>
        <v>0</v>
      </c>
      <c r="EY611" s="3">
        <f t="shared" si="567"/>
        <v>0</v>
      </c>
      <c r="EZ611" s="3">
        <f t="shared" si="567"/>
        <v>0</v>
      </c>
      <c r="FA611" s="3">
        <f t="shared" si="567"/>
        <v>0</v>
      </c>
      <c r="FB611" s="3">
        <f t="shared" si="567"/>
        <v>0</v>
      </c>
      <c r="FC611" s="3">
        <f t="shared" si="567"/>
        <v>0</v>
      </c>
      <c r="FD611" s="3">
        <f t="shared" si="567"/>
        <v>0</v>
      </c>
      <c r="FE611" s="3">
        <f t="shared" si="567"/>
        <v>0</v>
      </c>
      <c r="FF611" s="3">
        <f t="shared" si="567"/>
        <v>0</v>
      </c>
      <c r="FG611" s="3">
        <f t="shared" si="567"/>
        <v>0</v>
      </c>
      <c r="FH611" s="3">
        <f t="shared" si="567"/>
        <v>0</v>
      </c>
      <c r="FI611" s="3">
        <f t="shared" si="567"/>
        <v>0</v>
      </c>
      <c r="FJ611" s="3">
        <f t="shared" si="567"/>
        <v>0</v>
      </c>
      <c r="FK611" s="3">
        <f t="shared" si="567"/>
        <v>0</v>
      </c>
      <c r="FL611" s="3">
        <f t="shared" si="567"/>
        <v>0</v>
      </c>
      <c r="FM611" s="3">
        <f t="shared" si="567"/>
        <v>0</v>
      </c>
      <c r="FN611" s="3">
        <f t="shared" si="567"/>
        <v>0</v>
      </c>
      <c r="FO611" s="3">
        <f t="shared" si="567"/>
        <v>0</v>
      </c>
      <c r="FP611" s="3">
        <f t="shared" si="567"/>
        <v>0</v>
      </c>
      <c r="FQ611" s="3">
        <f t="shared" si="567"/>
        <v>0</v>
      </c>
      <c r="FR611" s="3">
        <f t="shared" si="567"/>
        <v>0</v>
      </c>
      <c r="FS611" s="3">
        <f t="shared" ref="FS611:GX611" si="568">FS624</f>
        <v>0</v>
      </c>
      <c r="FT611" s="3">
        <f t="shared" si="568"/>
        <v>0</v>
      </c>
      <c r="FU611" s="3">
        <f t="shared" si="568"/>
        <v>0</v>
      </c>
      <c r="FV611" s="3">
        <f t="shared" si="568"/>
        <v>0</v>
      </c>
      <c r="FW611" s="3">
        <f t="shared" si="568"/>
        <v>0</v>
      </c>
      <c r="FX611" s="3">
        <f t="shared" si="568"/>
        <v>0</v>
      </c>
      <c r="FY611" s="3">
        <f t="shared" si="568"/>
        <v>0</v>
      </c>
      <c r="FZ611" s="3">
        <f t="shared" si="568"/>
        <v>0</v>
      </c>
      <c r="GA611" s="3">
        <f t="shared" si="568"/>
        <v>0</v>
      </c>
      <c r="GB611" s="3">
        <f t="shared" si="568"/>
        <v>0</v>
      </c>
      <c r="GC611" s="3">
        <f t="shared" si="568"/>
        <v>0</v>
      </c>
      <c r="GD611" s="3">
        <f t="shared" si="568"/>
        <v>0</v>
      </c>
      <c r="GE611" s="3">
        <f t="shared" si="568"/>
        <v>0</v>
      </c>
      <c r="GF611" s="3">
        <f t="shared" si="568"/>
        <v>0</v>
      </c>
      <c r="GG611" s="3">
        <f t="shared" si="568"/>
        <v>0</v>
      </c>
      <c r="GH611" s="3">
        <f t="shared" si="568"/>
        <v>0</v>
      </c>
      <c r="GI611" s="3">
        <f t="shared" si="568"/>
        <v>0</v>
      </c>
      <c r="GJ611" s="3">
        <f t="shared" si="568"/>
        <v>0</v>
      </c>
      <c r="GK611" s="3">
        <f t="shared" si="568"/>
        <v>0</v>
      </c>
      <c r="GL611" s="3">
        <f t="shared" si="568"/>
        <v>0</v>
      </c>
      <c r="GM611" s="3">
        <f t="shared" si="568"/>
        <v>0</v>
      </c>
      <c r="GN611" s="3">
        <f t="shared" si="568"/>
        <v>0</v>
      </c>
      <c r="GO611" s="3">
        <f t="shared" si="568"/>
        <v>0</v>
      </c>
      <c r="GP611" s="3">
        <f t="shared" si="568"/>
        <v>0</v>
      </c>
      <c r="GQ611" s="3">
        <f t="shared" si="568"/>
        <v>0</v>
      </c>
      <c r="GR611" s="3">
        <f t="shared" si="568"/>
        <v>0</v>
      </c>
      <c r="GS611" s="3">
        <f t="shared" si="568"/>
        <v>0</v>
      </c>
      <c r="GT611" s="3">
        <f t="shared" si="568"/>
        <v>0</v>
      </c>
      <c r="GU611" s="3">
        <f t="shared" si="568"/>
        <v>0</v>
      </c>
      <c r="GV611" s="3">
        <f t="shared" si="568"/>
        <v>0</v>
      </c>
      <c r="GW611" s="3">
        <f t="shared" si="568"/>
        <v>0</v>
      </c>
      <c r="GX611" s="3">
        <f t="shared" si="568"/>
        <v>0</v>
      </c>
    </row>
    <row r="612" spans="1:245" hidden="1" x14ac:dyDescent="0.2"/>
    <row r="613" spans="1:245" hidden="1" x14ac:dyDescent="0.2">
      <c r="A613">
        <v>17</v>
      </c>
      <c r="B613">
        <v>1</v>
      </c>
      <c r="C613">
        <f>ROW(SmtRes!A257)</f>
        <v>257</v>
      </c>
      <c r="D613">
        <f>ROW(EtalonRes!A254)</f>
        <v>254</v>
      </c>
      <c r="E613" t="s">
        <v>411</v>
      </c>
      <c r="F613" t="s">
        <v>412</v>
      </c>
      <c r="G613" t="s">
        <v>413</v>
      </c>
      <c r="H613" t="s">
        <v>414</v>
      </c>
      <c r="I613">
        <v>0</v>
      </c>
      <c r="J613">
        <v>0</v>
      </c>
      <c r="O613">
        <f t="shared" ref="O613:O622" si="569">ROUND(CP613,2)</f>
        <v>0</v>
      </c>
      <c r="P613">
        <f t="shared" ref="P613:P622" si="570">ROUND((ROUND((AC613*AW613*I613),2)*BC613),2)</f>
        <v>0</v>
      </c>
      <c r="Q613">
        <f>(ROUND((ROUND(((ET613)*AV613*I613),2)*BB613),2)+ROUND((ROUND(((AE613-(EU613))*AV613*I613),2)*BS613),2))</f>
        <v>0</v>
      </c>
      <c r="R613">
        <f t="shared" ref="R613:R622" si="571">ROUND((ROUND((AE613*AV613*I613),2)*BS613),2)</f>
        <v>0</v>
      </c>
      <c r="S613">
        <f t="shared" ref="S613:S622" si="572">ROUND((ROUND((AF613*AV613*I613),2)*BA613),2)</f>
        <v>0</v>
      </c>
      <c r="T613">
        <f t="shared" ref="T613:T622" si="573">ROUND(CU613*I613,2)</f>
        <v>0</v>
      </c>
      <c r="U613">
        <f t="shared" ref="U613:U622" si="574">CV613*I613</f>
        <v>0</v>
      </c>
      <c r="V613">
        <f t="shared" ref="V613:V622" si="575">CW613*I613</f>
        <v>0</v>
      </c>
      <c r="W613">
        <f t="shared" ref="W613:W622" si="576">ROUND(CX613*I613,2)</f>
        <v>0</v>
      </c>
      <c r="X613">
        <f t="shared" ref="X613:X622" si="577">ROUND(CY613,2)</f>
        <v>0</v>
      </c>
      <c r="Y613">
        <f t="shared" ref="Y613:Y622" si="578">ROUND(CZ613,2)</f>
        <v>0</v>
      </c>
      <c r="AA613">
        <v>40385408</v>
      </c>
      <c r="AB613">
        <f t="shared" ref="AB613:AB622" si="579">ROUND((AC613+AD613+AF613),6)</f>
        <v>486.15</v>
      </c>
      <c r="AC613">
        <f>ROUND((ES613),6)</f>
        <v>0</v>
      </c>
      <c r="AD613">
        <f>ROUND((((ET613)-(EU613))+AE613),6)</f>
        <v>0</v>
      </c>
      <c r="AE613">
        <f>ROUND((EU613),6)</f>
        <v>0</v>
      </c>
      <c r="AF613">
        <f>ROUND((EV613),6)</f>
        <v>486.15</v>
      </c>
      <c r="AG613">
        <f t="shared" ref="AG613:AG622" si="580">ROUND((AP613),6)</f>
        <v>0</v>
      </c>
      <c r="AH613">
        <f>(EW613)</f>
        <v>46.7</v>
      </c>
      <c r="AI613">
        <f>(EX613)</f>
        <v>0</v>
      </c>
      <c r="AJ613">
        <f t="shared" ref="AJ613:AJ622" si="581">(AS613)</f>
        <v>0</v>
      </c>
      <c r="AK613">
        <v>486.15</v>
      </c>
      <c r="AL613">
        <v>0</v>
      </c>
      <c r="AM613">
        <v>0</v>
      </c>
      <c r="AN613">
        <v>0</v>
      </c>
      <c r="AO613">
        <v>486.15</v>
      </c>
      <c r="AP613">
        <v>0</v>
      </c>
      <c r="AQ613">
        <v>46.7</v>
      </c>
      <c r="AR613">
        <v>0</v>
      </c>
      <c r="AS613">
        <v>0</v>
      </c>
      <c r="AT613">
        <v>102</v>
      </c>
      <c r="AU613">
        <v>47</v>
      </c>
      <c r="AV613">
        <v>1</v>
      </c>
      <c r="AW613">
        <v>1</v>
      </c>
      <c r="AZ613">
        <v>1</v>
      </c>
      <c r="BA613">
        <v>24.53</v>
      </c>
      <c r="BB613">
        <v>1</v>
      </c>
      <c r="BC613">
        <v>1</v>
      </c>
      <c r="BD613" t="s">
        <v>3</v>
      </c>
      <c r="BE613" t="s">
        <v>3</v>
      </c>
      <c r="BF613" t="s">
        <v>3</v>
      </c>
      <c r="BG613" t="s">
        <v>3</v>
      </c>
      <c r="BH613">
        <v>0</v>
      </c>
      <c r="BI613">
        <v>1</v>
      </c>
      <c r="BJ613" t="s">
        <v>415</v>
      </c>
      <c r="BM613">
        <v>295</v>
      </c>
      <c r="BN613">
        <v>0</v>
      </c>
      <c r="BO613" t="s">
        <v>412</v>
      </c>
      <c r="BP613">
        <v>1</v>
      </c>
      <c r="BQ613">
        <v>30</v>
      </c>
      <c r="BR613">
        <v>0</v>
      </c>
      <c r="BS613">
        <v>24.53</v>
      </c>
      <c r="BT613">
        <v>1</v>
      </c>
      <c r="BU613">
        <v>1</v>
      </c>
      <c r="BV613">
        <v>1</v>
      </c>
      <c r="BW613">
        <v>1</v>
      </c>
      <c r="BX613">
        <v>1</v>
      </c>
      <c r="BY613" t="s">
        <v>3</v>
      </c>
      <c r="BZ613">
        <v>102</v>
      </c>
      <c r="CA613">
        <v>47</v>
      </c>
      <c r="CE613">
        <v>30</v>
      </c>
      <c r="CF613">
        <v>0</v>
      </c>
      <c r="CG613">
        <v>0</v>
      </c>
      <c r="CM613">
        <v>0</v>
      </c>
      <c r="CN613" t="s">
        <v>3</v>
      </c>
      <c r="CO613">
        <v>0</v>
      </c>
      <c r="CP613">
        <f t="shared" ref="CP613:CP622" si="582">(P613+Q613+S613)</f>
        <v>0</v>
      </c>
      <c r="CQ613">
        <f t="shared" ref="CQ613:CQ622" si="583">ROUND((ROUND((AC613*AW613*1),2)*BC613),2)</f>
        <v>0</v>
      </c>
      <c r="CR613">
        <f>(ROUND((ROUND(((ET613)*AV613*1),2)*BB613),2)+ROUND((ROUND(((AE613-(EU613))*AV613*1),2)*BS613),2))</f>
        <v>0</v>
      </c>
      <c r="CS613">
        <f t="shared" ref="CS613:CS622" si="584">ROUND((ROUND((AE613*AV613*1),2)*BS613),2)</f>
        <v>0</v>
      </c>
      <c r="CT613">
        <f t="shared" ref="CT613:CT622" si="585">ROUND((ROUND((AF613*AV613*1),2)*BA613),2)</f>
        <v>11925.26</v>
      </c>
      <c r="CU613">
        <f t="shared" ref="CU613:CU622" si="586">AG613</f>
        <v>0</v>
      </c>
      <c r="CV613">
        <f t="shared" ref="CV613:CV622" si="587">(AH613*AV613)</f>
        <v>46.7</v>
      </c>
      <c r="CW613">
        <f t="shared" ref="CW613:CW622" si="588">AI613</f>
        <v>0</v>
      </c>
      <c r="CX613">
        <f t="shared" ref="CX613:CX622" si="589">AJ613</f>
        <v>0</v>
      </c>
      <c r="CY613">
        <f t="shared" ref="CY613:CY622" si="590">S613*(BZ613/100)</f>
        <v>0</v>
      </c>
      <c r="CZ613">
        <f t="shared" ref="CZ613:CZ622" si="591">S613*(CA613/100)</f>
        <v>0</v>
      </c>
      <c r="DC613" t="s">
        <v>3</v>
      </c>
      <c r="DD613" t="s">
        <v>3</v>
      </c>
      <c r="DE613" t="s">
        <v>3</v>
      </c>
      <c r="DF613" t="s">
        <v>3</v>
      </c>
      <c r="DG613" t="s">
        <v>3</v>
      </c>
      <c r="DH613" t="s">
        <v>3</v>
      </c>
      <c r="DI613" t="s">
        <v>3</v>
      </c>
      <c r="DJ613" t="s">
        <v>3</v>
      </c>
      <c r="DK613" t="s">
        <v>3</v>
      </c>
      <c r="DL613" t="s">
        <v>3</v>
      </c>
      <c r="DM613" t="s">
        <v>3</v>
      </c>
      <c r="DN613">
        <v>187</v>
      </c>
      <c r="DO613">
        <v>101</v>
      </c>
      <c r="DP613">
        <v>1</v>
      </c>
      <c r="DQ613">
        <v>1</v>
      </c>
      <c r="DU613">
        <v>1013</v>
      </c>
      <c r="DV613" t="s">
        <v>414</v>
      </c>
      <c r="DW613" t="s">
        <v>414</v>
      </c>
      <c r="DX613">
        <v>1</v>
      </c>
      <c r="EE613">
        <v>39927707</v>
      </c>
      <c r="EF613">
        <v>30</v>
      </c>
      <c r="EG613" t="s">
        <v>51</v>
      </c>
      <c r="EH613">
        <v>0</v>
      </c>
      <c r="EI613" t="s">
        <v>3</v>
      </c>
      <c r="EJ613">
        <v>1</v>
      </c>
      <c r="EK613">
        <v>295</v>
      </c>
      <c r="EL613" t="s">
        <v>289</v>
      </c>
      <c r="EM613" t="s">
        <v>290</v>
      </c>
      <c r="EO613" t="s">
        <v>3</v>
      </c>
      <c r="EQ613">
        <v>131072</v>
      </c>
      <c r="ER613">
        <v>486.15</v>
      </c>
      <c r="ES613">
        <v>0</v>
      </c>
      <c r="ET613">
        <v>0</v>
      </c>
      <c r="EU613">
        <v>0</v>
      </c>
      <c r="EV613">
        <v>486.15</v>
      </c>
      <c r="EW613">
        <v>46.7</v>
      </c>
      <c r="EX613">
        <v>0</v>
      </c>
      <c r="EY613">
        <v>0</v>
      </c>
      <c r="FQ613">
        <v>0</v>
      </c>
      <c r="FR613">
        <f t="shared" ref="FR613:FR622" si="592">ROUND(IF(AND(BH613=3,BI613=3),P613,0),2)</f>
        <v>0</v>
      </c>
      <c r="FS613">
        <v>0</v>
      </c>
      <c r="FX613">
        <v>187</v>
      </c>
      <c r="FY613">
        <v>101</v>
      </c>
      <c r="GA613" t="s">
        <v>3</v>
      </c>
      <c r="GD613">
        <v>0</v>
      </c>
      <c r="GF613">
        <v>1461919467</v>
      </c>
      <c r="GG613">
        <v>2</v>
      </c>
      <c r="GH613">
        <v>1</v>
      </c>
      <c r="GI613">
        <v>2</v>
      </c>
      <c r="GJ613">
        <v>0</v>
      </c>
      <c r="GK613">
        <f>ROUND(R613*(R12)/100,2)</f>
        <v>0</v>
      </c>
      <c r="GL613">
        <f t="shared" ref="GL613:GL622" si="593">ROUND(IF(AND(BH613=3,BI613=3,FS613&lt;&gt;0),P613,0),2)</f>
        <v>0</v>
      </c>
      <c r="GM613">
        <f t="shared" ref="GM613:GM622" si="594">ROUND(O613+X613+Y613+GK613,2)+GX613</f>
        <v>0</v>
      </c>
      <c r="GN613">
        <f t="shared" ref="GN613:GN622" si="595">IF(OR(BI613=0,BI613=1),ROUND(O613+X613+Y613+GK613,2),0)</f>
        <v>0</v>
      </c>
      <c r="GO613">
        <f t="shared" ref="GO613:GO622" si="596">IF(BI613=2,ROUND(O613+X613+Y613+GK613,2),0)</f>
        <v>0</v>
      </c>
      <c r="GP613">
        <f t="shared" ref="GP613:GP622" si="597">IF(BI613=4,ROUND(O613+X613+Y613+GK613,2)+GX613,0)</f>
        <v>0</v>
      </c>
      <c r="GR613">
        <v>0</v>
      </c>
      <c r="GS613">
        <v>3</v>
      </c>
      <c r="GT613">
        <v>0</v>
      </c>
      <c r="GU613" t="s">
        <v>3</v>
      </c>
      <c r="GV613">
        <f t="shared" ref="GV613:GV622" si="598">ROUND((GT613),6)</f>
        <v>0</v>
      </c>
      <c r="GW613">
        <v>1</v>
      </c>
      <c r="GX613">
        <f t="shared" ref="GX613:GX622" si="599">ROUND(HC613*I613,2)</f>
        <v>0</v>
      </c>
      <c r="HA613">
        <v>0</v>
      </c>
      <c r="HB613">
        <v>0</v>
      </c>
      <c r="HC613">
        <f t="shared" ref="HC613:HC622" si="600">GV613*GW613</f>
        <v>0</v>
      </c>
      <c r="IK613">
        <v>0</v>
      </c>
    </row>
    <row r="614" spans="1:245" hidden="1" x14ac:dyDescent="0.2">
      <c r="A614">
        <v>18</v>
      </c>
      <c r="B614">
        <v>1</v>
      </c>
      <c r="C614">
        <v>257</v>
      </c>
      <c r="E614" t="s">
        <v>416</v>
      </c>
      <c r="F614" t="s">
        <v>298</v>
      </c>
      <c r="G614" t="s">
        <v>299</v>
      </c>
      <c r="H614" t="s">
        <v>44</v>
      </c>
      <c r="I614">
        <v>0</v>
      </c>
      <c r="J614">
        <v>20.000000000000004</v>
      </c>
      <c r="O614">
        <f t="shared" si="569"/>
        <v>0</v>
      </c>
      <c r="P614">
        <f t="shared" si="570"/>
        <v>0</v>
      </c>
      <c r="Q614">
        <f>(ROUND((ROUND(((ET614)*AV614*I614),2)*BB614),2)+ROUND((ROUND(((AE614-(EU614))*AV614*I614),2)*BS614),2))</f>
        <v>0</v>
      </c>
      <c r="R614">
        <f t="shared" si="571"/>
        <v>0</v>
      </c>
      <c r="S614">
        <f t="shared" si="572"/>
        <v>0</v>
      </c>
      <c r="T614">
        <f t="shared" si="573"/>
        <v>0</v>
      </c>
      <c r="U614">
        <f t="shared" si="574"/>
        <v>0</v>
      </c>
      <c r="V614">
        <f t="shared" si="575"/>
        <v>0</v>
      </c>
      <c r="W614">
        <f t="shared" si="576"/>
        <v>0</v>
      </c>
      <c r="X614">
        <f t="shared" si="577"/>
        <v>0</v>
      </c>
      <c r="Y614">
        <f t="shared" si="578"/>
        <v>0</v>
      </c>
      <c r="AA614">
        <v>40385408</v>
      </c>
      <c r="AB614">
        <f t="shared" si="579"/>
        <v>146.84</v>
      </c>
      <c r="AC614">
        <f>ROUND((ES614),6)</f>
        <v>146.84</v>
      </c>
      <c r="AD614">
        <f>ROUND((((ET614)-(EU614))+AE614),6)</f>
        <v>0</v>
      </c>
      <c r="AE614">
        <f>ROUND((EU614),6)</f>
        <v>0</v>
      </c>
      <c r="AF614">
        <f>ROUND((EV614),6)</f>
        <v>0</v>
      </c>
      <c r="AG614">
        <f t="shared" si="580"/>
        <v>0</v>
      </c>
      <c r="AH614">
        <f>(EW614)</f>
        <v>0</v>
      </c>
      <c r="AI614">
        <f>(EX614)</f>
        <v>0</v>
      </c>
      <c r="AJ614">
        <f t="shared" si="581"/>
        <v>0</v>
      </c>
      <c r="AK614">
        <v>146.84</v>
      </c>
      <c r="AL614">
        <v>146.84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1</v>
      </c>
      <c r="AW614">
        <v>1</v>
      </c>
      <c r="AZ614">
        <v>1</v>
      </c>
      <c r="BA614">
        <v>1</v>
      </c>
      <c r="BB614">
        <v>1</v>
      </c>
      <c r="BC614">
        <v>6.66</v>
      </c>
      <c r="BD614" t="s">
        <v>3</v>
      </c>
      <c r="BE614" t="s">
        <v>3</v>
      </c>
      <c r="BF614" t="s">
        <v>3</v>
      </c>
      <c r="BG614" t="s">
        <v>3</v>
      </c>
      <c r="BH614">
        <v>3</v>
      </c>
      <c r="BI614">
        <v>1</v>
      </c>
      <c r="BJ614" t="s">
        <v>300</v>
      </c>
      <c r="BM614">
        <v>295</v>
      </c>
      <c r="BN614">
        <v>0</v>
      </c>
      <c r="BO614" t="s">
        <v>298</v>
      </c>
      <c r="BP614">
        <v>1</v>
      </c>
      <c r="BQ614">
        <v>30</v>
      </c>
      <c r="BR614">
        <v>0</v>
      </c>
      <c r="BS614">
        <v>1</v>
      </c>
      <c r="BT614">
        <v>1</v>
      </c>
      <c r="BU614">
        <v>1</v>
      </c>
      <c r="BV614">
        <v>1</v>
      </c>
      <c r="BW614">
        <v>1</v>
      </c>
      <c r="BX614">
        <v>1</v>
      </c>
      <c r="BY614" t="s">
        <v>3</v>
      </c>
      <c r="BZ614">
        <v>0</v>
      </c>
      <c r="CA614">
        <v>0</v>
      </c>
      <c r="CE614">
        <v>30</v>
      </c>
      <c r="CF614">
        <v>0</v>
      </c>
      <c r="CG614">
        <v>0</v>
      </c>
      <c r="CM614">
        <v>0</v>
      </c>
      <c r="CN614" t="s">
        <v>3</v>
      </c>
      <c r="CO614">
        <v>0</v>
      </c>
      <c r="CP614">
        <f t="shared" si="582"/>
        <v>0</v>
      </c>
      <c r="CQ614">
        <f t="shared" si="583"/>
        <v>977.95</v>
      </c>
      <c r="CR614">
        <f>(ROUND((ROUND(((ET614)*AV614*1),2)*BB614),2)+ROUND((ROUND(((AE614-(EU614))*AV614*1),2)*BS614),2))</f>
        <v>0</v>
      </c>
      <c r="CS614">
        <f t="shared" si="584"/>
        <v>0</v>
      </c>
      <c r="CT614">
        <f t="shared" si="585"/>
        <v>0</v>
      </c>
      <c r="CU614">
        <f t="shared" si="586"/>
        <v>0</v>
      </c>
      <c r="CV614">
        <f t="shared" si="587"/>
        <v>0</v>
      </c>
      <c r="CW614">
        <f t="shared" si="588"/>
        <v>0</v>
      </c>
      <c r="CX614">
        <f t="shared" si="589"/>
        <v>0</v>
      </c>
      <c r="CY614">
        <f t="shared" si="590"/>
        <v>0</v>
      </c>
      <c r="CZ614">
        <f t="shared" si="591"/>
        <v>0</v>
      </c>
      <c r="DC614" t="s">
        <v>3</v>
      </c>
      <c r="DD614" t="s">
        <v>3</v>
      </c>
      <c r="DE614" t="s">
        <v>3</v>
      </c>
      <c r="DF614" t="s">
        <v>3</v>
      </c>
      <c r="DG614" t="s">
        <v>3</v>
      </c>
      <c r="DH614" t="s">
        <v>3</v>
      </c>
      <c r="DI614" t="s">
        <v>3</v>
      </c>
      <c r="DJ614" t="s">
        <v>3</v>
      </c>
      <c r="DK614" t="s">
        <v>3</v>
      </c>
      <c r="DL614" t="s">
        <v>3</v>
      </c>
      <c r="DM614" t="s">
        <v>3</v>
      </c>
      <c r="DN614">
        <v>187</v>
      </c>
      <c r="DO614">
        <v>101</v>
      </c>
      <c r="DP614">
        <v>1</v>
      </c>
      <c r="DQ614">
        <v>1</v>
      </c>
      <c r="DU614">
        <v>1007</v>
      </c>
      <c r="DV614" t="s">
        <v>44</v>
      </c>
      <c r="DW614" t="s">
        <v>44</v>
      </c>
      <c r="DX614">
        <v>1</v>
      </c>
      <c r="EE614">
        <v>39927707</v>
      </c>
      <c r="EF614">
        <v>30</v>
      </c>
      <c r="EG614" t="s">
        <v>51</v>
      </c>
      <c r="EH614">
        <v>0</v>
      </c>
      <c r="EI614" t="s">
        <v>3</v>
      </c>
      <c r="EJ614">
        <v>1</v>
      </c>
      <c r="EK614">
        <v>295</v>
      </c>
      <c r="EL614" t="s">
        <v>289</v>
      </c>
      <c r="EM614" t="s">
        <v>290</v>
      </c>
      <c r="EO614" t="s">
        <v>3</v>
      </c>
      <c r="EQ614">
        <v>0</v>
      </c>
      <c r="ER614">
        <v>146.84</v>
      </c>
      <c r="ES614">
        <v>146.84</v>
      </c>
      <c r="ET614">
        <v>0</v>
      </c>
      <c r="EU614">
        <v>0</v>
      </c>
      <c r="EV614">
        <v>0</v>
      </c>
      <c r="EW614">
        <v>0</v>
      </c>
      <c r="EX614">
        <v>0</v>
      </c>
      <c r="FQ614">
        <v>0</v>
      </c>
      <c r="FR614">
        <f t="shared" si="592"/>
        <v>0</v>
      </c>
      <c r="FS614">
        <v>0</v>
      </c>
      <c r="FX614">
        <v>187</v>
      </c>
      <c r="FY614">
        <v>101</v>
      </c>
      <c r="GA614" t="s">
        <v>3</v>
      </c>
      <c r="GD614">
        <v>0</v>
      </c>
      <c r="GF614">
        <v>92320855</v>
      </c>
      <c r="GG614">
        <v>2</v>
      </c>
      <c r="GH614">
        <v>1</v>
      </c>
      <c r="GI614">
        <v>2</v>
      </c>
      <c r="GJ614">
        <v>0</v>
      </c>
      <c r="GK614">
        <f>ROUND(R614*(R12)/100,2)</f>
        <v>0</v>
      </c>
      <c r="GL614">
        <f t="shared" si="593"/>
        <v>0</v>
      </c>
      <c r="GM614">
        <f t="shared" si="594"/>
        <v>0</v>
      </c>
      <c r="GN614">
        <f t="shared" si="595"/>
        <v>0</v>
      </c>
      <c r="GO614">
        <f t="shared" si="596"/>
        <v>0</v>
      </c>
      <c r="GP614">
        <f t="shared" si="597"/>
        <v>0</v>
      </c>
      <c r="GR614">
        <v>0</v>
      </c>
      <c r="GS614">
        <v>3</v>
      </c>
      <c r="GT614">
        <v>0</v>
      </c>
      <c r="GU614" t="s">
        <v>3</v>
      </c>
      <c r="GV614">
        <f t="shared" si="598"/>
        <v>0</v>
      </c>
      <c r="GW614">
        <v>1</v>
      </c>
      <c r="GX614">
        <f t="shared" si="599"/>
        <v>0</v>
      </c>
      <c r="HA614">
        <v>0</v>
      </c>
      <c r="HB614">
        <v>0</v>
      </c>
      <c r="HC614">
        <f t="shared" si="600"/>
        <v>0</v>
      </c>
      <c r="IK614">
        <v>0</v>
      </c>
    </row>
    <row r="615" spans="1:245" hidden="1" x14ac:dyDescent="0.2">
      <c r="A615">
        <v>17</v>
      </c>
      <c r="B615">
        <v>1</v>
      </c>
      <c r="C615">
        <f>ROW(SmtRes!A259)</f>
        <v>259</v>
      </c>
      <c r="D615">
        <f>ROW(EtalonRes!A256)</f>
        <v>256</v>
      </c>
      <c r="E615" t="s">
        <v>417</v>
      </c>
      <c r="F615" t="s">
        <v>418</v>
      </c>
      <c r="G615" t="s">
        <v>419</v>
      </c>
      <c r="H615" t="s">
        <v>414</v>
      </c>
      <c r="I615">
        <v>0</v>
      </c>
      <c r="J615">
        <v>0</v>
      </c>
      <c r="O615">
        <f t="shared" si="569"/>
        <v>0</v>
      </c>
      <c r="P615">
        <f t="shared" si="570"/>
        <v>0</v>
      </c>
      <c r="Q615">
        <f>(ROUND((ROUND((((ET615*4))*AV615*I615),2)*BB615),2)+ROUND((ROUND(((AE615-((EU615*4)))*AV615*I615),2)*BS615),2))</f>
        <v>0</v>
      </c>
      <c r="R615">
        <f t="shared" si="571"/>
        <v>0</v>
      </c>
      <c r="S615">
        <f t="shared" si="572"/>
        <v>0</v>
      </c>
      <c r="T615">
        <f t="shared" si="573"/>
        <v>0</v>
      </c>
      <c r="U615">
        <f t="shared" si="574"/>
        <v>0</v>
      </c>
      <c r="V615">
        <f t="shared" si="575"/>
        <v>0</v>
      </c>
      <c r="W615">
        <f t="shared" si="576"/>
        <v>0</v>
      </c>
      <c r="X615">
        <f t="shared" si="577"/>
        <v>0</v>
      </c>
      <c r="Y615">
        <f t="shared" si="578"/>
        <v>0</v>
      </c>
      <c r="AA615">
        <v>40385408</v>
      </c>
      <c r="AB615">
        <f t="shared" si="579"/>
        <v>225.68</v>
      </c>
      <c r="AC615">
        <f>ROUND(((ES615*4)),6)</f>
        <v>0</v>
      </c>
      <c r="AD615">
        <f>ROUND(((((ET615*4))-((EU615*4)))+AE615),6)</f>
        <v>0</v>
      </c>
      <c r="AE615">
        <f>ROUND(((EU615*4)),6)</f>
        <v>0</v>
      </c>
      <c r="AF615">
        <f>ROUND(((EV615*4)),6)</f>
        <v>225.68</v>
      </c>
      <c r="AG615">
        <f t="shared" si="580"/>
        <v>0</v>
      </c>
      <c r="AH615">
        <f>((EW615*4))</f>
        <v>21.68</v>
      </c>
      <c r="AI615">
        <f>((EX615*4))</f>
        <v>0</v>
      </c>
      <c r="AJ615">
        <f t="shared" si="581"/>
        <v>0</v>
      </c>
      <c r="AK615">
        <v>56.42</v>
      </c>
      <c r="AL615">
        <v>0</v>
      </c>
      <c r="AM615">
        <v>0</v>
      </c>
      <c r="AN615">
        <v>0</v>
      </c>
      <c r="AO615">
        <v>56.42</v>
      </c>
      <c r="AP615">
        <v>0</v>
      </c>
      <c r="AQ615">
        <v>5.42</v>
      </c>
      <c r="AR615">
        <v>0</v>
      </c>
      <c r="AS615">
        <v>0</v>
      </c>
      <c r="AT615">
        <v>102</v>
      </c>
      <c r="AU615">
        <v>47</v>
      </c>
      <c r="AV615">
        <v>1</v>
      </c>
      <c r="AW615">
        <v>1</v>
      </c>
      <c r="AZ615">
        <v>1</v>
      </c>
      <c r="BA615">
        <v>24.53</v>
      </c>
      <c r="BB615">
        <v>1</v>
      </c>
      <c r="BC615">
        <v>1</v>
      </c>
      <c r="BD615" t="s">
        <v>3</v>
      </c>
      <c r="BE615" t="s">
        <v>3</v>
      </c>
      <c r="BF615" t="s">
        <v>3</v>
      </c>
      <c r="BG615" t="s">
        <v>3</v>
      </c>
      <c r="BH615">
        <v>0</v>
      </c>
      <c r="BI615">
        <v>1</v>
      </c>
      <c r="BJ615" t="s">
        <v>420</v>
      </c>
      <c r="BM615">
        <v>295</v>
      </c>
      <c r="BN615">
        <v>0</v>
      </c>
      <c r="BO615" t="s">
        <v>418</v>
      </c>
      <c r="BP615">
        <v>1</v>
      </c>
      <c r="BQ615">
        <v>30</v>
      </c>
      <c r="BR615">
        <v>0</v>
      </c>
      <c r="BS615">
        <v>24.53</v>
      </c>
      <c r="BT615">
        <v>1</v>
      </c>
      <c r="BU615">
        <v>1</v>
      </c>
      <c r="BV615">
        <v>1</v>
      </c>
      <c r="BW615">
        <v>1</v>
      </c>
      <c r="BX615">
        <v>1</v>
      </c>
      <c r="BY615" t="s">
        <v>3</v>
      </c>
      <c r="BZ615">
        <v>102</v>
      </c>
      <c r="CA615">
        <v>47</v>
      </c>
      <c r="CE615">
        <v>30</v>
      </c>
      <c r="CF615">
        <v>0</v>
      </c>
      <c r="CG615">
        <v>0</v>
      </c>
      <c r="CM615">
        <v>0</v>
      </c>
      <c r="CN615" t="s">
        <v>3</v>
      </c>
      <c r="CO615">
        <v>0</v>
      </c>
      <c r="CP615">
        <f t="shared" si="582"/>
        <v>0</v>
      </c>
      <c r="CQ615">
        <f t="shared" si="583"/>
        <v>0</v>
      </c>
      <c r="CR615">
        <f>(ROUND((ROUND((((ET615*4))*AV615*1),2)*BB615),2)+ROUND((ROUND(((AE615-((EU615*4)))*AV615*1),2)*BS615),2))</f>
        <v>0</v>
      </c>
      <c r="CS615">
        <f t="shared" si="584"/>
        <v>0</v>
      </c>
      <c r="CT615">
        <f t="shared" si="585"/>
        <v>5535.93</v>
      </c>
      <c r="CU615">
        <f t="shared" si="586"/>
        <v>0</v>
      </c>
      <c r="CV615">
        <f t="shared" si="587"/>
        <v>21.68</v>
      </c>
      <c r="CW615">
        <f t="shared" si="588"/>
        <v>0</v>
      </c>
      <c r="CX615">
        <f t="shared" si="589"/>
        <v>0</v>
      </c>
      <c r="CY615">
        <f t="shared" si="590"/>
        <v>0</v>
      </c>
      <c r="CZ615">
        <f t="shared" si="591"/>
        <v>0</v>
      </c>
      <c r="DC615" t="s">
        <v>3</v>
      </c>
      <c r="DD615" t="s">
        <v>421</v>
      </c>
      <c r="DE615" t="s">
        <v>421</v>
      </c>
      <c r="DF615" t="s">
        <v>421</v>
      </c>
      <c r="DG615" t="s">
        <v>421</v>
      </c>
      <c r="DH615" t="s">
        <v>3</v>
      </c>
      <c r="DI615" t="s">
        <v>421</v>
      </c>
      <c r="DJ615" t="s">
        <v>421</v>
      </c>
      <c r="DK615" t="s">
        <v>3</v>
      </c>
      <c r="DL615" t="s">
        <v>3</v>
      </c>
      <c r="DM615" t="s">
        <v>3</v>
      </c>
      <c r="DN615">
        <v>187</v>
      </c>
      <c r="DO615">
        <v>101</v>
      </c>
      <c r="DP615">
        <v>1</v>
      </c>
      <c r="DQ615">
        <v>1</v>
      </c>
      <c r="DU615">
        <v>1013</v>
      </c>
      <c r="DV615" t="s">
        <v>414</v>
      </c>
      <c r="DW615" t="s">
        <v>414</v>
      </c>
      <c r="DX615">
        <v>1</v>
      </c>
      <c r="EE615">
        <v>39927707</v>
      </c>
      <c r="EF615">
        <v>30</v>
      </c>
      <c r="EG615" t="s">
        <v>51</v>
      </c>
      <c r="EH615">
        <v>0</v>
      </c>
      <c r="EI615" t="s">
        <v>3</v>
      </c>
      <c r="EJ615">
        <v>1</v>
      </c>
      <c r="EK615">
        <v>295</v>
      </c>
      <c r="EL615" t="s">
        <v>289</v>
      </c>
      <c r="EM615" t="s">
        <v>290</v>
      </c>
      <c r="EO615" t="s">
        <v>3</v>
      </c>
      <c r="EQ615">
        <v>131072</v>
      </c>
      <c r="ER615">
        <v>56.42</v>
      </c>
      <c r="ES615">
        <v>0</v>
      </c>
      <c r="ET615">
        <v>0</v>
      </c>
      <c r="EU615">
        <v>0</v>
      </c>
      <c r="EV615">
        <v>56.42</v>
      </c>
      <c r="EW615">
        <v>5.42</v>
      </c>
      <c r="EX615">
        <v>0</v>
      </c>
      <c r="EY615">
        <v>0</v>
      </c>
      <c r="FQ615">
        <v>0</v>
      </c>
      <c r="FR615">
        <f t="shared" si="592"/>
        <v>0</v>
      </c>
      <c r="FS615">
        <v>0</v>
      </c>
      <c r="FX615">
        <v>187</v>
      </c>
      <c r="FY615">
        <v>101</v>
      </c>
      <c r="GA615" t="s">
        <v>3</v>
      </c>
      <c r="GD615">
        <v>0</v>
      </c>
      <c r="GF615">
        <v>2027648972</v>
      </c>
      <c r="GG615">
        <v>2</v>
      </c>
      <c r="GH615">
        <v>1</v>
      </c>
      <c r="GI615">
        <v>2</v>
      </c>
      <c r="GJ615">
        <v>0</v>
      </c>
      <c r="GK615">
        <f>ROUND(R615*(R12)/100,2)</f>
        <v>0</v>
      </c>
      <c r="GL615">
        <f t="shared" si="593"/>
        <v>0</v>
      </c>
      <c r="GM615">
        <f t="shared" si="594"/>
        <v>0</v>
      </c>
      <c r="GN615">
        <f t="shared" si="595"/>
        <v>0</v>
      </c>
      <c r="GO615">
        <f t="shared" si="596"/>
        <v>0</v>
      </c>
      <c r="GP615">
        <f t="shared" si="597"/>
        <v>0</v>
      </c>
      <c r="GR615">
        <v>0</v>
      </c>
      <c r="GS615">
        <v>3</v>
      </c>
      <c r="GT615">
        <v>0</v>
      </c>
      <c r="GU615" t="s">
        <v>3</v>
      </c>
      <c r="GV615">
        <f t="shared" si="598"/>
        <v>0</v>
      </c>
      <c r="GW615">
        <v>1</v>
      </c>
      <c r="GX615">
        <f t="shared" si="599"/>
        <v>0</v>
      </c>
      <c r="HA615">
        <v>0</v>
      </c>
      <c r="HB615">
        <v>0</v>
      </c>
      <c r="HC615">
        <f t="shared" si="600"/>
        <v>0</v>
      </c>
      <c r="IK615">
        <v>0</v>
      </c>
    </row>
    <row r="616" spans="1:245" hidden="1" x14ac:dyDescent="0.2">
      <c r="A616">
        <v>18</v>
      </c>
      <c r="B616">
        <v>1</v>
      </c>
      <c r="C616">
        <v>259</v>
      </c>
      <c r="E616" t="s">
        <v>422</v>
      </c>
      <c r="F616" t="s">
        <v>298</v>
      </c>
      <c r="G616" t="s">
        <v>299</v>
      </c>
      <c r="H616" t="s">
        <v>44</v>
      </c>
      <c r="I616">
        <v>0</v>
      </c>
      <c r="J616">
        <v>20.000000000000004</v>
      </c>
      <c r="O616">
        <f t="shared" si="569"/>
        <v>0</v>
      </c>
      <c r="P616">
        <f t="shared" si="570"/>
        <v>0</v>
      </c>
      <c r="Q616">
        <f t="shared" ref="Q616:Q622" si="601">(ROUND((ROUND(((ET616)*AV616*I616),2)*BB616),2)+ROUND((ROUND(((AE616-(EU616))*AV616*I616),2)*BS616),2))</f>
        <v>0</v>
      </c>
      <c r="R616">
        <f t="shared" si="571"/>
        <v>0</v>
      </c>
      <c r="S616">
        <f t="shared" si="572"/>
        <v>0</v>
      </c>
      <c r="T616">
        <f t="shared" si="573"/>
        <v>0</v>
      </c>
      <c r="U616">
        <f t="shared" si="574"/>
        <v>0</v>
      </c>
      <c r="V616">
        <f t="shared" si="575"/>
        <v>0</v>
      </c>
      <c r="W616">
        <f t="shared" si="576"/>
        <v>0</v>
      </c>
      <c r="X616">
        <f t="shared" si="577"/>
        <v>0</v>
      </c>
      <c r="Y616">
        <f t="shared" si="578"/>
        <v>0</v>
      </c>
      <c r="AA616">
        <v>40385408</v>
      </c>
      <c r="AB616">
        <f t="shared" si="579"/>
        <v>146.84</v>
      </c>
      <c r="AC616">
        <f t="shared" ref="AC616:AC622" si="602">ROUND((ES616),6)</f>
        <v>146.84</v>
      </c>
      <c r="AD616">
        <f t="shared" ref="AD616:AD622" si="603">ROUND((((ET616)-(EU616))+AE616),6)</f>
        <v>0</v>
      </c>
      <c r="AE616">
        <f t="shared" ref="AE616:AF622" si="604">ROUND((EU616),6)</f>
        <v>0</v>
      </c>
      <c r="AF616">
        <f t="shared" si="604"/>
        <v>0</v>
      </c>
      <c r="AG616">
        <f t="shared" si="580"/>
        <v>0</v>
      </c>
      <c r="AH616">
        <f t="shared" ref="AH616:AI622" si="605">(EW616)</f>
        <v>0</v>
      </c>
      <c r="AI616">
        <f t="shared" si="605"/>
        <v>0</v>
      </c>
      <c r="AJ616">
        <f t="shared" si="581"/>
        <v>0</v>
      </c>
      <c r="AK616">
        <v>146.84</v>
      </c>
      <c r="AL616">
        <v>146.84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1</v>
      </c>
      <c r="AW616">
        <v>1</v>
      </c>
      <c r="AZ616">
        <v>1</v>
      </c>
      <c r="BA616">
        <v>1</v>
      </c>
      <c r="BB616">
        <v>1</v>
      </c>
      <c r="BC616">
        <v>6.66</v>
      </c>
      <c r="BD616" t="s">
        <v>3</v>
      </c>
      <c r="BE616" t="s">
        <v>3</v>
      </c>
      <c r="BF616" t="s">
        <v>3</v>
      </c>
      <c r="BG616" t="s">
        <v>3</v>
      </c>
      <c r="BH616">
        <v>3</v>
      </c>
      <c r="BI616">
        <v>1</v>
      </c>
      <c r="BJ616" t="s">
        <v>300</v>
      </c>
      <c r="BM616">
        <v>295</v>
      </c>
      <c r="BN616">
        <v>0</v>
      </c>
      <c r="BO616" t="s">
        <v>298</v>
      </c>
      <c r="BP616">
        <v>1</v>
      </c>
      <c r="BQ616">
        <v>30</v>
      </c>
      <c r="BR616">
        <v>0</v>
      </c>
      <c r="BS616">
        <v>1</v>
      </c>
      <c r="BT616">
        <v>1</v>
      </c>
      <c r="BU616">
        <v>1</v>
      </c>
      <c r="BV616">
        <v>1</v>
      </c>
      <c r="BW616">
        <v>1</v>
      </c>
      <c r="BX616">
        <v>1</v>
      </c>
      <c r="BY616" t="s">
        <v>3</v>
      </c>
      <c r="BZ616">
        <v>0</v>
      </c>
      <c r="CA616">
        <v>0</v>
      </c>
      <c r="CE616">
        <v>30</v>
      </c>
      <c r="CF616">
        <v>0</v>
      </c>
      <c r="CG616">
        <v>0</v>
      </c>
      <c r="CM616">
        <v>0</v>
      </c>
      <c r="CN616" t="s">
        <v>3</v>
      </c>
      <c r="CO616">
        <v>0</v>
      </c>
      <c r="CP616">
        <f t="shared" si="582"/>
        <v>0</v>
      </c>
      <c r="CQ616">
        <f t="shared" si="583"/>
        <v>977.95</v>
      </c>
      <c r="CR616">
        <f t="shared" ref="CR616:CR622" si="606">(ROUND((ROUND(((ET616)*AV616*1),2)*BB616),2)+ROUND((ROUND(((AE616-(EU616))*AV616*1),2)*BS616),2))</f>
        <v>0</v>
      </c>
      <c r="CS616">
        <f t="shared" si="584"/>
        <v>0</v>
      </c>
      <c r="CT616">
        <f t="shared" si="585"/>
        <v>0</v>
      </c>
      <c r="CU616">
        <f t="shared" si="586"/>
        <v>0</v>
      </c>
      <c r="CV616">
        <f t="shared" si="587"/>
        <v>0</v>
      </c>
      <c r="CW616">
        <f t="shared" si="588"/>
        <v>0</v>
      </c>
      <c r="CX616">
        <f t="shared" si="589"/>
        <v>0</v>
      </c>
      <c r="CY616">
        <f t="shared" si="590"/>
        <v>0</v>
      </c>
      <c r="CZ616">
        <f t="shared" si="591"/>
        <v>0</v>
      </c>
      <c r="DC616" t="s">
        <v>3</v>
      </c>
      <c r="DD616" t="s">
        <v>3</v>
      </c>
      <c r="DE616" t="s">
        <v>3</v>
      </c>
      <c r="DF616" t="s">
        <v>3</v>
      </c>
      <c r="DG616" t="s">
        <v>3</v>
      </c>
      <c r="DH616" t="s">
        <v>3</v>
      </c>
      <c r="DI616" t="s">
        <v>3</v>
      </c>
      <c r="DJ616" t="s">
        <v>3</v>
      </c>
      <c r="DK616" t="s">
        <v>3</v>
      </c>
      <c r="DL616" t="s">
        <v>3</v>
      </c>
      <c r="DM616" t="s">
        <v>3</v>
      </c>
      <c r="DN616">
        <v>187</v>
      </c>
      <c r="DO616">
        <v>101</v>
      </c>
      <c r="DP616">
        <v>1</v>
      </c>
      <c r="DQ616">
        <v>1</v>
      </c>
      <c r="DU616">
        <v>1007</v>
      </c>
      <c r="DV616" t="s">
        <v>44</v>
      </c>
      <c r="DW616" t="s">
        <v>44</v>
      </c>
      <c r="DX616">
        <v>1</v>
      </c>
      <c r="EE616">
        <v>39927707</v>
      </c>
      <c r="EF616">
        <v>30</v>
      </c>
      <c r="EG616" t="s">
        <v>51</v>
      </c>
      <c r="EH616">
        <v>0</v>
      </c>
      <c r="EI616" t="s">
        <v>3</v>
      </c>
      <c r="EJ616">
        <v>1</v>
      </c>
      <c r="EK616">
        <v>295</v>
      </c>
      <c r="EL616" t="s">
        <v>289</v>
      </c>
      <c r="EM616" t="s">
        <v>290</v>
      </c>
      <c r="EO616" t="s">
        <v>3</v>
      </c>
      <c r="EQ616">
        <v>0</v>
      </c>
      <c r="ER616">
        <v>146.84</v>
      </c>
      <c r="ES616">
        <v>146.84</v>
      </c>
      <c r="ET616">
        <v>0</v>
      </c>
      <c r="EU616">
        <v>0</v>
      </c>
      <c r="EV616">
        <v>0</v>
      </c>
      <c r="EW616">
        <v>0</v>
      </c>
      <c r="EX616">
        <v>0</v>
      </c>
      <c r="FQ616">
        <v>0</v>
      </c>
      <c r="FR616">
        <f t="shared" si="592"/>
        <v>0</v>
      </c>
      <c r="FS616">
        <v>0</v>
      </c>
      <c r="FX616">
        <v>187</v>
      </c>
      <c r="FY616">
        <v>101</v>
      </c>
      <c r="GA616" t="s">
        <v>3</v>
      </c>
      <c r="GD616">
        <v>0</v>
      </c>
      <c r="GF616">
        <v>92320855</v>
      </c>
      <c r="GG616">
        <v>2</v>
      </c>
      <c r="GH616">
        <v>1</v>
      </c>
      <c r="GI616">
        <v>2</v>
      </c>
      <c r="GJ616">
        <v>0</v>
      </c>
      <c r="GK616">
        <f>ROUND(R616*(R12)/100,2)</f>
        <v>0</v>
      </c>
      <c r="GL616">
        <f t="shared" si="593"/>
        <v>0</v>
      </c>
      <c r="GM616">
        <f t="shared" si="594"/>
        <v>0</v>
      </c>
      <c r="GN616">
        <f t="shared" si="595"/>
        <v>0</v>
      </c>
      <c r="GO616">
        <f t="shared" si="596"/>
        <v>0</v>
      </c>
      <c r="GP616">
        <f t="shared" si="597"/>
        <v>0</v>
      </c>
      <c r="GR616">
        <v>0</v>
      </c>
      <c r="GS616">
        <v>3</v>
      </c>
      <c r="GT616">
        <v>0</v>
      </c>
      <c r="GU616" t="s">
        <v>3</v>
      </c>
      <c r="GV616">
        <f t="shared" si="598"/>
        <v>0</v>
      </c>
      <c r="GW616">
        <v>1</v>
      </c>
      <c r="GX616">
        <f t="shared" si="599"/>
        <v>0</v>
      </c>
      <c r="HA616">
        <v>0</v>
      </c>
      <c r="HB616">
        <v>0</v>
      </c>
      <c r="HC616">
        <f t="shared" si="600"/>
        <v>0</v>
      </c>
      <c r="IK616">
        <v>0</v>
      </c>
    </row>
    <row r="617" spans="1:245" hidden="1" x14ac:dyDescent="0.2">
      <c r="A617">
        <v>17</v>
      </c>
      <c r="B617">
        <v>1</v>
      </c>
      <c r="C617">
        <f>ROW(SmtRes!A265)</f>
        <v>265</v>
      </c>
      <c r="D617">
        <f>ROW(EtalonRes!A262)</f>
        <v>262</v>
      </c>
      <c r="E617" t="s">
        <v>423</v>
      </c>
      <c r="F617" t="s">
        <v>424</v>
      </c>
      <c r="G617" t="s">
        <v>425</v>
      </c>
      <c r="H617" t="s">
        <v>414</v>
      </c>
      <c r="I617">
        <v>0</v>
      </c>
      <c r="J617">
        <v>0</v>
      </c>
      <c r="O617">
        <f t="shared" si="569"/>
        <v>0</v>
      </c>
      <c r="P617">
        <f t="shared" si="570"/>
        <v>0</v>
      </c>
      <c r="Q617">
        <f t="shared" si="601"/>
        <v>0</v>
      </c>
      <c r="R617">
        <f t="shared" si="571"/>
        <v>0</v>
      </c>
      <c r="S617">
        <f t="shared" si="572"/>
        <v>0</v>
      </c>
      <c r="T617">
        <f t="shared" si="573"/>
        <v>0</v>
      </c>
      <c r="U617">
        <f t="shared" si="574"/>
        <v>0</v>
      </c>
      <c r="V617">
        <f t="shared" si="575"/>
        <v>0</v>
      </c>
      <c r="W617">
        <f t="shared" si="576"/>
        <v>0</v>
      </c>
      <c r="X617">
        <f t="shared" si="577"/>
        <v>0</v>
      </c>
      <c r="Y617">
        <f t="shared" si="578"/>
        <v>0</v>
      </c>
      <c r="AA617">
        <v>40385408</v>
      </c>
      <c r="AB617">
        <f t="shared" si="579"/>
        <v>2532.2399999999998</v>
      </c>
      <c r="AC617">
        <f t="shared" si="602"/>
        <v>1048.48</v>
      </c>
      <c r="AD617">
        <f t="shared" si="603"/>
        <v>0</v>
      </c>
      <c r="AE617">
        <f t="shared" si="604"/>
        <v>0</v>
      </c>
      <c r="AF617">
        <f t="shared" si="604"/>
        <v>1483.76</v>
      </c>
      <c r="AG617">
        <f t="shared" si="580"/>
        <v>0</v>
      </c>
      <c r="AH617">
        <f t="shared" si="605"/>
        <v>135.01</v>
      </c>
      <c r="AI617">
        <f t="shared" si="605"/>
        <v>0</v>
      </c>
      <c r="AJ617">
        <f t="shared" si="581"/>
        <v>0</v>
      </c>
      <c r="AK617">
        <v>2532.2399999999998</v>
      </c>
      <c r="AL617">
        <v>1048.48</v>
      </c>
      <c r="AM617">
        <v>0</v>
      </c>
      <c r="AN617">
        <v>0</v>
      </c>
      <c r="AO617">
        <v>1483.76</v>
      </c>
      <c r="AP617">
        <v>0</v>
      </c>
      <c r="AQ617">
        <v>135.01</v>
      </c>
      <c r="AR617">
        <v>0</v>
      </c>
      <c r="AS617">
        <v>0</v>
      </c>
      <c r="AT617">
        <v>102</v>
      </c>
      <c r="AU617">
        <v>47</v>
      </c>
      <c r="AV617">
        <v>1</v>
      </c>
      <c r="AW617">
        <v>1</v>
      </c>
      <c r="AZ617">
        <v>1</v>
      </c>
      <c r="BA617">
        <v>24.53</v>
      </c>
      <c r="BB617">
        <v>1</v>
      </c>
      <c r="BC617">
        <v>2.95</v>
      </c>
      <c r="BD617" t="s">
        <v>3</v>
      </c>
      <c r="BE617" t="s">
        <v>3</v>
      </c>
      <c r="BF617" t="s">
        <v>3</v>
      </c>
      <c r="BG617" t="s">
        <v>3</v>
      </c>
      <c r="BH617">
        <v>0</v>
      </c>
      <c r="BI617">
        <v>1</v>
      </c>
      <c r="BJ617" t="s">
        <v>426</v>
      </c>
      <c r="BM617">
        <v>295</v>
      </c>
      <c r="BN617">
        <v>0</v>
      </c>
      <c r="BO617" t="s">
        <v>424</v>
      </c>
      <c r="BP617">
        <v>1</v>
      </c>
      <c r="BQ617">
        <v>30</v>
      </c>
      <c r="BR617">
        <v>0</v>
      </c>
      <c r="BS617">
        <v>24.53</v>
      </c>
      <c r="BT617">
        <v>1</v>
      </c>
      <c r="BU617">
        <v>1</v>
      </c>
      <c r="BV617">
        <v>1</v>
      </c>
      <c r="BW617">
        <v>1</v>
      </c>
      <c r="BX617">
        <v>1</v>
      </c>
      <c r="BY617" t="s">
        <v>3</v>
      </c>
      <c r="BZ617">
        <v>102</v>
      </c>
      <c r="CA617">
        <v>47</v>
      </c>
      <c r="CE617">
        <v>30</v>
      </c>
      <c r="CF617">
        <v>0</v>
      </c>
      <c r="CG617">
        <v>0</v>
      </c>
      <c r="CM617">
        <v>0</v>
      </c>
      <c r="CN617" t="s">
        <v>3</v>
      </c>
      <c r="CO617">
        <v>0</v>
      </c>
      <c r="CP617">
        <f t="shared" si="582"/>
        <v>0</v>
      </c>
      <c r="CQ617">
        <f t="shared" si="583"/>
        <v>3093.02</v>
      </c>
      <c r="CR617">
        <f t="shared" si="606"/>
        <v>0</v>
      </c>
      <c r="CS617">
        <f t="shared" si="584"/>
        <v>0</v>
      </c>
      <c r="CT617">
        <f t="shared" si="585"/>
        <v>36396.629999999997</v>
      </c>
      <c r="CU617">
        <f t="shared" si="586"/>
        <v>0</v>
      </c>
      <c r="CV617">
        <f t="shared" si="587"/>
        <v>135.01</v>
      </c>
      <c r="CW617">
        <f t="shared" si="588"/>
        <v>0</v>
      </c>
      <c r="CX617">
        <f t="shared" si="589"/>
        <v>0</v>
      </c>
      <c r="CY617">
        <f t="shared" si="590"/>
        <v>0</v>
      </c>
      <c r="CZ617">
        <f t="shared" si="591"/>
        <v>0</v>
      </c>
      <c r="DC617" t="s">
        <v>3</v>
      </c>
      <c r="DD617" t="s">
        <v>3</v>
      </c>
      <c r="DE617" t="s">
        <v>3</v>
      </c>
      <c r="DF617" t="s">
        <v>3</v>
      </c>
      <c r="DG617" t="s">
        <v>3</v>
      </c>
      <c r="DH617" t="s">
        <v>3</v>
      </c>
      <c r="DI617" t="s">
        <v>3</v>
      </c>
      <c r="DJ617" t="s">
        <v>3</v>
      </c>
      <c r="DK617" t="s">
        <v>3</v>
      </c>
      <c r="DL617" t="s">
        <v>3</v>
      </c>
      <c r="DM617" t="s">
        <v>3</v>
      </c>
      <c r="DN617">
        <v>187</v>
      </c>
      <c r="DO617">
        <v>101</v>
      </c>
      <c r="DP617">
        <v>1</v>
      </c>
      <c r="DQ617">
        <v>1</v>
      </c>
      <c r="DU617">
        <v>1013</v>
      </c>
      <c r="DV617" t="s">
        <v>414</v>
      </c>
      <c r="DW617" t="s">
        <v>414</v>
      </c>
      <c r="DX617">
        <v>1</v>
      </c>
      <c r="EE617">
        <v>39927707</v>
      </c>
      <c r="EF617">
        <v>30</v>
      </c>
      <c r="EG617" t="s">
        <v>51</v>
      </c>
      <c r="EH617">
        <v>0</v>
      </c>
      <c r="EI617" t="s">
        <v>3</v>
      </c>
      <c r="EJ617">
        <v>1</v>
      </c>
      <c r="EK617">
        <v>295</v>
      </c>
      <c r="EL617" t="s">
        <v>289</v>
      </c>
      <c r="EM617" t="s">
        <v>290</v>
      </c>
      <c r="EO617" t="s">
        <v>3</v>
      </c>
      <c r="EQ617">
        <v>131072</v>
      </c>
      <c r="ER617">
        <v>2532.2399999999998</v>
      </c>
      <c r="ES617">
        <v>1048.48</v>
      </c>
      <c r="ET617">
        <v>0</v>
      </c>
      <c r="EU617">
        <v>0</v>
      </c>
      <c r="EV617">
        <v>1483.76</v>
      </c>
      <c r="EW617">
        <v>135.01</v>
      </c>
      <c r="EX617">
        <v>0</v>
      </c>
      <c r="EY617">
        <v>0</v>
      </c>
      <c r="FQ617">
        <v>0</v>
      </c>
      <c r="FR617">
        <f t="shared" si="592"/>
        <v>0</v>
      </c>
      <c r="FS617">
        <v>0</v>
      </c>
      <c r="FX617">
        <v>187</v>
      </c>
      <c r="FY617">
        <v>101</v>
      </c>
      <c r="GA617" t="s">
        <v>3</v>
      </c>
      <c r="GD617">
        <v>0</v>
      </c>
      <c r="GF617">
        <v>-1051744672</v>
      </c>
      <c r="GG617">
        <v>2</v>
      </c>
      <c r="GH617">
        <v>1</v>
      </c>
      <c r="GI617">
        <v>2</v>
      </c>
      <c r="GJ617">
        <v>0</v>
      </c>
      <c r="GK617">
        <f>ROUND(R617*(R12)/100,2)</f>
        <v>0</v>
      </c>
      <c r="GL617">
        <f t="shared" si="593"/>
        <v>0</v>
      </c>
      <c r="GM617">
        <f t="shared" si="594"/>
        <v>0</v>
      </c>
      <c r="GN617">
        <f t="shared" si="595"/>
        <v>0</v>
      </c>
      <c r="GO617">
        <f t="shared" si="596"/>
        <v>0</v>
      </c>
      <c r="GP617">
        <f t="shared" si="597"/>
        <v>0</v>
      </c>
      <c r="GR617">
        <v>0</v>
      </c>
      <c r="GS617">
        <v>3</v>
      </c>
      <c r="GT617">
        <v>0</v>
      </c>
      <c r="GU617" t="s">
        <v>3</v>
      </c>
      <c r="GV617">
        <f t="shared" si="598"/>
        <v>0</v>
      </c>
      <c r="GW617">
        <v>1</v>
      </c>
      <c r="GX617">
        <f t="shared" si="599"/>
        <v>0</v>
      </c>
      <c r="HA617">
        <v>0</v>
      </c>
      <c r="HB617">
        <v>0</v>
      </c>
      <c r="HC617">
        <f t="shared" si="600"/>
        <v>0</v>
      </c>
      <c r="IK617">
        <v>0</v>
      </c>
    </row>
    <row r="618" spans="1:245" hidden="1" x14ac:dyDescent="0.2">
      <c r="A618">
        <v>18</v>
      </c>
      <c r="B618">
        <v>1</v>
      </c>
      <c r="C618">
        <v>263</v>
      </c>
      <c r="E618" t="s">
        <v>427</v>
      </c>
      <c r="F618" t="s">
        <v>428</v>
      </c>
      <c r="G618" t="s">
        <v>429</v>
      </c>
      <c r="H618" t="s">
        <v>344</v>
      </c>
      <c r="I618">
        <v>0</v>
      </c>
      <c r="J618">
        <v>1800</v>
      </c>
      <c r="O618">
        <f t="shared" si="569"/>
        <v>0</v>
      </c>
      <c r="P618">
        <f t="shared" si="570"/>
        <v>0</v>
      </c>
      <c r="Q618">
        <f t="shared" si="601"/>
        <v>0</v>
      </c>
      <c r="R618">
        <f t="shared" si="571"/>
        <v>0</v>
      </c>
      <c r="S618">
        <f t="shared" si="572"/>
        <v>0</v>
      </c>
      <c r="T618">
        <f t="shared" si="573"/>
        <v>0</v>
      </c>
      <c r="U618">
        <f t="shared" si="574"/>
        <v>0</v>
      </c>
      <c r="V618">
        <f t="shared" si="575"/>
        <v>0</v>
      </c>
      <c r="W618">
        <f t="shared" si="576"/>
        <v>0</v>
      </c>
      <c r="X618">
        <f t="shared" si="577"/>
        <v>0</v>
      </c>
      <c r="Y618">
        <f t="shared" si="578"/>
        <v>0</v>
      </c>
      <c r="AA618">
        <v>40385408</v>
      </c>
      <c r="AB618">
        <f t="shared" si="579"/>
        <v>45.36</v>
      </c>
      <c r="AC618">
        <f t="shared" si="602"/>
        <v>45.36</v>
      </c>
      <c r="AD618">
        <f t="shared" si="603"/>
        <v>0</v>
      </c>
      <c r="AE618">
        <f t="shared" si="604"/>
        <v>0</v>
      </c>
      <c r="AF618">
        <f t="shared" si="604"/>
        <v>0</v>
      </c>
      <c r="AG618">
        <f t="shared" si="580"/>
        <v>0</v>
      </c>
      <c r="AH618">
        <f t="shared" si="605"/>
        <v>0</v>
      </c>
      <c r="AI618">
        <f t="shared" si="605"/>
        <v>0</v>
      </c>
      <c r="AJ618">
        <f t="shared" si="581"/>
        <v>0</v>
      </c>
      <c r="AK618">
        <v>45.36</v>
      </c>
      <c r="AL618">
        <v>45.36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1</v>
      </c>
      <c r="AW618">
        <v>1</v>
      </c>
      <c r="AZ618">
        <v>1</v>
      </c>
      <c r="BA618">
        <v>1</v>
      </c>
      <c r="BB618">
        <v>1</v>
      </c>
      <c r="BC618">
        <v>1.28</v>
      </c>
      <c r="BD618" t="s">
        <v>3</v>
      </c>
      <c r="BE618" t="s">
        <v>3</v>
      </c>
      <c r="BF618" t="s">
        <v>3</v>
      </c>
      <c r="BG618" t="s">
        <v>3</v>
      </c>
      <c r="BH618">
        <v>3</v>
      </c>
      <c r="BI618">
        <v>1</v>
      </c>
      <c r="BJ618" t="s">
        <v>430</v>
      </c>
      <c r="BM618">
        <v>295</v>
      </c>
      <c r="BN618">
        <v>0</v>
      </c>
      <c r="BO618" t="s">
        <v>428</v>
      </c>
      <c r="BP618">
        <v>1</v>
      </c>
      <c r="BQ618">
        <v>30</v>
      </c>
      <c r="BR618">
        <v>0</v>
      </c>
      <c r="BS618">
        <v>1</v>
      </c>
      <c r="BT618">
        <v>1</v>
      </c>
      <c r="BU618">
        <v>1</v>
      </c>
      <c r="BV618">
        <v>1</v>
      </c>
      <c r="BW618">
        <v>1</v>
      </c>
      <c r="BX618">
        <v>1</v>
      </c>
      <c r="BY618" t="s">
        <v>3</v>
      </c>
      <c r="BZ618">
        <v>0</v>
      </c>
      <c r="CA618">
        <v>0</v>
      </c>
      <c r="CE618">
        <v>30</v>
      </c>
      <c r="CF618">
        <v>0</v>
      </c>
      <c r="CG618">
        <v>0</v>
      </c>
      <c r="CM618">
        <v>0</v>
      </c>
      <c r="CN618" t="s">
        <v>3</v>
      </c>
      <c r="CO618">
        <v>0</v>
      </c>
      <c r="CP618">
        <f t="shared" si="582"/>
        <v>0</v>
      </c>
      <c r="CQ618">
        <f t="shared" si="583"/>
        <v>58.06</v>
      </c>
      <c r="CR618">
        <f t="shared" si="606"/>
        <v>0</v>
      </c>
      <c r="CS618">
        <f t="shared" si="584"/>
        <v>0</v>
      </c>
      <c r="CT618">
        <f t="shared" si="585"/>
        <v>0</v>
      </c>
      <c r="CU618">
        <f t="shared" si="586"/>
        <v>0</v>
      </c>
      <c r="CV618">
        <f t="shared" si="587"/>
        <v>0</v>
      </c>
      <c r="CW618">
        <f t="shared" si="588"/>
        <v>0</v>
      </c>
      <c r="CX618">
        <f t="shared" si="589"/>
        <v>0</v>
      </c>
      <c r="CY618">
        <f t="shared" si="590"/>
        <v>0</v>
      </c>
      <c r="CZ618">
        <f t="shared" si="591"/>
        <v>0</v>
      </c>
      <c r="DC618" t="s">
        <v>3</v>
      </c>
      <c r="DD618" t="s">
        <v>3</v>
      </c>
      <c r="DE618" t="s">
        <v>3</v>
      </c>
      <c r="DF618" t="s">
        <v>3</v>
      </c>
      <c r="DG618" t="s">
        <v>3</v>
      </c>
      <c r="DH618" t="s">
        <v>3</v>
      </c>
      <c r="DI618" t="s">
        <v>3</v>
      </c>
      <c r="DJ618" t="s">
        <v>3</v>
      </c>
      <c r="DK618" t="s">
        <v>3</v>
      </c>
      <c r="DL618" t="s">
        <v>3</v>
      </c>
      <c r="DM618" t="s">
        <v>3</v>
      </c>
      <c r="DN618">
        <v>187</v>
      </c>
      <c r="DO618">
        <v>101</v>
      </c>
      <c r="DP618">
        <v>1</v>
      </c>
      <c r="DQ618">
        <v>1</v>
      </c>
      <c r="DU618">
        <v>1010</v>
      </c>
      <c r="DV618" t="s">
        <v>344</v>
      </c>
      <c r="DW618" t="s">
        <v>344</v>
      </c>
      <c r="DX618">
        <v>1</v>
      </c>
      <c r="EE618">
        <v>39927707</v>
      </c>
      <c r="EF618">
        <v>30</v>
      </c>
      <c r="EG618" t="s">
        <v>51</v>
      </c>
      <c r="EH618">
        <v>0</v>
      </c>
      <c r="EI618" t="s">
        <v>3</v>
      </c>
      <c r="EJ618">
        <v>1</v>
      </c>
      <c r="EK618">
        <v>295</v>
      </c>
      <c r="EL618" t="s">
        <v>289</v>
      </c>
      <c r="EM618" t="s">
        <v>290</v>
      </c>
      <c r="EO618" t="s">
        <v>3</v>
      </c>
      <c r="EQ618">
        <v>0</v>
      </c>
      <c r="ER618">
        <v>45.36</v>
      </c>
      <c r="ES618">
        <v>45.36</v>
      </c>
      <c r="ET618">
        <v>0</v>
      </c>
      <c r="EU618">
        <v>0</v>
      </c>
      <c r="EV618">
        <v>0</v>
      </c>
      <c r="EW618">
        <v>0</v>
      </c>
      <c r="EX618">
        <v>0</v>
      </c>
      <c r="FQ618">
        <v>0</v>
      </c>
      <c r="FR618">
        <f t="shared" si="592"/>
        <v>0</v>
      </c>
      <c r="FS618">
        <v>0</v>
      </c>
      <c r="FX618">
        <v>187</v>
      </c>
      <c r="FY618">
        <v>101</v>
      </c>
      <c r="GA618" t="s">
        <v>3</v>
      </c>
      <c r="GD618">
        <v>0</v>
      </c>
      <c r="GF618">
        <v>-1755298893</v>
      </c>
      <c r="GG618">
        <v>2</v>
      </c>
      <c r="GH618">
        <v>1</v>
      </c>
      <c r="GI618">
        <v>2</v>
      </c>
      <c r="GJ618">
        <v>0</v>
      </c>
      <c r="GK618">
        <f>ROUND(R618*(R12)/100,2)</f>
        <v>0</v>
      </c>
      <c r="GL618">
        <f t="shared" si="593"/>
        <v>0</v>
      </c>
      <c r="GM618">
        <f t="shared" si="594"/>
        <v>0</v>
      </c>
      <c r="GN618">
        <f t="shared" si="595"/>
        <v>0</v>
      </c>
      <c r="GO618">
        <f t="shared" si="596"/>
        <v>0</v>
      </c>
      <c r="GP618">
        <f t="shared" si="597"/>
        <v>0</v>
      </c>
      <c r="GR618">
        <v>0</v>
      </c>
      <c r="GS618">
        <v>3</v>
      </c>
      <c r="GT618">
        <v>0</v>
      </c>
      <c r="GU618" t="s">
        <v>3</v>
      </c>
      <c r="GV618">
        <f t="shared" si="598"/>
        <v>0</v>
      </c>
      <c r="GW618">
        <v>1</v>
      </c>
      <c r="GX618">
        <f t="shared" si="599"/>
        <v>0</v>
      </c>
      <c r="HA618">
        <v>0</v>
      </c>
      <c r="HB618">
        <v>0</v>
      </c>
      <c r="HC618">
        <f t="shared" si="600"/>
        <v>0</v>
      </c>
      <c r="IK618">
        <v>0</v>
      </c>
    </row>
    <row r="619" spans="1:245" hidden="1" x14ac:dyDescent="0.2">
      <c r="A619">
        <v>17</v>
      </c>
      <c r="B619">
        <v>1</v>
      </c>
      <c r="C619">
        <f>ROW(SmtRes!A271)</f>
        <v>271</v>
      </c>
      <c r="D619">
        <f>ROW(EtalonRes!A268)</f>
        <v>268</v>
      </c>
      <c r="E619" t="s">
        <v>431</v>
      </c>
      <c r="F619" t="s">
        <v>424</v>
      </c>
      <c r="G619" t="s">
        <v>425</v>
      </c>
      <c r="H619" t="s">
        <v>414</v>
      </c>
      <c r="I619">
        <v>0</v>
      </c>
      <c r="J619">
        <v>0</v>
      </c>
      <c r="O619">
        <f t="shared" si="569"/>
        <v>0</v>
      </c>
      <c r="P619">
        <f t="shared" si="570"/>
        <v>0</v>
      </c>
      <c r="Q619">
        <f t="shared" si="601"/>
        <v>0</v>
      </c>
      <c r="R619">
        <f t="shared" si="571"/>
        <v>0</v>
      </c>
      <c r="S619">
        <f t="shared" si="572"/>
        <v>0</v>
      </c>
      <c r="T619">
        <f t="shared" si="573"/>
        <v>0</v>
      </c>
      <c r="U619">
        <f t="shared" si="574"/>
        <v>0</v>
      </c>
      <c r="V619">
        <f t="shared" si="575"/>
        <v>0</v>
      </c>
      <c r="W619">
        <f t="shared" si="576"/>
        <v>0</v>
      </c>
      <c r="X619">
        <f t="shared" si="577"/>
        <v>0</v>
      </c>
      <c r="Y619">
        <f t="shared" si="578"/>
        <v>0</v>
      </c>
      <c r="AA619">
        <v>40385408</v>
      </c>
      <c r="AB619">
        <f t="shared" si="579"/>
        <v>2532.2399999999998</v>
      </c>
      <c r="AC619">
        <f t="shared" si="602"/>
        <v>1048.48</v>
      </c>
      <c r="AD619">
        <f t="shared" si="603"/>
        <v>0</v>
      </c>
      <c r="AE619">
        <f t="shared" si="604"/>
        <v>0</v>
      </c>
      <c r="AF619">
        <f t="shared" si="604"/>
        <v>1483.76</v>
      </c>
      <c r="AG619">
        <f t="shared" si="580"/>
        <v>0</v>
      </c>
      <c r="AH619">
        <f t="shared" si="605"/>
        <v>135.01</v>
      </c>
      <c r="AI619">
        <f t="shared" si="605"/>
        <v>0</v>
      </c>
      <c r="AJ619">
        <f t="shared" si="581"/>
        <v>0</v>
      </c>
      <c r="AK619">
        <v>2532.2399999999998</v>
      </c>
      <c r="AL619">
        <v>1048.48</v>
      </c>
      <c r="AM619">
        <v>0</v>
      </c>
      <c r="AN619">
        <v>0</v>
      </c>
      <c r="AO619">
        <v>1483.76</v>
      </c>
      <c r="AP619">
        <v>0</v>
      </c>
      <c r="AQ619">
        <v>135.01</v>
      </c>
      <c r="AR619">
        <v>0</v>
      </c>
      <c r="AS619">
        <v>0</v>
      </c>
      <c r="AT619">
        <v>102</v>
      </c>
      <c r="AU619">
        <v>47</v>
      </c>
      <c r="AV619">
        <v>1</v>
      </c>
      <c r="AW619">
        <v>1</v>
      </c>
      <c r="AZ619">
        <v>1</v>
      </c>
      <c r="BA619">
        <v>24.53</v>
      </c>
      <c r="BB619">
        <v>1</v>
      </c>
      <c r="BC619">
        <v>2.95</v>
      </c>
      <c r="BD619" t="s">
        <v>3</v>
      </c>
      <c r="BE619" t="s">
        <v>3</v>
      </c>
      <c r="BF619" t="s">
        <v>3</v>
      </c>
      <c r="BG619" t="s">
        <v>3</v>
      </c>
      <c r="BH619">
        <v>0</v>
      </c>
      <c r="BI619">
        <v>1</v>
      </c>
      <c r="BJ619" t="s">
        <v>426</v>
      </c>
      <c r="BM619">
        <v>295</v>
      </c>
      <c r="BN619">
        <v>0</v>
      </c>
      <c r="BO619" t="s">
        <v>424</v>
      </c>
      <c r="BP619">
        <v>1</v>
      </c>
      <c r="BQ619">
        <v>30</v>
      </c>
      <c r="BR619">
        <v>0</v>
      </c>
      <c r="BS619">
        <v>24.53</v>
      </c>
      <c r="BT619">
        <v>1</v>
      </c>
      <c r="BU619">
        <v>1</v>
      </c>
      <c r="BV619">
        <v>1</v>
      </c>
      <c r="BW619">
        <v>1</v>
      </c>
      <c r="BX619">
        <v>1</v>
      </c>
      <c r="BY619" t="s">
        <v>3</v>
      </c>
      <c r="BZ619">
        <v>102</v>
      </c>
      <c r="CA619">
        <v>47</v>
      </c>
      <c r="CE619">
        <v>30</v>
      </c>
      <c r="CF619">
        <v>0</v>
      </c>
      <c r="CG619">
        <v>0</v>
      </c>
      <c r="CM619">
        <v>0</v>
      </c>
      <c r="CN619" t="s">
        <v>3</v>
      </c>
      <c r="CO619">
        <v>0</v>
      </c>
      <c r="CP619">
        <f t="shared" si="582"/>
        <v>0</v>
      </c>
      <c r="CQ619">
        <f t="shared" si="583"/>
        <v>3093.02</v>
      </c>
      <c r="CR619">
        <f t="shared" si="606"/>
        <v>0</v>
      </c>
      <c r="CS619">
        <f t="shared" si="584"/>
        <v>0</v>
      </c>
      <c r="CT619">
        <f t="shared" si="585"/>
        <v>36396.629999999997</v>
      </c>
      <c r="CU619">
        <f t="shared" si="586"/>
        <v>0</v>
      </c>
      <c r="CV619">
        <f t="shared" si="587"/>
        <v>135.01</v>
      </c>
      <c r="CW619">
        <f t="shared" si="588"/>
        <v>0</v>
      </c>
      <c r="CX619">
        <f t="shared" si="589"/>
        <v>0</v>
      </c>
      <c r="CY619">
        <f t="shared" si="590"/>
        <v>0</v>
      </c>
      <c r="CZ619">
        <f t="shared" si="591"/>
        <v>0</v>
      </c>
      <c r="DC619" t="s">
        <v>3</v>
      </c>
      <c r="DD619" t="s">
        <v>3</v>
      </c>
      <c r="DE619" t="s">
        <v>3</v>
      </c>
      <c r="DF619" t="s">
        <v>3</v>
      </c>
      <c r="DG619" t="s">
        <v>3</v>
      </c>
      <c r="DH619" t="s">
        <v>3</v>
      </c>
      <c r="DI619" t="s">
        <v>3</v>
      </c>
      <c r="DJ619" t="s">
        <v>3</v>
      </c>
      <c r="DK619" t="s">
        <v>3</v>
      </c>
      <c r="DL619" t="s">
        <v>3</v>
      </c>
      <c r="DM619" t="s">
        <v>3</v>
      </c>
      <c r="DN619">
        <v>187</v>
      </c>
      <c r="DO619">
        <v>101</v>
      </c>
      <c r="DP619">
        <v>1</v>
      </c>
      <c r="DQ619">
        <v>1</v>
      </c>
      <c r="DU619">
        <v>1013</v>
      </c>
      <c r="DV619" t="s">
        <v>414</v>
      </c>
      <c r="DW619" t="s">
        <v>414</v>
      </c>
      <c r="DX619">
        <v>1</v>
      </c>
      <c r="EE619">
        <v>39927707</v>
      </c>
      <c r="EF619">
        <v>30</v>
      </c>
      <c r="EG619" t="s">
        <v>51</v>
      </c>
      <c r="EH619">
        <v>0</v>
      </c>
      <c r="EI619" t="s">
        <v>3</v>
      </c>
      <c r="EJ619">
        <v>1</v>
      </c>
      <c r="EK619">
        <v>295</v>
      </c>
      <c r="EL619" t="s">
        <v>289</v>
      </c>
      <c r="EM619" t="s">
        <v>290</v>
      </c>
      <c r="EO619" t="s">
        <v>3</v>
      </c>
      <c r="EQ619">
        <v>131072</v>
      </c>
      <c r="ER619">
        <v>2532.2399999999998</v>
      </c>
      <c r="ES619">
        <v>1048.48</v>
      </c>
      <c r="ET619">
        <v>0</v>
      </c>
      <c r="EU619">
        <v>0</v>
      </c>
      <c r="EV619">
        <v>1483.76</v>
      </c>
      <c r="EW619">
        <v>135.01</v>
      </c>
      <c r="EX619">
        <v>0</v>
      </c>
      <c r="EY619">
        <v>0</v>
      </c>
      <c r="FQ619">
        <v>0</v>
      </c>
      <c r="FR619">
        <f t="shared" si="592"/>
        <v>0</v>
      </c>
      <c r="FS619">
        <v>0</v>
      </c>
      <c r="FX619">
        <v>187</v>
      </c>
      <c r="FY619">
        <v>101</v>
      </c>
      <c r="GA619" t="s">
        <v>3</v>
      </c>
      <c r="GD619">
        <v>0</v>
      </c>
      <c r="GF619">
        <v>-1051744672</v>
      </c>
      <c r="GG619">
        <v>2</v>
      </c>
      <c r="GH619">
        <v>1</v>
      </c>
      <c r="GI619">
        <v>2</v>
      </c>
      <c r="GJ619">
        <v>0</v>
      </c>
      <c r="GK619">
        <f>ROUND(R619*(R12)/100,2)</f>
        <v>0</v>
      </c>
      <c r="GL619">
        <f t="shared" si="593"/>
        <v>0</v>
      </c>
      <c r="GM619">
        <f t="shared" si="594"/>
        <v>0</v>
      </c>
      <c r="GN619">
        <f t="shared" si="595"/>
        <v>0</v>
      </c>
      <c r="GO619">
        <f t="shared" si="596"/>
        <v>0</v>
      </c>
      <c r="GP619">
        <f t="shared" si="597"/>
        <v>0</v>
      </c>
      <c r="GR619">
        <v>0</v>
      </c>
      <c r="GS619">
        <v>3</v>
      </c>
      <c r="GT619">
        <v>0</v>
      </c>
      <c r="GU619" t="s">
        <v>3</v>
      </c>
      <c r="GV619">
        <f t="shared" si="598"/>
        <v>0</v>
      </c>
      <c r="GW619">
        <v>1</v>
      </c>
      <c r="GX619">
        <f t="shared" si="599"/>
        <v>0</v>
      </c>
      <c r="HA619">
        <v>0</v>
      </c>
      <c r="HB619">
        <v>0</v>
      </c>
      <c r="HC619">
        <f t="shared" si="600"/>
        <v>0</v>
      </c>
      <c r="IK619">
        <v>0</v>
      </c>
    </row>
    <row r="620" spans="1:245" hidden="1" x14ac:dyDescent="0.2">
      <c r="A620">
        <v>18</v>
      </c>
      <c r="B620">
        <v>1</v>
      </c>
      <c r="C620">
        <v>269</v>
      </c>
      <c r="E620" t="s">
        <v>432</v>
      </c>
      <c r="F620" t="s">
        <v>433</v>
      </c>
      <c r="G620" t="s">
        <v>434</v>
      </c>
      <c r="H620" t="s">
        <v>344</v>
      </c>
      <c r="I620">
        <v>0</v>
      </c>
      <c r="J620">
        <v>1800</v>
      </c>
      <c r="O620">
        <f t="shared" si="569"/>
        <v>0</v>
      </c>
      <c r="P620">
        <f t="shared" si="570"/>
        <v>0</v>
      </c>
      <c r="Q620">
        <f t="shared" si="601"/>
        <v>0</v>
      </c>
      <c r="R620">
        <f t="shared" si="571"/>
        <v>0</v>
      </c>
      <c r="S620">
        <f t="shared" si="572"/>
        <v>0</v>
      </c>
      <c r="T620">
        <f t="shared" si="573"/>
        <v>0</v>
      </c>
      <c r="U620">
        <f t="shared" si="574"/>
        <v>0</v>
      </c>
      <c r="V620">
        <f t="shared" si="575"/>
        <v>0</v>
      </c>
      <c r="W620">
        <f t="shared" si="576"/>
        <v>0</v>
      </c>
      <c r="X620">
        <f t="shared" si="577"/>
        <v>0</v>
      </c>
      <c r="Y620">
        <f t="shared" si="578"/>
        <v>0</v>
      </c>
      <c r="AA620">
        <v>40385408</v>
      </c>
      <c r="AB620">
        <f t="shared" si="579"/>
        <v>37.04</v>
      </c>
      <c r="AC620">
        <f t="shared" si="602"/>
        <v>37.04</v>
      </c>
      <c r="AD620">
        <f t="shared" si="603"/>
        <v>0</v>
      </c>
      <c r="AE620">
        <f t="shared" si="604"/>
        <v>0</v>
      </c>
      <c r="AF620">
        <f t="shared" si="604"/>
        <v>0</v>
      </c>
      <c r="AG620">
        <f t="shared" si="580"/>
        <v>0</v>
      </c>
      <c r="AH620">
        <f t="shared" si="605"/>
        <v>0</v>
      </c>
      <c r="AI620">
        <f t="shared" si="605"/>
        <v>0</v>
      </c>
      <c r="AJ620">
        <f t="shared" si="581"/>
        <v>0</v>
      </c>
      <c r="AK620">
        <v>37.04</v>
      </c>
      <c r="AL620">
        <v>37.04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1</v>
      </c>
      <c r="AZ620">
        <v>1</v>
      </c>
      <c r="BA620">
        <v>1</v>
      </c>
      <c r="BB620">
        <v>1</v>
      </c>
      <c r="BC620">
        <v>1.18</v>
      </c>
      <c r="BD620" t="s">
        <v>3</v>
      </c>
      <c r="BE620" t="s">
        <v>3</v>
      </c>
      <c r="BF620" t="s">
        <v>3</v>
      </c>
      <c r="BG620" t="s">
        <v>3</v>
      </c>
      <c r="BH620">
        <v>3</v>
      </c>
      <c r="BI620">
        <v>1</v>
      </c>
      <c r="BJ620" t="s">
        <v>435</v>
      </c>
      <c r="BM620">
        <v>295</v>
      </c>
      <c r="BN620">
        <v>0</v>
      </c>
      <c r="BO620" t="s">
        <v>433</v>
      </c>
      <c r="BP620">
        <v>1</v>
      </c>
      <c r="BQ620">
        <v>30</v>
      </c>
      <c r="BR620">
        <v>0</v>
      </c>
      <c r="BS620">
        <v>1</v>
      </c>
      <c r="BT620">
        <v>1</v>
      </c>
      <c r="BU620">
        <v>1</v>
      </c>
      <c r="BV620">
        <v>1</v>
      </c>
      <c r="BW620">
        <v>1</v>
      </c>
      <c r="BX620">
        <v>1</v>
      </c>
      <c r="BY620" t="s">
        <v>3</v>
      </c>
      <c r="BZ620">
        <v>0</v>
      </c>
      <c r="CA620">
        <v>0</v>
      </c>
      <c r="CE620">
        <v>30</v>
      </c>
      <c r="CF620">
        <v>0</v>
      </c>
      <c r="CG620">
        <v>0</v>
      </c>
      <c r="CM620">
        <v>0</v>
      </c>
      <c r="CN620" t="s">
        <v>3</v>
      </c>
      <c r="CO620">
        <v>0</v>
      </c>
      <c r="CP620">
        <f t="shared" si="582"/>
        <v>0</v>
      </c>
      <c r="CQ620">
        <f t="shared" si="583"/>
        <v>43.71</v>
      </c>
      <c r="CR620">
        <f t="shared" si="606"/>
        <v>0</v>
      </c>
      <c r="CS620">
        <f t="shared" si="584"/>
        <v>0</v>
      </c>
      <c r="CT620">
        <f t="shared" si="585"/>
        <v>0</v>
      </c>
      <c r="CU620">
        <f t="shared" si="586"/>
        <v>0</v>
      </c>
      <c r="CV620">
        <f t="shared" si="587"/>
        <v>0</v>
      </c>
      <c r="CW620">
        <f t="shared" si="588"/>
        <v>0</v>
      </c>
      <c r="CX620">
        <f t="shared" si="589"/>
        <v>0</v>
      </c>
      <c r="CY620">
        <f t="shared" si="590"/>
        <v>0</v>
      </c>
      <c r="CZ620">
        <f t="shared" si="591"/>
        <v>0</v>
      </c>
      <c r="DC620" t="s">
        <v>3</v>
      </c>
      <c r="DD620" t="s">
        <v>3</v>
      </c>
      <c r="DE620" t="s">
        <v>3</v>
      </c>
      <c r="DF620" t="s">
        <v>3</v>
      </c>
      <c r="DG620" t="s">
        <v>3</v>
      </c>
      <c r="DH620" t="s">
        <v>3</v>
      </c>
      <c r="DI620" t="s">
        <v>3</v>
      </c>
      <c r="DJ620" t="s">
        <v>3</v>
      </c>
      <c r="DK620" t="s">
        <v>3</v>
      </c>
      <c r="DL620" t="s">
        <v>3</v>
      </c>
      <c r="DM620" t="s">
        <v>3</v>
      </c>
      <c r="DN620">
        <v>187</v>
      </c>
      <c r="DO620">
        <v>101</v>
      </c>
      <c r="DP620">
        <v>1</v>
      </c>
      <c r="DQ620">
        <v>1</v>
      </c>
      <c r="DU620">
        <v>1010</v>
      </c>
      <c r="DV620" t="s">
        <v>344</v>
      </c>
      <c r="DW620" t="s">
        <v>344</v>
      </c>
      <c r="DX620">
        <v>1</v>
      </c>
      <c r="EE620">
        <v>39927707</v>
      </c>
      <c r="EF620">
        <v>30</v>
      </c>
      <c r="EG620" t="s">
        <v>51</v>
      </c>
      <c r="EH620">
        <v>0</v>
      </c>
      <c r="EI620" t="s">
        <v>3</v>
      </c>
      <c r="EJ620">
        <v>1</v>
      </c>
      <c r="EK620">
        <v>295</v>
      </c>
      <c r="EL620" t="s">
        <v>289</v>
      </c>
      <c r="EM620" t="s">
        <v>290</v>
      </c>
      <c r="EO620" t="s">
        <v>3</v>
      </c>
      <c r="EQ620">
        <v>0</v>
      </c>
      <c r="ER620">
        <v>37.04</v>
      </c>
      <c r="ES620">
        <v>37.04</v>
      </c>
      <c r="ET620">
        <v>0</v>
      </c>
      <c r="EU620">
        <v>0</v>
      </c>
      <c r="EV620">
        <v>0</v>
      </c>
      <c r="EW620">
        <v>0</v>
      </c>
      <c r="EX620">
        <v>0</v>
      </c>
      <c r="FQ620">
        <v>0</v>
      </c>
      <c r="FR620">
        <f t="shared" si="592"/>
        <v>0</v>
      </c>
      <c r="FS620">
        <v>0</v>
      </c>
      <c r="FX620">
        <v>187</v>
      </c>
      <c r="FY620">
        <v>101</v>
      </c>
      <c r="GA620" t="s">
        <v>3</v>
      </c>
      <c r="GD620">
        <v>0</v>
      </c>
      <c r="GF620">
        <v>-85359034</v>
      </c>
      <c r="GG620">
        <v>2</v>
      </c>
      <c r="GH620">
        <v>1</v>
      </c>
      <c r="GI620">
        <v>2</v>
      </c>
      <c r="GJ620">
        <v>0</v>
      </c>
      <c r="GK620">
        <f>ROUND(R620*(R12)/100,2)</f>
        <v>0</v>
      </c>
      <c r="GL620">
        <f t="shared" si="593"/>
        <v>0</v>
      </c>
      <c r="GM620">
        <f t="shared" si="594"/>
        <v>0</v>
      </c>
      <c r="GN620">
        <f t="shared" si="595"/>
        <v>0</v>
      </c>
      <c r="GO620">
        <f t="shared" si="596"/>
        <v>0</v>
      </c>
      <c r="GP620">
        <f t="shared" si="597"/>
        <v>0</v>
      </c>
      <c r="GR620">
        <v>0</v>
      </c>
      <c r="GS620">
        <v>3</v>
      </c>
      <c r="GT620">
        <v>0</v>
      </c>
      <c r="GU620" t="s">
        <v>3</v>
      </c>
      <c r="GV620">
        <f t="shared" si="598"/>
        <v>0</v>
      </c>
      <c r="GW620">
        <v>1</v>
      </c>
      <c r="GX620">
        <f t="shared" si="599"/>
        <v>0</v>
      </c>
      <c r="HA620">
        <v>0</v>
      </c>
      <c r="HB620">
        <v>0</v>
      </c>
      <c r="HC620">
        <f t="shared" si="600"/>
        <v>0</v>
      </c>
      <c r="IK620">
        <v>0</v>
      </c>
    </row>
    <row r="621" spans="1:245" hidden="1" x14ac:dyDescent="0.2">
      <c r="A621">
        <v>17</v>
      </c>
      <c r="B621">
        <v>1</v>
      </c>
      <c r="C621">
        <f>ROW(SmtRes!A275)</f>
        <v>275</v>
      </c>
      <c r="D621">
        <f>ROW(EtalonRes!A272)</f>
        <v>272</v>
      </c>
      <c r="E621" t="s">
        <v>436</v>
      </c>
      <c r="F621" t="s">
        <v>437</v>
      </c>
      <c r="G621" t="s">
        <v>438</v>
      </c>
      <c r="H621" t="s">
        <v>414</v>
      </c>
      <c r="I621">
        <v>0</v>
      </c>
      <c r="J621">
        <v>0</v>
      </c>
      <c r="O621">
        <f t="shared" si="569"/>
        <v>0</v>
      </c>
      <c r="P621">
        <f t="shared" si="570"/>
        <v>0</v>
      </c>
      <c r="Q621">
        <f t="shared" si="601"/>
        <v>0</v>
      </c>
      <c r="R621">
        <f t="shared" si="571"/>
        <v>0</v>
      </c>
      <c r="S621">
        <f t="shared" si="572"/>
        <v>0</v>
      </c>
      <c r="T621">
        <f t="shared" si="573"/>
        <v>0</v>
      </c>
      <c r="U621">
        <f t="shared" si="574"/>
        <v>0</v>
      </c>
      <c r="V621">
        <f t="shared" si="575"/>
        <v>0</v>
      </c>
      <c r="W621">
        <f t="shared" si="576"/>
        <v>0</v>
      </c>
      <c r="X621">
        <f t="shared" si="577"/>
        <v>0</v>
      </c>
      <c r="Y621">
        <f t="shared" si="578"/>
        <v>0</v>
      </c>
      <c r="AA621">
        <v>40385408</v>
      </c>
      <c r="AB621">
        <f t="shared" si="579"/>
        <v>80.56</v>
      </c>
      <c r="AC621">
        <f t="shared" si="602"/>
        <v>13.48</v>
      </c>
      <c r="AD621">
        <f t="shared" si="603"/>
        <v>0</v>
      </c>
      <c r="AE621">
        <f t="shared" si="604"/>
        <v>0</v>
      </c>
      <c r="AF621">
        <f t="shared" si="604"/>
        <v>67.08</v>
      </c>
      <c r="AG621">
        <f t="shared" si="580"/>
        <v>0</v>
      </c>
      <c r="AH621">
        <f t="shared" si="605"/>
        <v>6.88</v>
      </c>
      <c r="AI621">
        <f t="shared" si="605"/>
        <v>0</v>
      </c>
      <c r="AJ621">
        <f t="shared" si="581"/>
        <v>0</v>
      </c>
      <c r="AK621">
        <v>80.56</v>
      </c>
      <c r="AL621">
        <v>13.48</v>
      </c>
      <c r="AM621">
        <v>0</v>
      </c>
      <c r="AN621">
        <v>0</v>
      </c>
      <c r="AO621">
        <v>67.08</v>
      </c>
      <c r="AP621">
        <v>0</v>
      </c>
      <c r="AQ621">
        <v>6.88</v>
      </c>
      <c r="AR621">
        <v>0</v>
      </c>
      <c r="AS621">
        <v>0</v>
      </c>
      <c r="AT621">
        <v>102</v>
      </c>
      <c r="AU621">
        <v>47</v>
      </c>
      <c r="AV621">
        <v>1</v>
      </c>
      <c r="AW621">
        <v>1</v>
      </c>
      <c r="AZ621">
        <v>1</v>
      </c>
      <c r="BA621">
        <v>24.53</v>
      </c>
      <c r="BB621">
        <v>1</v>
      </c>
      <c r="BC621">
        <v>3.87</v>
      </c>
      <c r="BD621" t="s">
        <v>3</v>
      </c>
      <c r="BE621" t="s">
        <v>3</v>
      </c>
      <c r="BF621" t="s">
        <v>3</v>
      </c>
      <c r="BG621" t="s">
        <v>3</v>
      </c>
      <c r="BH621">
        <v>0</v>
      </c>
      <c r="BI621">
        <v>1</v>
      </c>
      <c r="BJ621" t="s">
        <v>439</v>
      </c>
      <c r="BM621">
        <v>295</v>
      </c>
      <c r="BN621">
        <v>0</v>
      </c>
      <c r="BO621" t="s">
        <v>437</v>
      </c>
      <c r="BP621">
        <v>1</v>
      </c>
      <c r="BQ621">
        <v>30</v>
      </c>
      <c r="BR621">
        <v>0</v>
      </c>
      <c r="BS621">
        <v>24.53</v>
      </c>
      <c r="BT621">
        <v>1</v>
      </c>
      <c r="BU621">
        <v>1</v>
      </c>
      <c r="BV621">
        <v>1</v>
      </c>
      <c r="BW621">
        <v>1</v>
      </c>
      <c r="BX621">
        <v>1</v>
      </c>
      <c r="BY621" t="s">
        <v>3</v>
      </c>
      <c r="BZ621">
        <v>102</v>
      </c>
      <c r="CA621">
        <v>47</v>
      </c>
      <c r="CE621">
        <v>30</v>
      </c>
      <c r="CF621">
        <v>0</v>
      </c>
      <c r="CG621">
        <v>0</v>
      </c>
      <c r="CM621">
        <v>0</v>
      </c>
      <c r="CN621" t="s">
        <v>3</v>
      </c>
      <c r="CO621">
        <v>0</v>
      </c>
      <c r="CP621">
        <f t="shared" si="582"/>
        <v>0</v>
      </c>
      <c r="CQ621">
        <f t="shared" si="583"/>
        <v>52.17</v>
      </c>
      <c r="CR621">
        <f t="shared" si="606"/>
        <v>0</v>
      </c>
      <c r="CS621">
        <f t="shared" si="584"/>
        <v>0</v>
      </c>
      <c r="CT621">
        <f t="shared" si="585"/>
        <v>1645.47</v>
      </c>
      <c r="CU621">
        <f t="shared" si="586"/>
        <v>0</v>
      </c>
      <c r="CV621">
        <f t="shared" si="587"/>
        <v>6.88</v>
      </c>
      <c r="CW621">
        <f t="shared" si="588"/>
        <v>0</v>
      </c>
      <c r="CX621">
        <f t="shared" si="589"/>
        <v>0</v>
      </c>
      <c r="CY621">
        <f t="shared" si="590"/>
        <v>0</v>
      </c>
      <c r="CZ621">
        <f t="shared" si="591"/>
        <v>0</v>
      </c>
      <c r="DC621" t="s">
        <v>3</v>
      </c>
      <c r="DD621" t="s">
        <v>3</v>
      </c>
      <c r="DE621" t="s">
        <v>3</v>
      </c>
      <c r="DF621" t="s">
        <v>3</v>
      </c>
      <c r="DG621" t="s">
        <v>3</v>
      </c>
      <c r="DH621" t="s">
        <v>3</v>
      </c>
      <c r="DI621" t="s">
        <v>3</v>
      </c>
      <c r="DJ621" t="s">
        <v>3</v>
      </c>
      <c r="DK621" t="s">
        <v>3</v>
      </c>
      <c r="DL621" t="s">
        <v>3</v>
      </c>
      <c r="DM621" t="s">
        <v>3</v>
      </c>
      <c r="DN621">
        <v>187</v>
      </c>
      <c r="DO621">
        <v>101</v>
      </c>
      <c r="DP621">
        <v>1</v>
      </c>
      <c r="DQ621">
        <v>1</v>
      </c>
      <c r="DU621">
        <v>1013</v>
      </c>
      <c r="DV621" t="s">
        <v>414</v>
      </c>
      <c r="DW621" t="s">
        <v>414</v>
      </c>
      <c r="DX621">
        <v>1</v>
      </c>
      <c r="EE621">
        <v>39927707</v>
      </c>
      <c r="EF621">
        <v>30</v>
      </c>
      <c r="EG621" t="s">
        <v>51</v>
      </c>
      <c r="EH621">
        <v>0</v>
      </c>
      <c r="EI621" t="s">
        <v>3</v>
      </c>
      <c r="EJ621">
        <v>1</v>
      </c>
      <c r="EK621">
        <v>295</v>
      </c>
      <c r="EL621" t="s">
        <v>289</v>
      </c>
      <c r="EM621" t="s">
        <v>290</v>
      </c>
      <c r="EO621" t="s">
        <v>3</v>
      </c>
      <c r="EQ621">
        <v>131072</v>
      </c>
      <c r="ER621">
        <v>80.56</v>
      </c>
      <c r="ES621">
        <v>13.48</v>
      </c>
      <c r="ET621">
        <v>0</v>
      </c>
      <c r="EU621">
        <v>0</v>
      </c>
      <c r="EV621">
        <v>67.08</v>
      </c>
      <c r="EW621">
        <v>6.88</v>
      </c>
      <c r="EX621">
        <v>0</v>
      </c>
      <c r="EY621">
        <v>0</v>
      </c>
      <c r="FQ621">
        <v>0</v>
      </c>
      <c r="FR621">
        <f t="shared" si="592"/>
        <v>0</v>
      </c>
      <c r="FS621">
        <v>0</v>
      </c>
      <c r="FX621">
        <v>187</v>
      </c>
      <c r="FY621">
        <v>101</v>
      </c>
      <c r="GA621" t="s">
        <v>3</v>
      </c>
      <c r="GD621">
        <v>0</v>
      </c>
      <c r="GF621">
        <v>-47913996</v>
      </c>
      <c r="GG621">
        <v>2</v>
      </c>
      <c r="GH621">
        <v>1</v>
      </c>
      <c r="GI621">
        <v>2</v>
      </c>
      <c r="GJ621">
        <v>0</v>
      </c>
      <c r="GK621">
        <f>ROUND(R621*(R12)/100,2)</f>
        <v>0</v>
      </c>
      <c r="GL621">
        <f t="shared" si="593"/>
        <v>0</v>
      </c>
      <c r="GM621">
        <f t="shared" si="594"/>
        <v>0</v>
      </c>
      <c r="GN621">
        <f t="shared" si="595"/>
        <v>0</v>
      </c>
      <c r="GO621">
        <f t="shared" si="596"/>
        <v>0</v>
      </c>
      <c r="GP621">
        <f t="shared" si="597"/>
        <v>0</v>
      </c>
      <c r="GR621">
        <v>0</v>
      </c>
      <c r="GS621">
        <v>3</v>
      </c>
      <c r="GT621">
        <v>0</v>
      </c>
      <c r="GU621" t="s">
        <v>3</v>
      </c>
      <c r="GV621">
        <f t="shared" si="598"/>
        <v>0</v>
      </c>
      <c r="GW621">
        <v>1</v>
      </c>
      <c r="GX621">
        <f t="shared" si="599"/>
        <v>0</v>
      </c>
      <c r="HA621">
        <v>0</v>
      </c>
      <c r="HB621">
        <v>0</v>
      </c>
      <c r="HC621">
        <f t="shared" si="600"/>
        <v>0</v>
      </c>
      <c r="IK621">
        <v>0</v>
      </c>
    </row>
    <row r="622" spans="1:245" hidden="1" x14ac:dyDescent="0.2">
      <c r="A622">
        <v>18</v>
      </c>
      <c r="B622">
        <v>1</v>
      </c>
      <c r="C622">
        <v>274</v>
      </c>
      <c r="E622" t="s">
        <v>440</v>
      </c>
      <c r="F622" t="s">
        <v>433</v>
      </c>
      <c r="G622" t="s">
        <v>434</v>
      </c>
      <c r="H622" t="s">
        <v>344</v>
      </c>
      <c r="I622">
        <v>0</v>
      </c>
      <c r="J622">
        <v>1000</v>
      </c>
      <c r="O622">
        <f t="shared" si="569"/>
        <v>0</v>
      </c>
      <c r="P622">
        <f t="shared" si="570"/>
        <v>0</v>
      </c>
      <c r="Q622">
        <f t="shared" si="601"/>
        <v>0</v>
      </c>
      <c r="R622">
        <f t="shared" si="571"/>
        <v>0</v>
      </c>
      <c r="S622">
        <f t="shared" si="572"/>
        <v>0</v>
      </c>
      <c r="T622">
        <f t="shared" si="573"/>
        <v>0</v>
      </c>
      <c r="U622">
        <f t="shared" si="574"/>
        <v>0</v>
      </c>
      <c r="V622">
        <f t="shared" si="575"/>
        <v>0</v>
      </c>
      <c r="W622">
        <f t="shared" si="576"/>
        <v>0</v>
      </c>
      <c r="X622">
        <f t="shared" si="577"/>
        <v>0</v>
      </c>
      <c r="Y622">
        <f t="shared" si="578"/>
        <v>0</v>
      </c>
      <c r="AA622">
        <v>40385408</v>
      </c>
      <c r="AB622">
        <f t="shared" si="579"/>
        <v>37.04</v>
      </c>
      <c r="AC622">
        <f t="shared" si="602"/>
        <v>37.04</v>
      </c>
      <c r="AD622">
        <f t="shared" si="603"/>
        <v>0</v>
      </c>
      <c r="AE622">
        <f t="shared" si="604"/>
        <v>0</v>
      </c>
      <c r="AF622">
        <f t="shared" si="604"/>
        <v>0</v>
      </c>
      <c r="AG622">
        <f t="shared" si="580"/>
        <v>0</v>
      </c>
      <c r="AH622">
        <f t="shared" si="605"/>
        <v>0</v>
      </c>
      <c r="AI622">
        <f t="shared" si="605"/>
        <v>0</v>
      </c>
      <c r="AJ622">
        <f t="shared" si="581"/>
        <v>0</v>
      </c>
      <c r="AK622">
        <v>37.04</v>
      </c>
      <c r="AL622">
        <v>37.04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1</v>
      </c>
      <c r="AW622">
        <v>1</v>
      </c>
      <c r="AZ622">
        <v>1</v>
      </c>
      <c r="BA622">
        <v>1</v>
      </c>
      <c r="BB622">
        <v>1</v>
      </c>
      <c r="BC622">
        <v>1.18</v>
      </c>
      <c r="BD622" t="s">
        <v>3</v>
      </c>
      <c r="BE622" t="s">
        <v>3</v>
      </c>
      <c r="BF622" t="s">
        <v>3</v>
      </c>
      <c r="BG622" t="s">
        <v>3</v>
      </c>
      <c r="BH622">
        <v>3</v>
      </c>
      <c r="BI622">
        <v>1</v>
      </c>
      <c r="BJ622" t="s">
        <v>435</v>
      </c>
      <c r="BM622">
        <v>295</v>
      </c>
      <c r="BN622">
        <v>0</v>
      </c>
      <c r="BO622" t="s">
        <v>433</v>
      </c>
      <c r="BP622">
        <v>1</v>
      </c>
      <c r="BQ622">
        <v>30</v>
      </c>
      <c r="BR622">
        <v>0</v>
      </c>
      <c r="BS622">
        <v>1</v>
      </c>
      <c r="BT622">
        <v>1</v>
      </c>
      <c r="BU622">
        <v>1</v>
      </c>
      <c r="BV622">
        <v>1</v>
      </c>
      <c r="BW622">
        <v>1</v>
      </c>
      <c r="BX622">
        <v>1</v>
      </c>
      <c r="BY622" t="s">
        <v>3</v>
      </c>
      <c r="BZ622">
        <v>0</v>
      </c>
      <c r="CA622">
        <v>0</v>
      </c>
      <c r="CE622">
        <v>30</v>
      </c>
      <c r="CF622">
        <v>0</v>
      </c>
      <c r="CG622">
        <v>0</v>
      </c>
      <c r="CM622">
        <v>0</v>
      </c>
      <c r="CN622" t="s">
        <v>3</v>
      </c>
      <c r="CO622">
        <v>0</v>
      </c>
      <c r="CP622">
        <f t="shared" si="582"/>
        <v>0</v>
      </c>
      <c r="CQ622">
        <f t="shared" si="583"/>
        <v>43.71</v>
      </c>
      <c r="CR622">
        <f t="shared" si="606"/>
        <v>0</v>
      </c>
      <c r="CS622">
        <f t="shared" si="584"/>
        <v>0</v>
      </c>
      <c r="CT622">
        <f t="shared" si="585"/>
        <v>0</v>
      </c>
      <c r="CU622">
        <f t="shared" si="586"/>
        <v>0</v>
      </c>
      <c r="CV622">
        <f t="shared" si="587"/>
        <v>0</v>
      </c>
      <c r="CW622">
        <f t="shared" si="588"/>
        <v>0</v>
      </c>
      <c r="CX622">
        <f t="shared" si="589"/>
        <v>0</v>
      </c>
      <c r="CY622">
        <f t="shared" si="590"/>
        <v>0</v>
      </c>
      <c r="CZ622">
        <f t="shared" si="591"/>
        <v>0</v>
      </c>
      <c r="DC622" t="s">
        <v>3</v>
      </c>
      <c r="DD622" t="s">
        <v>3</v>
      </c>
      <c r="DE622" t="s">
        <v>3</v>
      </c>
      <c r="DF622" t="s">
        <v>3</v>
      </c>
      <c r="DG622" t="s">
        <v>3</v>
      </c>
      <c r="DH622" t="s">
        <v>3</v>
      </c>
      <c r="DI622" t="s">
        <v>3</v>
      </c>
      <c r="DJ622" t="s">
        <v>3</v>
      </c>
      <c r="DK622" t="s">
        <v>3</v>
      </c>
      <c r="DL622" t="s">
        <v>3</v>
      </c>
      <c r="DM622" t="s">
        <v>3</v>
      </c>
      <c r="DN622">
        <v>187</v>
      </c>
      <c r="DO622">
        <v>101</v>
      </c>
      <c r="DP622">
        <v>1</v>
      </c>
      <c r="DQ622">
        <v>1</v>
      </c>
      <c r="DU622">
        <v>1010</v>
      </c>
      <c r="DV622" t="s">
        <v>344</v>
      </c>
      <c r="DW622" t="s">
        <v>344</v>
      </c>
      <c r="DX622">
        <v>1</v>
      </c>
      <c r="EE622">
        <v>39927707</v>
      </c>
      <c r="EF622">
        <v>30</v>
      </c>
      <c r="EG622" t="s">
        <v>51</v>
      </c>
      <c r="EH622">
        <v>0</v>
      </c>
      <c r="EI622" t="s">
        <v>3</v>
      </c>
      <c r="EJ622">
        <v>1</v>
      </c>
      <c r="EK622">
        <v>295</v>
      </c>
      <c r="EL622" t="s">
        <v>289</v>
      </c>
      <c r="EM622" t="s">
        <v>290</v>
      </c>
      <c r="EO622" t="s">
        <v>3</v>
      </c>
      <c r="EQ622">
        <v>0</v>
      </c>
      <c r="ER622">
        <v>37.04</v>
      </c>
      <c r="ES622">
        <v>37.04</v>
      </c>
      <c r="ET622">
        <v>0</v>
      </c>
      <c r="EU622">
        <v>0</v>
      </c>
      <c r="EV622">
        <v>0</v>
      </c>
      <c r="EW622">
        <v>0</v>
      </c>
      <c r="EX622">
        <v>0</v>
      </c>
      <c r="FQ622">
        <v>0</v>
      </c>
      <c r="FR622">
        <f t="shared" si="592"/>
        <v>0</v>
      </c>
      <c r="FS622">
        <v>0</v>
      </c>
      <c r="FX622">
        <v>187</v>
      </c>
      <c r="FY622">
        <v>101</v>
      </c>
      <c r="GA622" t="s">
        <v>3</v>
      </c>
      <c r="GD622">
        <v>0</v>
      </c>
      <c r="GF622">
        <v>-85359034</v>
      </c>
      <c r="GG622">
        <v>2</v>
      </c>
      <c r="GH622">
        <v>1</v>
      </c>
      <c r="GI622">
        <v>2</v>
      </c>
      <c r="GJ622">
        <v>0</v>
      </c>
      <c r="GK622">
        <f>ROUND(R622*(R12)/100,2)</f>
        <v>0</v>
      </c>
      <c r="GL622">
        <f t="shared" si="593"/>
        <v>0</v>
      </c>
      <c r="GM622">
        <f t="shared" si="594"/>
        <v>0</v>
      </c>
      <c r="GN622">
        <f t="shared" si="595"/>
        <v>0</v>
      </c>
      <c r="GO622">
        <f t="shared" si="596"/>
        <v>0</v>
      </c>
      <c r="GP622">
        <f t="shared" si="597"/>
        <v>0</v>
      </c>
      <c r="GR622">
        <v>0</v>
      </c>
      <c r="GS622">
        <v>3</v>
      </c>
      <c r="GT622">
        <v>0</v>
      </c>
      <c r="GU622" t="s">
        <v>3</v>
      </c>
      <c r="GV622">
        <f t="shared" si="598"/>
        <v>0</v>
      </c>
      <c r="GW622">
        <v>1</v>
      </c>
      <c r="GX622">
        <f t="shared" si="599"/>
        <v>0</v>
      </c>
      <c r="HA622">
        <v>0</v>
      </c>
      <c r="HB622">
        <v>0</v>
      </c>
      <c r="HC622">
        <f t="shared" si="600"/>
        <v>0</v>
      </c>
      <c r="IK622">
        <v>0</v>
      </c>
    </row>
    <row r="623" spans="1:245" hidden="1" x14ac:dyDescent="0.2"/>
    <row r="624" spans="1:245" hidden="1" x14ac:dyDescent="0.2">
      <c r="A624" s="2">
        <v>51</v>
      </c>
      <c r="B624" s="2">
        <f>B609</f>
        <v>1</v>
      </c>
      <c r="C624" s="2">
        <f>A609</f>
        <v>4</v>
      </c>
      <c r="D624" s="2">
        <f>ROW(A609)</f>
        <v>609</v>
      </c>
      <c r="E624" s="2"/>
      <c r="F624" s="2" t="str">
        <f>IF(F609&lt;&gt;"",F609,"")</f>
        <v>Новый раздел</v>
      </c>
      <c r="G624" s="2" t="str">
        <f>IF(G609&lt;&gt;"",G609,"")</f>
        <v>п.23.1   Устройство цветников (многолетники) - 118м2</v>
      </c>
      <c r="H624" s="2">
        <v>0</v>
      </c>
      <c r="I624" s="2"/>
      <c r="J624" s="2"/>
      <c r="K624" s="2"/>
      <c r="L624" s="2"/>
      <c r="M624" s="2"/>
      <c r="N624" s="2"/>
      <c r="O624" s="2">
        <f t="shared" ref="O624:T624" si="607">ROUND(AB624,2)</f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>AH624</f>
        <v>0</v>
      </c>
      <c r="V624" s="2">
        <f>AI624</f>
        <v>0</v>
      </c>
      <c r="W624" s="2">
        <f>ROUND(AJ624,2)</f>
        <v>0</v>
      </c>
      <c r="X624" s="2">
        <f>ROUND(AK624,2)</f>
        <v>0</v>
      </c>
      <c r="Y624" s="2">
        <f>ROUND(AL624,2)</f>
        <v>0</v>
      </c>
      <c r="Z624" s="2"/>
      <c r="AA624" s="2"/>
      <c r="AB624" s="2">
        <f>ROUND(SUMIF(AA613:AA622,"=40385408",O613:O622),2)</f>
        <v>0</v>
      </c>
      <c r="AC624" s="2">
        <f>ROUND(SUMIF(AA613:AA622,"=40385408",P613:P622),2)</f>
        <v>0</v>
      </c>
      <c r="AD624" s="2">
        <f>ROUND(SUMIF(AA613:AA622,"=40385408",Q613:Q622),2)</f>
        <v>0</v>
      </c>
      <c r="AE624" s="2">
        <f>ROUND(SUMIF(AA613:AA622,"=40385408",R613:R622),2)</f>
        <v>0</v>
      </c>
      <c r="AF624" s="2">
        <f>ROUND(SUMIF(AA613:AA622,"=40385408",S613:S622),2)</f>
        <v>0</v>
      </c>
      <c r="AG624" s="2">
        <f>ROUND(SUMIF(AA613:AA622,"=40385408",T613:T622),2)</f>
        <v>0</v>
      </c>
      <c r="AH624" s="2">
        <f>SUMIF(AA613:AA622,"=40385408",U613:U622)</f>
        <v>0</v>
      </c>
      <c r="AI624" s="2">
        <f>SUMIF(AA613:AA622,"=40385408",V613:V622)</f>
        <v>0</v>
      </c>
      <c r="AJ624" s="2">
        <f>ROUND(SUMIF(AA613:AA622,"=40385408",W613:W622),2)</f>
        <v>0</v>
      </c>
      <c r="AK624" s="2">
        <f>ROUND(SUMIF(AA613:AA622,"=40385408",X613:X622),2)</f>
        <v>0</v>
      </c>
      <c r="AL624" s="2">
        <f>ROUND(SUMIF(AA613:AA622,"=40385408",Y613:Y622),2)</f>
        <v>0</v>
      </c>
      <c r="AM624" s="2"/>
      <c r="AN624" s="2"/>
      <c r="AO624" s="2">
        <f t="shared" ref="AO624:BC624" si="608">ROUND(BX624,2)</f>
        <v>0</v>
      </c>
      <c r="AP624" s="2">
        <f t="shared" si="608"/>
        <v>0</v>
      </c>
      <c r="AQ624" s="2">
        <f t="shared" si="608"/>
        <v>0</v>
      </c>
      <c r="AR624" s="2">
        <f t="shared" si="608"/>
        <v>0</v>
      </c>
      <c r="AS624" s="2">
        <f t="shared" si="608"/>
        <v>0</v>
      </c>
      <c r="AT624" s="2">
        <f t="shared" si="608"/>
        <v>0</v>
      </c>
      <c r="AU624" s="2">
        <f t="shared" si="608"/>
        <v>0</v>
      </c>
      <c r="AV624" s="2">
        <f t="shared" si="608"/>
        <v>0</v>
      </c>
      <c r="AW624" s="2">
        <f t="shared" si="608"/>
        <v>0</v>
      </c>
      <c r="AX624" s="2">
        <f t="shared" si="608"/>
        <v>0</v>
      </c>
      <c r="AY624" s="2">
        <f t="shared" si="608"/>
        <v>0</v>
      </c>
      <c r="AZ624" s="2">
        <f t="shared" si="608"/>
        <v>0</v>
      </c>
      <c r="BA624" s="2">
        <f t="shared" si="608"/>
        <v>0</v>
      </c>
      <c r="BB624" s="2">
        <f t="shared" si="608"/>
        <v>0</v>
      </c>
      <c r="BC624" s="2">
        <f t="shared" si="608"/>
        <v>0</v>
      </c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>
        <f>ROUND(SUMIF(AA613:AA622,"=40385408",FQ613:FQ622),2)</f>
        <v>0</v>
      </c>
      <c r="BY624" s="2">
        <f>ROUND(SUMIF(AA613:AA622,"=40385408",FR613:FR622),2)</f>
        <v>0</v>
      </c>
      <c r="BZ624" s="2">
        <f>ROUND(SUMIF(AA613:AA622,"=40385408",GL613:GL622),2)</f>
        <v>0</v>
      </c>
      <c r="CA624" s="2">
        <f>ROUND(SUMIF(AA613:AA622,"=40385408",GM613:GM622),2)</f>
        <v>0</v>
      </c>
      <c r="CB624" s="2">
        <f>ROUND(SUMIF(AA613:AA622,"=40385408",GN613:GN622),2)</f>
        <v>0</v>
      </c>
      <c r="CC624" s="2">
        <f>ROUND(SUMIF(AA613:AA622,"=40385408",GO613:GO622),2)</f>
        <v>0</v>
      </c>
      <c r="CD624" s="2">
        <f>ROUND(SUMIF(AA613:AA622,"=40385408",GP613:GP622),2)</f>
        <v>0</v>
      </c>
      <c r="CE624" s="2">
        <f>AC624-BX624</f>
        <v>0</v>
      </c>
      <c r="CF624" s="2">
        <f>AC624-BY624</f>
        <v>0</v>
      </c>
      <c r="CG624" s="2">
        <f>BX624-BZ624</f>
        <v>0</v>
      </c>
      <c r="CH624" s="2">
        <f>AC624-BX624-BY624+BZ624</f>
        <v>0</v>
      </c>
      <c r="CI624" s="2">
        <f>BY624-BZ624</f>
        <v>0</v>
      </c>
      <c r="CJ624" s="2">
        <f>ROUND(SUMIF(AA613:AA622,"=40385408",GX613:GX622),2)</f>
        <v>0</v>
      </c>
      <c r="CK624" s="2">
        <f>ROUND(SUMIF(AA613:AA622,"=40385408",GY613:GY622),2)</f>
        <v>0</v>
      </c>
      <c r="CL624" s="2">
        <f>ROUND(SUMIF(AA613:AA622,"=40385408",GZ613:GZ622),2)</f>
        <v>0</v>
      </c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>
        <v>0</v>
      </c>
    </row>
    <row r="625" spans="1:23" hidden="1" x14ac:dyDescent="0.2"/>
    <row r="626" spans="1:23" hidden="1" x14ac:dyDescent="0.2">
      <c r="A626" s="4">
        <v>50</v>
      </c>
      <c r="B626" s="4">
        <v>0</v>
      </c>
      <c r="C626" s="4">
        <v>0</v>
      </c>
      <c r="D626" s="4">
        <v>1</v>
      </c>
      <c r="E626" s="4">
        <v>201</v>
      </c>
      <c r="F626" s="4">
        <f>ROUND(Source!O624,O626)</f>
        <v>0</v>
      </c>
      <c r="G626" s="4" t="s">
        <v>65</v>
      </c>
      <c r="H626" s="4" t="s">
        <v>66</v>
      </c>
      <c r="I626" s="4"/>
      <c r="J626" s="4"/>
      <c r="K626" s="4">
        <v>201</v>
      </c>
      <c r="L626" s="4">
        <v>1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/>
    </row>
    <row r="627" spans="1:23" hidden="1" x14ac:dyDescent="0.2">
      <c r="A627" s="4">
        <v>50</v>
      </c>
      <c r="B627" s="4">
        <v>0</v>
      </c>
      <c r="C627" s="4">
        <v>0</v>
      </c>
      <c r="D627" s="4">
        <v>1</v>
      </c>
      <c r="E627" s="4">
        <v>202</v>
      </c>
      <c r="F627" s="4">
        <f>ROUND(Source!P624,O627)</f>
        <v>0</v>
      </c>
      <c r="G627" s="4" t="s">
        <v>67</v>
      </c>
      <c r="H627" s="4" t="s">
        <v>68</v>
      </c>
      <c r="I627" s="4"/>
      <c r="J627" s="4"/>
      <c r="K627" s="4">
        <v>202</v>
      </c>
      <c r="L627" s="4">
        <v>2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/>
    </row>
    <row r="628" spans="1:23" hidden="1" x14ac:dyDescent="0.2">
      <c r="A628" s="4">
        <v>50</v>
      </c>
      <c r="B628" s="4">
        <v>0</v>
      </c>
      <c r="C628" s="4">
        <v>0</v>
      </c>
      <c r="D628" s="4">
        <v>1</v>
      </c>
      <c r="E628" s="4">
        <v>222</v>
      </c>
      <c r="F628" s="4">
        <f>ROUND(Source!AO624,O628)</f>
        <v>0</v>
      </c>
      <c r="G628" s="4" t="s">
        <v>69</v>
      </c>
      <c r="H628" s="4" t="s">
        <v>70</v>
      </c>
      <c r="I628" s="4"/>
      <c r="J628" s="4"/>
      <c r="K628" s="4">
        <v>222</v>
      </c>
      <c r="L628" s="4">
        <v>3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/>
    </row>
    <row r="629" spans="1:23" hidden="1" x14ac:dyDescent="0.2">
      <c r="A629" s="4">
        <v>50</v>
      </c>
      <c r="B629" s="4">
        <v>0</v>
      </c>
      <c r="C629" s="4">
        <v>0</v>
      </c>
      <c r="D629" s="4">
        <v>1</v>
      </c>
      <c r="E629" s="4">
        <v>225</v>
      </c>
      <c r="F629" s="4">
        <f>ROUND(Source!AV624,O629)</f>
        <v>0</v>
      </c>
      <c r="G629" s="4" t="s">
        <v>71</v>
      </c>
      <c r="H629" s="4" t="s">
        <v>72</v>
      </c>
      <c r="I629" s="4"/>
      <c r="J629" s="4"/>
      <c r="K629" s="4">
        <v>225</v>
      </c>
      <c r="L629" s="4">
        <v>4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23" hidden="1" x14ac:dyDescent="0.2">
      <c r="A630" s="4">
        <v>50</v>
      </c>
      <c r="B630" s="4">
        <v>0</v>
      </c>
      <c r="C630" s="4">
        <v>0</v>
      </c>
      <c r="D630" s="4">
        <v>1</v>
      </c>
      <c r="E630" s="4">
        <v>226</v>
      </c>
      <c r="F630" s="4">
        <f>ROUND(Source!AW624,O630)</f>
        <v>0</v>
      </c>
      <c r="G630" s="4" t="s">
        <v>73</v>
      </c>
      <c r="H630" s="4" t="s">
        <v>74</v>
      </c>
      <c r="I630" s="4"/>
      <c r="J630" s="4"/>
      <c r="K630" s="4">
        <v>226</v>
      </c>
      <c r="L630" s="4">
        <v>5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</row>
    <row r="631" spans="1:23" hidden="1" x14ac:dyDescent="0.2">
      <c r="A631" s="4">
        <v>50</v>
      </c>
      <c r="B631" s="4">
        <v>0</v>
      </c>
      <c r="C631" s="4">
        <v>0</v>
      </c>
      <c r="D631" s="4">
        <v>1</v>
      </c>
      <c r="E631" s="4">
        <v>227</v>
      </c>
      <c r="F631" s="4">
        <f>ROUND(Source!AX624,O631)</f>
        <v>0</v>
      </c>
      <c r="G631" s="4" t="s">
        <v>75</v>
      </c>
      <c r="H631" s="4" t="s">
        <v>76</v>
      </c>
      <c r="I631" s="4"/>
      <c r="J631" s="4"/>
      <c r="K631" s="4">
        <v>227</v>
      </c>
      <c r="L631" s="4">
        <v>6</v>
      </c>
      <c r="M631" s="4">
        <v>3</v>
      </c>
      <c r="N631" s="4" t="s">
        <v>3</v>
      </c>
      <c r="O631" s="4">
        <v>2</v>
      </c>
      <c r="P631" s="4"/>
      <c r="Q631" s="4"/>
      <c r="R631" s="4"/>
      <c r="S631" s="4"/>
      <c r="T631" s="4"/>
      <c r="U631" s="4"/>
      <c r="V631" s="4"/>
      <c r="W631" s="4"/>
    </row>
    <row r="632" spans="1:23" hidden="1" x14ac:dyDescent="0.2">
      <c r="A632" s="4">
        <v>50</v>
      </c>
      <c r="B632" s="4">
        <v>0</v>
      </c>
      <c r="C632" s="4">
        <v>0</v>
      </c>
      <c r="D632" s="4">
        <v>1</v>
      </c>
      <c r="E632" s="4">
        <v>228</v>
      </c>
      <c r="F632" s="4">
        <f>ROUND(Source!AY624,O632)</f>
        <v>0</v>
      </c>
      <c r="G632" s="4" t="s">
        <v>77</v>
      </c>
      <c r="H632" s="4" t="s">
        <v>78</v>
      </c>
      <c r="I632" s="4"/>
      <c r="J632" s="4"/>
      <c r="K632" s="4">
        <v>228</v>
      </c>
      <c r="L632" s="4">
        <v>7</v>
      </c>
      <c r="M632" s="4">
        <v>3</v>
      </c>
      <c r="N632" s="4" t="s">
        <v>3</v>
      </c>
      <c r="O632" s="4">
        <v>2</v>
      </c>
      <c r="P632" s="4"/>
      <c r="Q632" s="4"/>
      <c r="R632" s="4"/>
      <c r="S632" s="4"/>
      <c r="T632" s="4"/>
      <c r="U632" s="4"/>
      <c r="V632" s="4"/>
      <c r="W632" s="4"/>
    </row>
    <row r="633" spans="1:23" hidden="1" x14ac:dyDescent="0.2">
      <c r="A633" s="4">
        <v>50</v>
      </c>
      <c r="B633" s="4">
        <v>0</v>
      </c>
      <c r="C633" s="4">
        <v>0</v>
      </c>
      <c r="D633" s="4">
        <v>1</v>
      </c>
      <c r="E633" s="4">
        <v>216</v>
      </c>
      <c r="F633" s="4">
        <f>ROUND(Source!AP624,O633)</f>
        <v>0</v>
      </c>
      <c r="G633" s="4" t="s">
        <v>79</v>
      </c>
      <c r="H633" s="4" t="s">
        <v>80</v>
      </c>
      <c r="I633" s="4"/>
      <c r="J633" s="4"/>
      <c r="K633" s="4">
        <v>216</v>
      </c>
      <c r="L633" s="4">
        <v>8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23" hidden="1" x14ac:dyDescent="0.2">
      <c r="A634" s="4">
        <v>50</v>
      </c>
      <c r="B634" s="4">
        <v>0</v>
      </c>
      <c r="C634" s="4">
        <v>0</v>
      </c>
      <c r="D634" s="4">
        <v>1</v>
      </c>
      <c r="E634" s="4">
        <v>223</v>
      </c>
      <c r="F634" s="4">
        <f>ROUND(Source!AQ624,O634)</f>
        <v>0</v>
      </c>
      <c r="G634" s="4" t="s">
        <v>81</v>
      </c>
      <c r="H634" s="4" t="s">
        <v>82</v>
      </c>
      <c r="I634" s="4"/>
      <c r="J634" s="4"/>
      <c r="K634" s="4">
        <v>223</v>
      </c>
      <c r="L634" s="4">
        <v>9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23" hidden="1" x14ac:dyDescent="0.2">
      <c r="A635" s="4">
        <v>50</v>
      </c>
      <c r="B635" s="4">
        <v>0</v>
      </c>
      <c r="C635" s="4">
        <v>0</v>
      </c>
      <c r="D635" s="4">
        <v>1</v>
      </c>
      <c r="E635" s="4">
        <v>229</v>
      </c>
      <c r="F635" s="4">
        <f>ROUND(Source!AZ624,O635)</f>
        <v>0</v>
      </c>
      <c r="G635" s="4" t="s">
        <v>83</v>
      </c>
      <c r="H635" s="4" t="s">
        <v>84</v>
      </c>
      <c r="I635" s="4"/>
      <c r="J635" s="4"/>
      <c r="K635" s="4">
        <v>229</v>
      </c>
      <c r="L635" s="4">
        <v>10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23" hidden="1" x14ac:dyDescent="0.2">
      <c r="A636" s="4">
        <v>50</v>
      </c>
      <c r="B636" s="4">
        <v>0</v>
      </c>
      <c r="C636" s="4">
        <v>0</v>
      </c>
      <c r="D636" s="4">
        <v>1</v>
      </c>
      <c r="E636" s="4">
        <v>203</v>
      </c>
      <c r="F636" s="4">
        <f>ROUND(Source!Q624,O636)</f>
        <v>0</v>
      </c>
      <c r="G636" s="4" t="s">
        <v>85</v>
      </c>
      <c r="H636" s="4" t="s">
        <v>86</v>
      </c>
      <c r="I636" s="4"/>
      <c r="J636" s="4"/>
      <c r="K636" s="4">
        <v>203</v>
      </c>
      <c r="L636" s="4">
        <v>11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7" spans="1:23" hidden="1" x14ac:dyDescent="0.2">
      <c r="A637" s="4">
        <v>50</v>
      </c>
      <c r="B637" s="4">
        <v>0</v>
      </c>
      <c r="C637" s="4">
        <v>0</v>
      </c>
      <c r="D637" s="4">
        <v>1</v>
      </c>
      <c r="E637" s="4">
        <v>231</v>
      </c>
      <c r="F637" s="4">
        <f>ROUND(Source!BB624,O637)</f>
        <v>0</v>
      </c>
      <c r="G637" s="4" t="s">
        <v>87</v>
      </c>
      <c r="H637" s="4" t="s">
        <v>88</v>
      </c>
      <c r="I637" s="4"/>
      <c r="J637" s="4"/>
      <c r="K637" s="4">
        <v>231</v>
      </c>
      <c r="L637" s="4">
        <v>12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/>
    </row>
    <row r="638" spans="1:23" hidden="1" x14ac:dyDescent="0.2">
      <c r="A638" s="4">
        <v>50</v>
      </c>
      <c r="B638" s="4">
        <v>0</v>
      </c>
      <c r="C638" s="4">
        <v>0</v>
      </c>
      <c r="D638" s="4">
        <v>1</v>
      </c>
      <c r="E638" s="4">
        <v>204</v>
      </c>
      <c r="F638" s="4">
        <f>ROUND(Source!R624,O638)</f>
        <v>0</v>
      </c>
      <c r="G638" s="4" t="s">
        <v>89</v>
      </c>
      <c r="H638" s="4" t="s">
        <v>90</v>
      </c>
      <c r="I638" s="4"/>
      <c r="J638" s="4"/>
      <c r="K638" s="4">
        <v>204</v>
      </c>
      <c r="L638" s="4">
        <v>13</v>
      </c>
      <c r="M638" s="4">
        <v>3</v>
      </c>
      <c r="N638" s="4" t="s">
        <v>3</v>
      </c>
      <c r="O638" s="4">
        <v>2</v>
      </c>
      <c r="P638" s="4"/>
      <c r="Q638" s="4"/>
      <c r="R638" s="4"/>
      <c r="S638" s="4"/>
      <c r="T638" s="4"/>
      <c r="U638" s="4"/>
      <c r="V638" s="4"/>
      <c r="W638" s="4"/>
    </row>
    <row r="639" spans="1:23" hidden="1" x14ac:dyDescent="0.2">
      <c r="A639" s="4">
        <v>50</v>
      </c>
      <c r="B639" s="4">
        <v>0</v>
      </c>
      <c r="C639" s="4">
        <v>0</v>
      </c>
      <c r="D639" s="4">
        <v>1</v>
      </c>
      <c r="E639" s="4">
        <v>205</v>
      </c>
      <c r="F639" s="4">
        <f>ROUND(Source!S624,O639)</f>
        <v>0</v>
      </c>
      <c r="G639" s="4" t="s">
        <v>91</v>
      </c>
      <c r="H639" s="4" t="s">
        <v>92</v>
      </c>
      <c r="I639" s="4"/>
      <c r="J639" s="4"/>
      <c r="K639" s="4">
        <v>205</v>
      </c>
      <c r="L639" s="4">
        <v>14</v>
      </c>
      <c r="M639" s="4">
        <v>3</v>
      </c>
      <c r="N639" s="4" t="s">
        <v>3</v>
      </c>
      <c r="O639" s="4">
        <v>2</v>
      </c>
      <c r="P639" s="4"/>
      <c r="Q639" s="4"/>
      <c r="R639" s="4"/>
      <c r="S639" s="4"/>
      <c r="T639" s="4"/>
      <c r="U639" s="4"/>
      <c r="V639" s="4"/>
      <c r="W639" s="4"/>
    </row>
    <row r="640" spans="1:23" hidden="1" x14ac:dyDescent="0.2">
      <c r="A640" s="4">
        <v>50</v>
      </c>
      <c r="B640" s="4">
        <v>0</v>
      </c>
      <c r="C640" s="4">
        <v>0</v>
      </c>
      <c r="D640" s="4">
        <v>1</v>
      </c>
      <c r="E640" s="4">
        <v>232</v>
      </c>
      <c r="F640" s="4">
        <f>ROUND(Source!BC624,O640)</f>
        <v>0</v>
      </c>
      <c r="G640" s="4" t="s">
        <v>93</v>
      </c>
      <c r="H640" s="4" t="s">
        <v>94</v>
      </c>
      <c r="I640" s="4"/>
      <c r="J640" s="4"/>
      <c r="K640" s="4">
        <v>232</v>
      </c>
      <c r="L640" s="4">
        <v>15</v>
      </c>
      <c r="M640" s="4">
        <v>3</v>
      </c>
      <c r="N640" s="4" t="s">
        <v>3</v>
      </c>
      <c r="O640" s="4">
        <v>2</v>
      </c>
      <c r="P640" s="4"/>
      <c r="Q640" s="4"/>
      <c r="R640" s="4"/>
      <c r="S640" s="4"/>
      <c r="T640" s="4"/>
      <c r="U640" s="4"/>
      <c r="V640" s="4"/>
      <c r="W640" s="4"/>
    </row>
    <row r="641" spans="1:206" hidden="1" x14ac:dyDescent="0.2">
      <c r="A641" s="4">
        <v>50</v>
      </c>
      <c r="B641" s="4">
        <v>0</v>
      </c>
      <c r="C641" s="4">
        <v>0</v>
      </c>
      <c r="D641" s="4">
        <v>1</v>
      </c>
      <c r="E641" s="4">
        <v>214</v>
      </c>
      <c r="F641" s="4">
        <f>ROUND(Source!AS624,O641)</f>
        <v>0</v>
      </c>
      <c r="G641" s="4" t="s">
        <v>95</v>
      </c>
      <c r="H641" s="4" t="s">
        <v>96</v>
      </c>
      <c r="I641" s="4"/>
      <c r="J641" s="4"/>
      <c r="K641" s="4">
        <v>214</v>
      </c>
      <c r="L641" s="4">
        <v>16</v>
      </c>
      <c r="M641" s="4">
        <v>3</v>
      </c>
      <c r="N641" s="4" t="s">
        <v>3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</row>
    <row r="642" spans="1:206" hidden="1" x14ac:dyDescent="0.2">
      <c r="A642" s="4">
        <v>50</v>
      </c>
      <c r="B642" s="4">
        <v>0</v>
      </c>
      <c r="C642" s="4">
        <v>0</v>
      </c>
      <c r="D642" s="4">
        <v>1</v>
      </c>
      <c r="E642" s="4">
        <v>215</v>
      </c>
      <c r="F642" s="4">
        <f>ROUND(Source!AT624,O642)</f>
        <v>0</v>
      </c>
      <c r="G642" s="4" t="s">
        <v>97</v>
      </c>
      <c r="H642" s="4" t="s">
        <v>98</v>
      </c>
      <c r="I642" s="4"/>
      <c r="J642" s="4"/>
      <c r="K642" s="4">
        <v>215</v>
      </c>
      <c r="L642" s="4">
        <v>17</v>
      </c>
      <c r="M642" s="4">
        <v>3</v>
      </c>
      <c r="N642" s="4" t="s">
        <v>3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</row>
    <row r="643" spans="1:206" hidden="1" x14ac:dyDescent="0.2">
      <c r="A643" s="4">
        <v>50</v>
      </c>
      <c r="B643" s="4">
        <v>0</v>
      </c>
      <c r="C643" s="4">
        <v>0</v>
      </c>
      <c r="D643" s="4">
        <v>1</v>
      </c>
      <c r="E643" s="4">
        <v>217</v>
      </c>
      <c r="F643" s="4">
        <f>ROUND(Source!AU624,O643)</f>
        <v>0</v>
      </c>
      <c r="G643" s="4" t="s">
        <v>99</v>
      </c>
      <c r="H643" s="4" t="s">
        <v>100</v>
      </c>
      <c r="I643" s="4"/>
      <c r="J643" s="4"/>
      <c r="K643" s="4">
        <v>217</v>
      </c>
      <c r="L643" s="4">
        <v>18</v>
      </c>
      <c r="M643" s="4">
        <v>3</v>
      </c>
      <c r="N643" s="4" t="s">
        <v>3</v>
      </c>
      <c r="O643" s="4">
        <v>2</v>
      </c>
      <c r="P643" s="4"/>
      <c r="Q643" s="4"/>
      <c r="R643" s="4"/>
      <c r="S643" s="4"/>
      <c r="T643" s="4"/>
      <c r="U643" s="4"/>
      <c r="V643" s="4"/>
      <c r="W643" s="4"/>
    </row>
    <row r="644" spans="1:206" hidden="1" x14ac:dyDescent="0.2">
      <c r="A644" s="4">
        <v>50</v>
      </c>
      <c r="B644" s="4">
        <v>0</v>
      </c>
      <c r="C644" s="4">
        <v>0</v>
      </c>
      <c r="D644" s="4">
        <v>1</v>
      </c>
      <c r="E644" s="4">
        <v>230</v>
      </c>
      <c r="F644" s="4">
        <f>ROUND(Source!BA624,O644)</f>
        <v>0</v>
      </c>
      <c r="G644" s="4" t="s">
        <v>101</v>
      </c>
      <c r="H644" s="4" t="s">
        <v>102</v>
      </c>
      <c r="I644" s="4"/>
      <c r="J644" s="4"/>
      <c r="K644" s="4">
        <v>230</v>
      </c>
      <c r="L644" s="4">
        <v>19</v>
      </c>
      <c r="M644" s="4">
        <v>3</v>
      </c>
      <c r="N644" s="4" t="s">
        <v>3</v>
      </c>
      <c r="O644" s="4">
        <v>2</v>
      </c>
      <c r="P644" s="4"/>
      <c r="Q644" s="4"/>
      <c r="R644" s="4"/>
      <c r="S644" s="4"/>
      <c r="T644" s="4"/>
      <c r="U644" s="4"/>
      <c r="V644" s="4"/>
      <c r="W644" s="4"/>
    </row>
    <row r="645" spans="1:206" hidden="1" x14ac:dyDescent="0.2">
      <c r="A645" s="4">
        <v>50</v>
      </c>
      <c r="B645" s="4">
        <v>0</v>
      </c>
      <c r="C645" s="4">
        <v>0</v>
      </c>
      <c r="D645" s="4">
        <v>1</v>
      </c>
      <c r="E645" s="4">
        <v>206</v>
      </c>
      <c r="F645" s="4">
        <f>ROUND(Source!T624,O645)</f>
        <v>0</v>
      </c>
      <c r="G645" s="4" t="s">
        <v>103</v>
      </c>
      <c r="H645" s="4" t="s">
        <v>104</v>
      </c>
      <c r="I645" s="4"/>
      <c r="J645" s="4"/>
      <c r="K645" s="4">
        <v>206</v>
      </c>
      <c r="L645" s="4">
        <v>20</v>
      </c>
      <c r="M645" s="4">
        <v>3</v>
      </c>
      <c r="N645" s="4" t="s">
        <v>3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</row>
    <row r="646" spans="1:206" hidden="1" x14ac:dyDescent="0.2">
      <c r="A646" s="4">
        <v>50</v>
      </c>
      <c r="B646" s="4">
        <v>0</v>
      </c>
      <c r="C646" s="4">
        <v>0</v>
      </c>
      <c r="D646" s="4">
        <v>1</v>
      </c>
      <c r="E646" s="4">
        <v>207</v>
      </c>
      <c r="F646" s="4">
        <f>Source!U624</f>
        <v>0</v>
      </c>
      <c r="G646" s="4" t="s">
        <v>105</v>
      </c>
      <c r="H646" s="4" t="s">
        <v>106</v>
      </c>
      <c r="I646" s="4"/>
      <c r="J646" s="4"/>
      <c r="K646" s="4">
        <v>207</v>
      </c>
      <c r="L646" s="4">
        <v>21</v>
      </c>
      <c r="M646" s="4">
        <v>3</v>
      </c>
      <c r="N646" s="4" t="s">
        <v>3</v>
      </c>
      <c r="O646" s="4">
        <v>-1</v>
      </c>
      <c r="P646" s="4"/>
      <c r="Q646" s="4"/>
      <c r="R646" s="4"/>
      <c r="S646" s="4"/>
      <c r="T646" s="4"/>
      <c r="U646" s="4"/>
      <c r="V646" s="4"/>
      <c r="W646" s="4"/>
    </row>
    <row r="647" spans="1:206" hidden="1" x14ac:dyDescent="0.2">
      <c r="A647" s="4">
        <v>50</v>
      </c>
      <c r="B647" s="4">
        <v>0</v>
      </c>
      <c r="C647" s="4">
        <v>0</v>
      </c>
      <c r="D647" s="4">
        <v>1</v>
      </c>
      <c r="E647" s="4">
        <v>208</v>
      </c>
      <c r="F647" s="4">
        <f>Source!V624</f>
        <v>0</v>
      </c>
      <c r="G647" s="4" t="s">
        <v>107</v>
      </c>
      <c r="H647" s="4" t="s">
        <v>108</v>
      </c>
      <c r="I647" s="4"/>
      <c r="J647" s="4"/>
      <c r="K647" s="4">
        <v>208</v>
      </c>
      <c r="L647" s="4">
        <v>22</v>
      </c>
      <c r="M647" s="4">
        <v>3</v>
      </c>
      <c r="N647" s="4" t="s">
        <v>3</v>
      </c>
      <c r="O647" s="4">
        <v>-1</v>
      </c>
      <c r="P647" s="4"/>
      <c r="Q647" s="4"/>
      <c r="R647" s="4"/>
      <c r="S647" s="4"/>
      <c r="T647" s="4"/>
      <c r="U647" s="4"/>
      <c r="V647" s="4"/>
      <c r="W647" s="4"/>
    </row>
    <row r="648" spans="1:206" hidden="1" x14ac:dyDescent="0.2">
      <c r="A648" s="4">
        <v>50</v>
      </c>
      <c r="B648" s="4">
        <v>0</v>
      </c>
      <c r="C648" s="4">
        <v>0</v>
      </c>
      <c r="D648" s="4">
        <v>1</v>
      </c>
      <c r="E648" s="4">
        <v>209</v>
      </c>
      <c r="F648" s="4">
        <f>ROUND(Source!W624,O648)</f>
        <v>0</v>
      </c>
      <c r="G648" s="4" t="s">
        <v>109</v>
      </c>
      <c r="H648" s="4" t="s">
        <v>110</v>
      </c>
      <c r="I648" s="4"/>
      <c r="J648" s="4"/>
      <c r="K648" s="4">
        <v>209</v>
      </c>
      <c r="L648" s="4">
        <v>23</v>
      </c>
      <c r="M648" s="4">
        <v>3</v>
      </c>
      <c r="N648" s="4" t="s">
        <v>3</v>
      </c>
      <c r="O648" s="4">
        <v>2</v>
      </c>
      <c r="P648" s="4"/>
      <c r="Q648" s="4"/>
      <c r="R648" s="4"/>
      <c r="S648" s="4"/>
      <c r="T648" s="4"/>
      <c r="U648" s="4"/>
      <c r="V648" s="4"/>
      <c r="W648" s="4"/>
    </row>
    <row r="649" spans="1:206" hidden="1" x14ac:dyDescent="0.2">
      <c r="A649" s="4">
        <v>50</v>
      </c>
      <c r="B649" s="4">
        <v>0</v>
      </c>
      <c r="C649" s="4">
        <v>0</v>
      </c>
      <c r="D649" s="4">
        <v>1</v>
      </c>
      <c r="E649" s="4">
        <v>210</v>
      </c>
      <c r="F649" s="4">
        <f>ROUND(Source!X624,O649)</f>
        <v>0</v>
      </c>
      <c r="G649" s="4" t="s">
        <v>111</v>
      </c>
      <c r="H649" s="4" t="s">
        <v>112</v>
      </c>
      <c r="I649" s="4"/>
      <c r="J649" s="4"/>
      <c r="K649" s="4">
        <v>210</v>
      </c>
      <c r="L649" s="4">
        <v>25</v>
      </c>
      <c r="M649" s="4">
        <v>3</v>
      </c>
      <c r="N649" s="4" t="s">
        <v>3</v>
      </c>
      <c r="O649" s="4">
        <v>2</v>
      </c>
      <c r="P649" s="4"/>
      <c r="Q649" s="4"/>
      <c r="R649" s="4"/>
      <c r="S649" s="4"/>
      <c r="T649" s="4"/>
      <c r="U649" s="4"/>
      <c r="V649" s="4"/>
      <c r="W649" s="4"/>
    </row>
    <row r="650" spans="1:206" hidden="1" x14ac:dyDescent="0.2">
      <c r="A650" s="4">
        <v>50</v>
      </c>
      <c r="B650" s="4">
        <v>0</v>
      </c>
      <c r="C650" s="4">
        <v>0</v>
      </c>
      <c r="D650" s="4">
        <v>1</v>
      </c>
      <c r="E650" s="4">
        <v>211</v>
      </c>
      <c r="F650" s="4">
        <f>ROUND(Source!Y624,O650)</f>
        <v>0</v>
      </c>
      <c r="G650" s="4" t="s">
        <v>113</v>
      </c>
      <c r="H650" s="4" t="s">
        <v>114</v>
      </c>
      <c r="I650" s="4"/>
      <c r="J650" s="4"/>
      <c r="K650" s="4">
        <v>211</v>
      </c>
      <c r="L650" s="4">
        <v>26</v>
      </c>
      <c r="M650" s="4">
        <v>3</v>
      </c>
      <c r="N650" s="4" t="s">
        <v>3</v>
      </c>
      <c r="O650" s="4">
        <v>2</v>
      </c>
      <c r="P650" s="4"/>
      <c r="Q650" s="4"/>
      <c r="R650" s="4"/>
      <c r="S650" s="4"/>
      <c r="T650" s="4"/>
      <c r="U650" s="4"/>
      <c r="V650" s="4"/>
      <c r="W650" s="4"/>
    </row>
    <row r="651" spans="1:206" hidden="1" x14ac:dyDescent="0.2">
      <c r="A651" s="4">
        <v>50</v>
      </c>
      <c r="B651" s="4">
        <v>0</v>
      </c>
      <c r="C651" s="4">
        <v>0</v>
      </c>
      <c r="D651" s="4">
        <v>1</v>
      </c>
      <c r="E651" s="4">
        <v>224</v>
      </c>
      <c r="F651" s="4">
        <f>ROUND(Source!AR624,O651)</f>
        <v>0</v>
      </c>
      <c r="G651" s="4" t="s">
        <v>115</v>
      </c>
      <c r="H651" s="4" t="s">
        <v>116</v>
      </c>
      <c r="I651" s="4"/>
      <c r="J651" s="4"/>
      <c r="K651" s="4">
        <v>224</v>
      </c>
      <c r="L651" s="4">
        <v>27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06" hidden="1" x14ac:dyDescent="0.2"/>
    <row r="653" spans="1:206" hidden="1" x14ac:dyDescent="0.2">
      <c r="A653" s="1">
        <v>4</v>
      </c>
      <c r="B653" s="1">
        <v>1</v>
      </c>
      <c r="C653" s="1"/>
      <c r="D653" s="1">
        <f>ROW(A669)</f>
        <v>669</v>
      </c>
      <c r="E653" s="1"/>
      <c r="F653" s="1" t="s">
        <v>13</v>
      </c>
      <c r="G653" s="1" t="s">
        <v>441</v>
      </c>
      <c r="H653" s="1" t="s">
        <v>3</v>
      </c>
      <c r="I653" s="1">
        <v>0</v>
      </c>
      <c r="J653" s="1"/>
      <c r="K653" s="1">
        <v>0</v>
      </c>
      <c r="L653" s="1"/>
      <c r="M653" s="1"/>
      <c r="N653" s="1"/>
      <c r="O653" s="1"/>
      <c r="P653" s="1"/>
      <c r="Q653" s="1"/>
      <c r="R653" s="1"/>
      <c r="S653" s="1"/>
      <c r="T653" s="1"/>
      <c r="U653" s="1" t="s">
        <v>3</v>
      </c>
      <c r="V653" s="1">
        <v>0</v>
      </c>
      <c r="W653" s="1"/>
      <c r="X653" s="1"/>
      <c r="Y653" s="1"/>
      <c r="Z653" s="1"/>
      <c r="AA653" s="1"/>
      <c r="AB653" s="1" t="s">
        <v>3</v>
      </c>
      <c r="AC653" s="1" t="s">
        <v>3</v>
      </c>
      <c r="AD653" s="1" t="s">
        <v>3</v>
      </c>
      <c r="AE653" s="1" t="s">
        <v>3</v>
      </c>
      <c r="AF653" s="1" t="s">
        <v>3</v>
      </c>
      <c r="AG653" s="1" t="s">
        <v>3</v>
      </c>
      <c r="AH653" s="1"/>
      <c r="AI653" s="1"/>
      <c r="AJ653" s="1"/>
      <c r="AK653" s="1"/>
      <c r="AL653" s="1"/>
      <c r="AM653" s="1"/>
      <c r="AN653" s="1"/>
      <c r="AO653" s="1"/>
      <c r="AP653" s="1" t="s">
        <v>3</v>
      </c>
      <c r="AQ653" s="1" t="s">
        <v>3</v>
      </c>
      <c r="AR653" s="1" t="s">
        <v>3</v>
      </c>
      <c r="AS653" s="1"/>
      <c r="AT653" s="1"/>
      <c r="AU653" s="1"/>
      <c r="AV653" s="1"/>
      <c r="AW653" s="1"/>
      <c r="AX653" s="1"/>
      <c r="AY653" s="1"/>
      <c r="AZ653" s="1" t="s">
        <v>3</v>
      </c>
      <c r="BA653" s="1"/>
      <c r="BB653" s="1" t="s">
        <v>3</v>
      </c>
      <c r="BC653" s="1" t="s">
        <v>3</v>
      </c>
      <c r="BD653" s="1" t="s">
        <v>3</v>
      </c>
      <c r="BE653" s="1" t="s">
        <v>3</v>
      </c>
      <c r="BF653" s="1" t="s">
        <v>3</v>
      </c>
      <c r="BG653" s="1" t="s">
        <v>3</v>
      </c>
      <c r="BH653" s="1" t="s">
        <v>3</v>
      </c>
      <c r="BI653" s="1" t="s">
        <v>3</v>
      </c>
      <c r="BJ653" s="1" t="s">
        <v>3</v>
      </c>
      <c r="BK653" s="1" t="s">
        <v>3</v>
      </c>
      <c r="BL653" s="1" t="s">
        <v>3</v>
      </c>
      <c r="BM653" s="1" t="s">
        <v>3</v>
      </c>
      <c r="BN653" s="1" t="s">
        <v>3</v>
      </c>
      <c r="BO653" s="1" t="s">
        <v>3</v>
      </c>
      <c r="BP653" s="1" t="s">
        <v>3</v>
      </c>
      <c r="BQ653" s="1"/>
      <c r="BR653" s="1"/>
      <c r="BS653" s="1"/>
      <c r="BT653" s="1"/>
      <c r="BU653" s="1"/>
      <c r="BV653" s="1"/>
      <c r="BW653" s="1"/>
      <c r="BX653" s="1">
        <v>0</v>
      </c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>
        <v>0</v>
      </c>
    </row>
    <row r="654" spans="1:206" hidden="1" x14ac:dyDescent="0.2"/>
    <row r="655" spans="1:206" hidden="1" x14ac:dyDescent="0.2">
      <c r="A655" s="2">
        <v>52</v>
      </c>
      <c r="B655" s="2">
        <f t="shared" ref="B655:G655" si="609">B669</f>
        <v>1</v>
      </c>
      <c r="C655" s="2">
        <f t="shared" si="609"/>
        <v>4</v>
      </c>
      <c r="D655" s="2">
        <f t="shared" si="609"/>
        <v>653</v>
      </c>
      <c r="E655" s="2">
        <f t="shared" si="609"/>
        <v>0</v>
      </c>
      <c r="F655" s="2" t="str">
        <f t="shared" si="609"/>
        <v>Новый раздел</v>
      </c>
      <c r="G655" s="2" t="str">
        <f t="shared" si="609"/>
        <v>п.27.1   Устройство нового пешеходного покрытия из бетонной плитки - 1860м2</v>
      </c>
      <c r="H655" s="2"/>
      <c r="I655" s="2"/>
      <c r="J655" s="2"/>
      <c r="K655" s="2"/>
      <c r="L655" s="2"/>
      <c r="M655" s="2"/>
      <c r="N655" s="2"/>
      <c r="O655" s="2">
        <f t="shared" ref="O655:AT655" si="610">O669</f>
        <v>0</v>
      </c>
      <c r="P655" s="2">
        <f t="shared" si="610"/>
        <v>0</v>
      </c>
      <c r="Q655" s="2">
        <f t="shared" si="610"/>
        <v>0</v>
      </c>
      <c r="R655" s="2">
        <f t="shared" si="610"/>
        <v>0</v>
      </c>
      <c r="S655" s="2">
        <f t="shared" si="610"/>
        <v>0</v>
      </c>
      <c r="T655" s="2">
        <f t="shared" si="610"/>
        <v>0</v>
      </c>
      <c r="U655" s="2">
        <f t="shared" si="610"/>
        <v>0</v>
      </c>
      <c r="V655" s="2">
        <f t="shared" si="610"/>
        <v>0</v>
      </c>
      <c r="W655" s="2">
        <f t="shared" si="610"/>
        <v>0</v>
      </c>
      <c r="X655" s="2">
        <f t="shared" si="610"/>
        <v>0</v>
      </c>
      <c r="Y655" s="2">
        <f t="shared" si="610"/>
        <v>0</v>
      </c>
      <c r="Z655" s="2">
        <f t="shared" si="610"/>
        <v>0</v>
      </c>
      <c r="AA655" s="2">
        <f t="shared" si="610"/>
        <v>0</v>
      </c>
      <c r="AB655" s="2">
        <f t="shared" si="610"/>
        <v>0</v>
      </c>
      <c r="AC655" s="2">
        <f t="shared" si="610"/>
        <v>0</v>
      </c>
      <c r="AD655" s="2">
        <f t="shared" si="610"/>
        <v>0</v>
      </c>
      <c r="AE655" s="2">
        <f t="shared" si="610"/>
        <v>0</v>
      </c>
      <c r="AF655" s="2">
        <f t="shared" si="610"/>
        <v>0</v>
      </c>
      <c r="AG655" s="2">
        <f t="shared" si="610"/>
        <v>0</v>
      </c>
      <c r="AH655" s="2">
        <f t="shared" si="610"/>
        <v>0</v>
      </c>
      <c r="AI655" s="2">
        <f t="shared" si="610"/>
        <v>0</v>
      </c>
      <c r="AJ655" s="2">
        <f t="shared" si="610"/>
        <v>0</v>
      </c>
      <c r="AK655" s="2">
        <f t="shared" si="610"/>
        <v>0</v>
      </c>
      <c r="AL655" s="2">
        <f t="shared" si="610"/>
        <v>0</v>
      </c>
      <c r="AM655" s="2">
        <f t="shared" si="610"/>
        <v>0</v>
      </c>
      <c r="AN655" s="2">
        <f t="shared" si="610"/>
        <v>0</v>
      </c>
      <c r="AO655" s="2">
        <f t="shared" si="610"/>
        <v>0</v>
      </c>
      <c r="AP655" s="2">
        <f t="shared" si="610"/>
        <v>0</v>
      </c>
      <c r="AQ655" s="2">
        <f t="shared" si="610"/>
        <v>0</v>
      </c>
      <c r="AR655" s="2">
        <f t="shared" si="610"/>
        <v>0</v>
      </c>
      <c r="AS655" s="2">
        <f t="shared" si="610"/>
        <v>0</v>
      </c>
      <c r="AT655" s="2">
        <f t="shared" si="610"/>
        <v>0</v>
      </c>
      <c r="AU655" s="2">
        <f t="shared" ref="AU655:BZ655" si="611">AU669</f>
        <v>0</v>
      </c>
      <c r="AV655" s="2">
        <f t="shared" si="611"/>
        <v>0</v>
      </c>
      <c r="AW655" s="2">
        <f t="shared" si="611"/>
        <v>0</v>
      </c>
      <c r="AX655" s="2">
        <f t="shared" si="611"/>
        <v>0</v>
      </c>
      <c r="AY655" s="2">
        <f t="shared" si="611"/>
        <v>0</v>
      </c>
      <c r="AZ655" s="2">
        <f t="shared" si="611"/>
        <v>0</v>
      </c>
      <c r="BA655" s="2">
        <f t="shared" si="611"/>
        <v>0</v>
      </c>
      <c r="BB655" s="2">
        <f t="shared" si="611"/>
        <v>0</v>
      </c>
      <c r="BC655" s="2">
        <f t="shared" si="611"/>
        <v>0</v>
      </c>
      <c r="BD655" s="2">
        <f t="shared" si="611"/>
        <v>0</v>
      </c>
      <c r="BE655" s="2">
        <f t="shared" si="611"/>
        <v>0</v>
      </c>
      <c r="BF655" s="2">
        <f t="shared" si="611"/>
        <v>0</v>
      </c>
      <c r="BG655" s="2">
        <f t="shared" si="611"/>
        <v>0</v>
      </c>
      <c r="BH655" s="2">
        <f t="shared" si="611"/>
        <v>0</v>
      </c>
      <c r="BI655" s="2">
        <f t="shared" si="611"/>
        <v>0</v>
      </c>
      <c r="BJ655" s="2">
        <f t="shared" si="611"/>
        <v>0</v>
      </c>
      <c r="BK655" s="2">
        <f t="shared" si="611"/>
        <v>0</v>
      </c>
      <c r="BL655" s="2">
        <f t="shared" si="611"/>
        <v>0</v>
      </c>
      <c r="BM655" s="2">
        <f t="shared" si="611"/>
        <v>0</v>
      </c>
      <c r="BN655" s="2">
        <f t="shared" si="611"/>
        <v>0</v>
      </c>
      <c r="BO655" s="2">
        <f t="shared" si="611"/>
        <v>0</v>
      </c>
      <c r="BP655" s="2">
        <f t="shared" si="611"/>
        <v>0</v>
      </c>
      <c r="BQ655" s="2">
        <f t="shared" si="611"/>
        <v>0</v>
      </c>
      <c r="BR655" s="2">
        <f t="shared" si="611"/>
        <v>0</v>
      </c>
      <c r="BS655" s="2">
        <f t="shared" si="611"/>
        <v>0</v>
      </c>
      <c r="BT655" s="2">
        <f t="shared" si="611"/>
        <v>0</v>
      </c>
      <c r="BU655" s="2">
        <f t="shared" si="611"/>
        <v>0</v>
      </c>
      <c r="BV655" s="2">
        <f t="shared" si="611"/>
        <v>0</v>
      </c>
      <c r="BW655" s="2">
        <f t="shared" si="611"/>
        <v>0</v>
      </c>
      <c r="BX655" s="2">
        <f t="shared" si="611"/>
        <v>0</v>
      </c>
      <c r="BY655" s="2">
        <f t="shared" si="611"/>
        <v>0</v>
      </c>
      <c r="BZ655" s="2">
        <f t="shared" si="611"/>
        <v>0</v>
      </c>
      <c r="CA655" s="2">
        <f t="shared" ref="CA655:DF655" si="612">CA669</f>
        <v>0</v>
      </c>
      <c r="CB655" s="2">
        <f t="shared" si="612"/>
        <v>0</v>
      </c>
      <c r="CC655" s="2">
        <f t="shared" si="612"/>
        <v>0</v>
      </c>
      <c r="CD655" s="2">
        <f t="shared" si="612"/>
        <v>0</v>
      </c>
      <c r="CE655" s="2">
        <f t="shared" si="612"/>
        <v>0</v>
      </c>
      <c r="CF655" s="2">
        <f t="shared" si="612"/>
        <v>0</v>
      </c>
      <c r="CG655" s="2">
        <f t="shared" si="612"/>
        <v>0</v>
      </c>
      <c r="CH655" s="2">
        <f t="shared" si="612"/>
        <v>0</v>
      </c>
      <c r="CI655" s="2">
        <f t="shared" si="612"/>
        <v>0</v>
      </c>
      <c r="CJ655" s="2">
        <f t="shared" si="612"/>
        <v>0</v>
      </c>
      <c r="CK655" s="2">
        <f t="shared" si="612"/>
        <v>0</v>
      </c>
      <c r="CL655" s="2">
        <f t="shared" si="612"/>
        <v>0</v>
      </c>
      <c r="CM655" s="2">
        <f t="shared" si="612"/>
        <v>0</v>
      </c>
      <c r="CN655" s="2">
        <f t="shared" si="612"/>
        <v>0</v>
      </c>
      <c r="CO655" s="2">
        <f t="shared" si="612"/>
        <v>0</v>
      </c>
      <c r="CP655" s="2">
        <f t="shared" si="612"/>
        <v>0</v>
      </c>
      <c r="CQ655" s="2">
        <f t="shared" si="612"/>
        <v>0</v>
      </c>
      <c r="CR655" s="2">
        <f t="shared" si="612"/>
        <v>0</v>
      </c>
      <c r="CS655" s="2">
        <f t="shared" si="612"/>
        <v>0</v>
      </c>
      <c r="CT655" s="2">
        <f t="shared" si="612"/>
        <v>0</v>
      </c>
      <c r="CU655" s="2">
        <f t="shared" si="612"/>
        <v>0</v>
      </c>
      <c r="CV655" s="2">
        <f t="shared" si="612"/>
        <v>0</v>
      </c>
      <c r="CW655" s="2">
        <f t="shared" si="612"/>
        <v>0</v>
      </c>
      <c r="CX655" s="2">
        <f t="shared" si="612"/>
        <v>0</v>
      </c>
      <c r="CY655" s="2">
        <f t="shared" si="612"/>
        <v>0</v>
      </c>
      <c r="CZ655" s="2">
        <f t="shared" si="612"/>
        <v>0</v>
      </c>
      <c r="DA655" s="2">
        <f t="shared" si="612"/>
        <v>0</v>
      </c>
      <c r="DB655" s="2">
        <f t="shared" si="612"/>
        <v>0</v>
      </c>
      <c r="DC655" s="2">
        <f t="shared" si="612"/>
        <v>0</v>
      </c>
      <c r="DD655" s="2">
        <f t="shared" si="612"/>
        <v>0</v>
      </c>
      <c r="DE655" s="2">
        <f t="shared" si="612"/>
        <v>0</v>
      </c>
      <c r="DF655" s="2">
        <f t="shared" si="612"/>
        <v>0</v>
      </c>
      <c r="DG655" s="3">
        <f t="shared" ref="DG655:EL655" si="613">DG669</f>
        <v>0</v>
      </c>
      <c r="DH655" s="3">
        <f t="shared" si="613"/>
        <v>0</v>
      </c>
      <c r="DI655" s="3">
        <f t="shared" si="613"/>
        <v>0</v>
      </c>
      <c r="DJ655" s="3">
        <f t="shared" si="613"/>
        <v>0</v>
      </c>
      <c r="DK655" s="3">
        <f t="shared" si="613"/>
        <v>0</v>
      </c>
      <c r="DL655" s="3">
        <f t="shared" si="613"/>
        <v>0</v>
      </c>
      <c r="DM655" s="3">
        <f t="shared" si="613"/>
        <v>0</v>
      </c>
      <c r="DN655" s="3">
        <f t="shared" si="613"/>
        <v>0</v>
      </c>
      <c r="DO655" s="3">
        <f t="shared" si="613"/>
        <v>0</v>
      </c>
      <c r="DP655" s="3">
        <f t="shared" si="613"/>
        <v>0</v>
      </c>
      <c r="DQ655" s="3">
        <f t="shared" si="613"/>
        <v>0</v>
      </c>
      <c r="DR655" s="3">
        <f t="shared" si="613"/>
        <v>0</v>
      </c>
      <c r="DS655" s="3">
        <f t="shared" si="613"/>
        <v>0</v>
      </c>
      <c r="DT655" s="3">
        <f t="shared" si="613"/>
        <v>0</v>
      </c>
      <c r="DU655" s="3">
        <f t="shared" si="613"/>
        <v>0</v>
      </c>
      <c r="DV655" s="3">
        <f t="shared" si="613"/>
        <v>0</v>
      </c>
      <c r="DW655" s="3">
        <f t="shared" si="613"/>
        <v>0</v>
      </c>
      <c r="DX655" s="3">
        <f t="shared" si="613"/>
        <v>0</v>
      </c>
      <c r="DY655" s="3">
        <f t="shared" si="613"/>
        <v>0</v>
      </c>
      <c r="DZ655" s="3">
        <f t="shared" si="613"/>
        <v>0</v>
      </c>
      <c r="EA655" s="3">
        <f t="shared" si="613"/>
        <v>0</v>
      </c>
      <c r="EB655" s="3">
        <f t="shared" si="613"/>
        <v>0</v>
      </c>
      <c r="EC655" s="3">
        <f t="shared" si="613"/>
        <v>0</v>
      </c>
      <c r="ED655" s="3">
        <f t="shared" si="613"/>
        <v>0</v>
      </c>
      <c r="EE655" s="3">
        <f t="shared" si="613"/>
        <v>0</v>
      </c>
      <c r="EF655" s="3">
        <f t="shared" si="613"/>
        <v>0</v>
      </c>
      <c r="EG655" s="3">
        <f t="shared" si="613"/>
        <v>0</v>
      </c>
      <c r="EH655" s="3">
        <f t="shared" si="613"/>
        <v>0</v>
      </c>
      <c r="EI655" s="3">
        <f t="shared" si="613"/>
        <v>0</v>
      </c>
      <c r="EJ655" s="3">
        <f t="shared" si="613"/>
        <v>0</v>
      </c>
      <c r="EK655" s="3">
        <f t="shared" si="613"/>
        <v>0</v>
      </c>
      <c r="EL655" s="3">
        <f t="shared" si="613"/>
        <v>0</v>
      </c>
      <c r="EM655" s="3">
        <f t="shared" ref="EM655:FR655" si="614">EM669</f>
        <v>0</v>
      </c>
      <c r="EN655" s="3">
        <f t="shared" si="614"/>
        <v>0</v>
      </c>
      <c r="EO655" s="3">
        <f t="shared" si="614"/>
        <v>0</v>
      </c>
      <c r="EP655" s="3">
        <f t="shared" si="614"/>
        <v>0</v>
      </c>
      <c r="EQ655" s="3">
        <f t="shared" si="614"/>
        <v>0</v>
      </c>
      <c r="ER655" s="3">
        <f t="shared" si="614"/>
        <v>0</v>
      </c>
      <c r="ES655" s="3">
        <f t="shared" si="614"/>
        <v>0</v>
      </c>
      <c r="ET655" s="3">
        <f t="shared" si="614"/>
        <v>0</v>
      </c>
      <c r="EU655" s="3">
        <f t="shared" si="614"/>
        <v>0</v>
      </c>
      <c r="EV655" s="3">
        <f t="shared" si="614"/>
        <v>0</v>
      </c>
      <c r="EW655" s="3">
        <f t="shared" si="614"/>
        <v>0</v>
      </c>
      <c r="EX655" s="3">
        <f t="shared" si="614"/>
        <v>0</v>
      </c>
      <c r="EY655" s="3">
        <f t="shared" si="614"/>
        <v>0</v>
      </c>
      <c r="EZ655" s="3">
        <f t="shared" si="614"/>
        <v>0</v>
      </c>
      <c r="FA655" s="3">
        <f t="shared" si="614"/>
        <v>0</v>
      </c>
      <c r="FB655" s="3">
        <f t="shared" si="614"/>
        <v>0</v>
      </c>
      <c r="FC655" s="3">
        <f t="shared" si="614"/>
        <v>0</v>
      </c>
      <c r="FD655" s="3">
        <f t="shared" si="614"/>
        <v>0</v>
      </c>
      <c r="FE655" s="3">
        <f t="shared" si="614"/>
        <v>0</v>
      </c>
      <c r="FF655" s="3">
        <f t="shared" si="614"/>
        <v>0</v>
      </c>
      <c r="FG655" s="3">
        <f t="shared" si="614"/>
        <v>0</v>
      </c>
      <c r="FH655" s="3">
        <f t="shared" si="614"/>
        <v>0</v>
      </c>
      <c r="FI655" s="3">
        <f t="shared" si="614"/>
        <v>0</v>
      </c>
      <c r="FJ655" s="3">
        <f t="shared" si="614"/>
        <v>0</v>
      </c>
      <c r="FK655" s="3">
        <f t="shared" si="614"/>
        <v>0</v>
      </c>
      <c r="FL655" s="3">
        <f t="shared" si="614"/>
        <v>0</v>
      </c>
      <c r="FM655" s="3">
        <f t="shared" si="614"/>
        <v>0</v>
      </c>
      <c r="FN655" s="3">
        <f t="shared" si="614"/>
        <v>0</v>
      </c>
      <c r="FO655" s="3">
        <f t="shared" si="614"/>
        <v>0</v>
      </c>
      <c r="FP655" s="3">
        <f t="shared" si="614"/>
        <v>0</v>
      </c>
      <c r="FQ655" s="3">
        <f t="shared" si="614"/>
        <v>0</v>
      </c>
      <c r="FR655" s="3">
        <f t="shared" si="614"/>
        <v>0</v>
      </c>
      <c r="FS655" s="3">
        <f t="shared" ref="FS655:GX655" si="615">FS669</f>
        <v>0</v>
      </c>
      <c r="FT655" s="3">
        <f t="shared" si="615"/>
        <v>0</v>
      </c>
      <c r="FU655" s="3">
        <f t="shared" si="615"/>
        <v>0</v>
      </c>
      <c r="FV655" s="3">
        <f t="shared" si="615"/>
        <v>0</v>
      </c>
      <c r="FW655" s="3">
        <f t="shared" si="615"/>
        <v>0</v>
      </c>
      <c r="FX655" s="3">
        <f t="shared" si="615"/>
        <v>0</v>
      </c>
      <c r="FY655" s="3">
        <f t="shared" si="615"/>
        <v>0</v>
      </c>
      <c r="FZ655" s="3">
        <f t="shared" si="615"/>
        <v>0</v>
      </c>
      <c r="GA655" s="3">
        <f t="shared" si="615"/>
        <v>0</v>
      </c>
      <c r="GB655" s="3">
        <f t="shared" si="615"/>
        <v>0</v>
      </c>
      <c r="GC655" s="3">
        <f t="shared" si="615"/>
        <v>0</v>
      </c>
      <c r="GD655" s="3">
        <f t="shared" si="615"/>
        <v>0</v>
      </c>
      <c r="GE655" s="3">
        <f t="shared" si="615"/>
        <v>0</v>
      </c>
      <c r="GF655" s="3">
        <f t="shared" si="615"/>
        <v>0</v>
      </c>
      <c r="GG655" s="3">
        <f t="shared" si="615"/>
        <v>0</v>
      </c>
      <c r="GH655" s="3">
        <f t="shared" si="615"/>
        <v>0</v>
      </c>
      <c r="GI655" s="3">
        <f t="shared" si="615"/>
        <v>0</v>
      </c>
      <c r="GJ655" s="3">
        <f t="shared" si="615"/>
        <v>0</v>
      </c>
      <c r="GK655" s="3">
        <f t="shared" si="615"/>
        <v>0</v>
      </c>
      <c r="GL655" s="3">
        <f t="shared" si="615"/>
        <v>0</v>
      </c>
      <c r="GM655" s="3">
        <f t="shared" si="615"/>
        <v>0</v>
      </c>
      <c r="GN655" s="3">
        <f t="shared" si="615"/>
        <v>0</v>
      </c>
      <c r="GO655" s="3">
        <f t="shared" si="615"/>
        <v>0</v>
      </c>
      <c r="GP655" s="3">
        <f t="shared" si="615"/>
        <v>0</v>
      </c>
      <c r="GQ655" s="3">
        <f t="shared" si="615"/>
        <v>0</v>
      </c>
      <c r="GR655" s="3">
        <f t="shared" si="615"/>
        <v>0</v>
      </c>
      <c r="GS655" s="3">
        <f t="shared" si="615"/>
        <v>0</v>
      </c>
      <c r="GT655" s="3">
        <f t="shared" si="615"/>
        <v>0</v>
      </c>
      <c r="GU655" s="3">
        <f t="shared" si="615"/>
        <v>0</v>
      </c>
      <c r="GV655" s="3">
        <f t="shared" si="615"/>
        <v>0</v>
      </c>
      <c r="GW655" s="3">
        <f t="shared" si="615"/>
        <v>0</v>
      </c>
      <c r="GX655" s="3">
        <f t="shared" si="615"/>
        <v>0</v>
      </c>
    </row>
    <row r="656" spans="1:206" hidden="1" x14ac:dyDescent="0.2"/>
    <row r="657" spans="1:245" hidden="1" x14ac:dyDescent="0.2">
      <c r="A657">
        <v>17</v>
      </c>
      <c r="B657">
        <v>1</v>
      </c>
      <c r="C657">
        <f>ROW(SmtRes!A278)</f>
        <v>278</v>
      </c>
      <c r="D657">
        <f>ROW(EtalonRes!A275)</f>
        <v>275</v>
      </c>
      <c r="E657" t="s">
        <v>442</v>
      </c>
      <c r="F657" t="s">
        <v>151</v>
      </c>
      <c r="G657" t="s">
        <v>152</v>
      </c>
      <c r="H657" t="s">
        <v>153</v>
      </c>
      <c r="I657">
        <v>0</v>
      </c>
      <c r="J657">
        <v>0</v>
      </c>
      <c r="O657">
        <f t="shared" ref="O657:O667" si="616">ROUND(CP657,2)</f>
        <v>0</v>
      </c>
      <c r="P657">
        <f t="shared" ref="P657:P667" si="617">ROUND((ROUND((AC657*AW657*I657),2)*BC657),2)</f>
        <v>0</v>
      </c>
      <c r="Q657">
        <f t="shared" ref="Q657:Q667" si="618">(ROUND((ROUND(((ET657)*AV657*I657),2)*BB657),2)+ROUND((ROUND(((AE657-(EU657))*AV657*I657),2)*BS657),2))</f>
        <v>0</v>
      </c>
      <c r="R657">
        <f t="shared" ref="R657:R667" si="619">ROUND((ROUND((AE657*AV657*I657),2)*BS657),2)</f>
        <v>0</v>
      </c>
      <c r="S657">
        <f t="shared" ref="S657:S667" si="620">ROUND((ROUND((AF657*AV657*I657),2)*BA657),2)</f>
        <v>0</v>
      </c>
      <c r="T657">
        <f t="shared" ref="T657:T667" si="621">ROUND(CU657*I657,2)</f>
        <v>0</v>
      </c>
      <c r="U657">
        <f t="shared" ref="U657:U667" si="622">CV657*I657</f>
        <v>0</v>
      </c>
      <c r="V657">
        <f t="shared" ref="V657:V667" si="623">CW657*I657</f>
        <v>0</v>
      </c>
      <c r="W657">
        <f t="shared" ref="W657:W667" si="624">ROUND(CX657*I657,2)</f>
        <v>0</v>
      </c>
      <c r="X657">
        <f t="shared" ref="X657:X667" si="625">ROUND(CY657,2)</f>
        <v>0</v>
      </c>
      <c r="Y657">
        <f t="shared" ref="Y657:Y667" si="626">ROUND(CZ657,2)</f>
        <v>0</v>
      </c>
      <c r="AA657">
        <v>40385408</v>
      </c>
      <c r="AB657">
        <f t="shared" ref="AB657:AB667" si="627">ROUND((AC657+AD657+AF657),6)</f>
        <v>771.65</v>
      </c>
      <c r="AC657">
        <f t="shared" ref="AC657:AC667" si="628">ROUND((ES657),6)</f>
        <v>0</v>
      </c>
      <c r="AD657">
        <f t="shared" ref="AD657:AD667" si="629">ROUND((((ET657)-(EU657))+AE657),6)</f>
        <v>757.55</v>
      </c>
      <c r="AE657">
        <f t="shared" ref="AE657:AE667" si="630">ROUND((EU657),6)</f>
        <v>140.47999999999999</v>
      </c>
      <c r="AF657">
        <f t="shared" ref="AF657:AF667" si="631">ROUND((EV657),6)</f>
        <v>14.1</v>
      </c>
      <c r="AG657">
        <f t="shared" ref="AG657:AG667" si="632">ROUND((AP657),6)</f>
        <v>0</v>
      </c>
      <c r="AH657">
        <f t="shared" ref="AH657:AH667" si="633">(EW657)</f>
        <v>1.38</v>
      </c>
      <c r="AI657">
        <f t="shared" ref="AI657:AI667" si="634">(EX657)</f>
        <v>0</v>
      </c>
      <c r="AJ657">
        <f t="shared" ref="AJ657:AJ667" si="635">(AS657)</f>
        <v>0</v>
      </c>
      <c r="AK657">
        <v>771.65</v>
      </c>
      <c r="AL657">
        <v>0</v>
      </c>
      <c r="AM657">
        <v>757.55</v>
      </c>
      <c r="AN657">
        <v>140.47999999999999</v>
      </c>
      <c r="AO657">
        <v>14.1</v>
      </c>
      <c r="AP657">
        <v>0</v>
      </c>
      <c r="AQ657">
        <v>1.38</v>
      </c>
      <c r="AR657">
        <v>0</v>
      </c>
      <c r="AS657">
        <v>0</v>
      </c>
      <c r="AT657">
        <v>92</v>
      </c>
      <c r="AU657">
        <v>50</v>
      </c>
      <c r="AV657">
        <v>1</v>
      </c>
      <c r="AW657">
        <v>1</v>
      </c>
      <c r="AZ657">
        <v>1</v>
      </c>
      <c r="BA657">
        <v>24.53</v>
      </c>
      <c r="BB657">
        <v>9.84</v>
      </c>
      <c r="BC657">
        <v>1</v>
      </c>
      <c r="BD657" t="s">
        <v>3</v>
      </c>
      <c r="BE657" t="s">
        <v>3</v>
      </c>
      <c r="BF657" t="s">
        <v>3</v>
      </c>
      <c r="BG657" t="s">
        <v>3</v>
      </c>
      <c r="BH657">
        <v>0</v>
      </c>
      <c r="BI657">
        <v>1</v>
      </c>
      <c r="BJ657" t="s">
        <v>154</v>
      </c>
      <c r="BM657">
        <v>2</v>
      </c>
      <c r="BN657">
        <v>0</v>
      </c>
      <c r="BO657" t="s">
        <v>151</v>
      </c>
      <c r="BP657">
        <v>1</v>
      </c>
      <c r="BQ657">
        <v>30</v>
      </c>
      <c r="BR657">
        <v>0</v>
      </c>
      <c r="BS657">
        <v>24.53</v>
      </c>
      <c r="BT657">
        <v>1</v>
      </c>
      <c r="BU657">
        <v>1</v>
      </c>
      <c r="BV657">
        <v>1</v>
      </c>
      <c r="BW657">
        <v>1</v>
      </c>
      <c r="BX657">
        <v>1</v>
      </c>
      <c r="BY657" t="s">
        <v>3</v>
      </c>
      <c r="BZ657">
        <v>92</v>
      </c>
      <c r="CA657">
        <v>50</v>
      </c>
      <c r="CE657">
        <v>30</v>
      </c>
      <c r="CF657">
        <v>0</v>
      </c>
      <c r="CG657">
        <v>0</v>
      </c>
      <c r="CM657">
        <v>0</v>
      </c>
      <c r="CN657" t="s">
        <v>3</v>
      </c>
      <c r="CO657">
        <v>0</v>
      </c>
      <c r="CP657">
        <f t="shared" ref="CP657:CP667" si="636">(P657+Q657+S657)</f>
        <v>0</v>
      </c>
      <c r="CQ657">
        <f t="shared" ref="CQ657:CQ667" si="637">ROUND((ROUND((AC657*AW657*1),2)*BC657),2)</f>
        <v>0</v>
      </c>
      <c r="CR657">
        <f t="shared" ref="CR657:CR667" si="638">(ROUND((ROUND(((ET657)*AV657*1),2)*BB657),2)+ROUND((ROUND(((AE657-(EU657))*AV657*1),2)*BS657),2))</f>
        <v>7454.29</v>
      </c>
      <c r="CS657">
        <f t="shared" ref="CS657:CS667" si="639">ROUND((ROUND((AE657*AV657*1),2)*BS657),2)</f>
        <v>3445.97</v>
      </c>
      <c r="CT657">
        <f t="shared" ref="CT657:CT667" si="640">ROUND((ROUND((AF657*AV657*1),2)*BA657),2)</f>
        <v>345.87</v>
      </c>
      <c r="CU657">
        <f t="shared" ref="CU657:CU667" si="641">AG657</f>
        <v>0</v>
      </c>
      <c r="CV657">
        <f t="shared" ref="CV657:CV667" si="642">(AH657*AV657)</f>
        <v>1.38</v>
      </c>
      <c r="CW657">
        <f t="shared" ref="CW657:CW667" si="643">AI657</f>
        <v>0</v>
      </c>
      <c r="CX657">
        <f t="shared" ref="CX657:CX667" si="644">AJ657</f>
        <v>0</v>
      </c>
      <c r="CY657">
        <f t="shared" ref="CY657:CY667" si="645">S657*(BZ657/100)</f>
        <v>0</v>
      </c>
      <c r="CZ657">
        <f t="shared" ref="CZ657:CZ667" si="646">S657*(CA657/100)</f>
        <v>0</v>
      </c>
      <c r="DC657" t="s">
        <v>3</v>
      </c>
      <c r="DD657" t="s">
        <v>3</v>
      </c>
      <c r="DE657" t="s">
        <v>3</v>
      </c>
      <c r="DF657" t="s">
        <v>3</v>
      </c>
      <c r="DG657" t="s">
        <v>3</v>
      </c>
      <c r="DH657" t="s">
        <v>3</v>
      </c>
      <c r="DI657" t="s">
        <v>3</v>
      </c>
      <c r="DJ657" t="s">
        <v>3</v>
      </c>
      <c r="DK657" t="s">
        <v>3</v>
      </c>
      <c r="DL657" t="s">
        <v>3</v>
      </c>
      <c r="DM657" t="s">
        <v>3</v>
      </c>
      <c r="DN657">
        <v>98</v>
      </c>
      <c r="DO657">
        <v>77</v>
      </c>
      <c r="DP657">
        <v>1</v>
      </c>
      <c r="DQ657">
        <v>1</v>
      </c>
      <c r="DU657">
        <v>1013</v>
      </c>
      <c r="DV657" t="s">
        <v>153</v>
      </c>
      <c r="DW657" t="s">
        <v>153</v>
      </c>
      <c r="DX657">
        <v>1</v>
      </c>
      <c r="EE657">
        <v>39927414</v>
      </c>
      <c r="EF657">
        <v>30</v>
      </c>
      <c r="EG657" t="s">
        <v>51</v>
      </c>
      <c r="EH657">
        <v>0</v>
      </c>
      <c r="EI657" t="s">
        <v>3</v>
      </c>
      <c r="EJ657">
        <v>1</v>
      </c>
      <c r="EK657">
        <v>2</v>
      </c>
      <c r="EL657" t="s">
        <v>155</v>
      </c>
      <c r="EM657" t="s">
        <v>156</v>
      </c>
      <c r="EO657" t="s">
        <v>3</v>
      </c>
      <c r="EQ657">
        <v>131072</v>
      </c>
      <c r="ER657">
        <v>771.65</v>
      </c>
      <c r="ES657">
        <v>0</v>
      </c>
      <c r="ET657">
        <v>757.55</v>
      </c>
      <c r="EU657">
        <v>140.47999999999999</v>
      </c>
      <c r="EV657">
        <v>14.1</v>
      </c>
      <c r="EW657">
        <v>1.38</v>
      </c>
      <c r="EX657">
        <v>0</v>
      </c>
      <c r="EY657">
        <v>0</v>
      </c>
      <c r="FQ657">
        <v>0</v>
      </c>
      <c r="FR657">
        <f t="shared" ref="FR657:FR667" si="647">ROUND(IF(AND(BH657=3,BI657=3),P657,0),2)</f>
        <v>0</v>
      </c>
      <c r="FS657">
        <v>0</v>
      </c>
      <c r="FX657">
        <v>98</v>
      </c>
      <c r="FY657">
        <v>77</v>
      </c>
      <c r="GA657" t="s">
        <v>3</v>
      </c>
      <c r="GD657">
        <v>0</v>
      </c>
      <c r="GF657">
        <v>445216503</v>
      </c>
      <c r="GG657">
        <v>2</v>
      </c>
      <c r="GH657">
        <v>1</v>
      </c>
      <c r="GI657">
        <v>2</v>
      </c>
      <c r="GJ657">
        <v>0</v>
      </c>
      <c r="GK657">
        <f>ROUND(R657*(R12)/100,2)</f>
        <v>0</v>
      </c>
      <c r="GL657">
        <f t="shared" ref="GL657:GL667" si="648">ROUND(IF(AND(BH657=3,BI657=3,FS657&lt;&gt;0),P657,0),2)</f>
        <v>0</v>
      </c>
      <c r="GM657">
        <f t="shared" ref="GM657:GM667" si="649">ROUND(O657+X657+Y657+GK657,2)+GX657</f>
        <v>0</v>
      </c>
      <c r="GN657">
        <f t="shared" ref="GN657:GN667" si="650">IF(OR(BI657=0,BI657=1),ROUND(O657+X657+Y657+GK657,2),0)</f>
        <v>0</v>
      </c>
      <c r="GO657">
        <f t="shared" ref="GO657:GO667" si="651">IF(BI657=2,ROUND(O657+X657+Y657+GK657,2),0)</f>
        <v>0</v>
      </c>
      <c r="GP657">
        <f t="shared" ref="GP657:GP667" si="652">IF(BI657=4,ROUND(O657+X657+Y657+GK657,2)+GX657,0)</f>
        <v>0</v>
      </c>
      <c r="GR657">
        <v>0</v>
      </c>
      <c r="GS657">
        <v>3</v>
      </c>
      <c r="GT657">
        <v>0</v>
      </c>
      <c r="GU657" t="s">
        <v>3</v>
      </c>
      <c r="GV657">
        <f t="shared" ref="GV657:GV667" si="653">ROUND((GT657),6)</f>
        <v>0</v>
      </c>
      <c r="GW657">
        <v>1</v>
      </c>
      <c r="GX657">
        <f t="shared" ref="GX657:GX667" si="654">ROUND(HC657*I657,2)</f>
        <v>0</v>
      </c>
      <c r="HA657">
        <v>0</v>
      </c>
      <c r="HB657">
        <v>0</v>
      </c>
      <c r="HC657">
        <f t="shared" ref="HC657:HC667" si="655">GV657*GW657</f>
        <v>0</v>
      </c>
      <c r="IK657">
        <v>0</v>
      </c>
    </row>
    <row r="658" spans="1:245" hidden="1" x14ac:dyDescent="0.2">
      <c r="A658">
        <v>17</v>
      </c>
      <c r="B658">
        <v>1</v>
      </c>
      <c r="C658">
        <f>ROW(SmtRes!A279)</f>
        <v>279</v>
      </c>
      <c r="D658">
        <f>ROW(EtalonRes!A276)</f>
        <v>276</v>
      </c>
      <c r="E658" t="s">
        <v>443</v>
      </c>
      <c r="F658" t="s">
        <v>158</v>
      </c>
      <c r="G658" t="s">
        <v>159</v>
      </c>
      <c r="H658" t="s">
        <v>153</v>
      </c>
      <c r="I658">
        <v>0</v>
      </c>
      <c r="J658">
        <v>0</v>
      </c>
      <c r="O658">
        <f t="shared" si="616"/>
        <v>0</v>
      </c>
      <c r="P658">
        <f t="shared" si="617"/>
        <v>0</v>
      </c>
      <c r="Q658">
        <f t="shared" si="618"/>
        <v>0</v>
      </c>
      <c r="R658">
        <f t="shared" si="619"/>
        <v>0</v>
      </c>
      <c r="S658">
        <f t="shared" si="620"/>
        <v>0</v>
      </c>
      <c r="T658">
        <f t="shared" si="621"/>
        <v>0</v>
      </c>
      <c r="U658">
        <f t="shared" si="622"/>
        <v>0</v>
      </c>
      <c r="V658">
        <f t="shared" si="623"/>
        <v>0</v>
      </c>
      <c r="W658">
        <f t="shared" si="624"/>
        <v>0</v>
      </c>
      <c r="X658">
        <f t="shared" si="625"/>
        <v>0</v>
      </c>
      <c r="Y658">
        <f t="shared" si="626"/>
        <v>0</v>
      </c>
      <c r="AA658">
        <v>40385408</v>
      </c>
      <c r="AB658">
        <f t="shared" si="627"/>
        <v>2042.62</v>
      </c>
      <c r="AC658">
        <f t="shared" si="628"/>
        <v>0</v>
      </c>
      <c r="AD658">
        <f t="shared" si="629"/>
        <v>0</v>
      </c>
      <c r="AE658">
        <f t="shared" si="630"/>
        <v>0</v>
      </c>
      <c r="AF658">
        <f t="shared" si="631"/>
        <v>2042.62</v>
      </c>
      <c r="AG658">
        <f t="shared" si="632"/>
        <v>0</v>
      </c>
      <c r="AH658">
        <f t="shared" si="633"/>
        <v>192.7</v>
      </c>
      <c r="AI658">
        <f t="shared" si="634"/>
        <v>0</v>
      </c>
      <c r="AJ658">
        <f t="shared" si="635"/>
        <v>0</v>
      </c>
      <c r="AK658">
        <v>2042.62</v>
      </c>
      <c r="AL658">
        <v>0</v>
      </c>
      <c r="AM658">
        <v>0</v>
      </c>
      <c r="AN658">
        <v>0</v>
      </c>
      <c r="AO658">
        <v>2042.62</v>
      </c>
      <c r="AP658">
        <v>0</v>
      </c>
      <c r="AQ658">
        <v>192.7</v>
      </c>
      <c r="AR658">
        <v>0</v>
      </c>
      <c r="AS658">
        <v>0</v>
      </c>
      <c r="AT658">
        <v>85</v>
      </c>
      <c r="AU658">
        <v>41</v>
      </c>
      <c r="AV658">
        <v>1</v>
      </c>
      <c r="AW658">
        <v>1</v>
      </c>
      <c r="AZ658">
        <v>1</v>
      </c>
      <c r="BA658">
        <v>24.53</v>
      </c>
      <c r="BB658">
        <v>1</v>
      </c>
      <c r="BC658">
        <v>1</v>
      </c>
      <c r="BD658" t="s">
        <v>3</v>
      </c>
      <c r="BE658" t="s">
        <v>3</v>
      </c>
      <c r="BF658" t="s">
        <v>3</v>
      </c>
      <c r="BG658" t="s">
        <v>3</v>
      </c>
      <c r="BH658">
        <v>0</v>
      </c>
      <c r="BI658">
        <v>1</v>
      </c>
      <c r="BJ658" t="s">
        <v>160</v>
      </c>
      <c r="BM658">
        <v>16</v>
      </c>
      <c r="BN658">
        <v>0</v>
      </c>
      <c r="BO658" t="s">
        <v>158</v>
      </c>
      <c r="BP658">
        <v>1</v>
      </c>
      <c r="BQ658">
        <v>30</v>
      </c>
      <c r="BR658">
        <v>0</v>
      </c>
      <c r="BS658">
        <v>24.53</v>
      </c>
      <c r="BT658">
        <v>1</v>
      </c>
      <c r="BU658">
        <v>1</v>
      </c>
      <c r="BV658">
        <v>1</v>
      </c>
      <c r="BW658">
        <v>1</v>
      </c>
      <c r="BX658">
        <v>1</v>
      </c>
      <c r="BY658" t="s">
        <v>3</v>
      </c>
      <c r="BZ658">
        <v>85</v>
      </c>
      <c r="CA658">
        <v>41</v>
      </c>
      <c r="CE658">
        <v>30</v>
      </c>
      <c r="CF658">
        <v>0</v>
      </c>
      <c r="CG658">
        <v>0</v>
      </c>
      <c r="CM658">
        <v>0</v>
      </c>
      <c r="CN658" t="s">
        <v>3</v>
      </c>
      <c r="CO658">
        <v>0</v>
      </c>
      <c r="CP658">
        <f t="shared" si="636"/>
        <v>0</v>
      </c>
      <c r="CQ658">
        <f t="shared" si="637"/>
        <v>0</v>
      </c>
      <c r="CR658">
        <f t="shared" si="638"/>
        <v>0</v>
      </c>
      <c r="CS658">
        <f t="shared" si="639"/>
        <v>0</v>
      </c>
      <c r="CT658">
        <f t="shared" si="640"/>
        <v>50105.47</v>
      </c>
      <c r="CU658">
        <f t="shared" si="641"/>
        <v>0</v>
      </c>
      <c r="CV658">
        <f t="shared" si="642"/>
        <v>192.7</v>
      </c>
      <c r="CW658">
        <f t="shared" si="643"/>
        <v>0</v>
      </c>
      <c r="CX658">
        <f t="shared" si="644"/>
        <v>0</v>
      </c>
      <c r="CY658">
        <f t="shared" si="645"/>
        <v>0</v>
      </c>
      <c r="CZ658">
        <f t="shared" si="646"/>
        <v>0</v>
      </c>
      <c r="DC658" t="s">
        <v>3</v>
      </c>
      <c r="DD658" t="s">
        <v>3</v>
      </c>
      <c r="DE658" t="s">
        <v>3</v>
      </c>
      <c r="DF658" t="s">
        <v>3</v>
      </c>
      <c r="DG658" t="s">
        <v>3</v>
      </c>
      <c r="DH658" t="s">
        <v>3</v>
      </c>
      <c r="DI658" t="s">
        <v>3</v>
      </c>
      <c r="DJ658" t="s">
        <v>3</v>
      </c>
      <c r="DK658" t="s">
        <v>3</v>
      </c>
      <c r="DL658" t="s">
        <v>3</v>
      </c>
      <c r="DM658" t="s">
        <v>3</v>
      </c>
      <c r="DN658">
        <v>105</v>
      </c>
      <c r="DO658">
        <v>77</v>
      </c>
      <c r="DP658">
        <v>1</v>
      </c>
      <c r="DQ658">
        <v>1</v>
      </c>
      <c r="DU658">
        <v>1013</v>
      </c>
      <c r="DV658" t="s">
        <v>153</v>
      </c>
      <c r="DW658" t="s">
        <v>153</v>
      </c>
      <c r="DX658">
        <v>1</v>
      </c>
      <c r="EE658">
        <v>39927428</v>
      </c>
      <c r="EF658">
        <v>30</v>
      </c>
      <c r="EG658" t="s">
        <v>51</v>
      </c>
      <c r="EH658">
        <v>0</v>
      </c>
      <c r="EI658" t="s">
        <v>3</v>
      </c>
      <c r="EJ658">
        <v>1</v>
      </c>
      <c r="EK658">
        <v>16</v>
      </c>
      <c r="EL658" t="s">
        <v>161</v>
      </c>
      <c r="EM658" t="s">
        <v>162</v>
      </c>
      <c r="EO658" t="s">
        <v>3</v>
      </c>
      <c r="EQ658">
        <v>131072</v>
      </c>
      <c r="ER658">
        <v>2042.62</v>
      </c>
      <c r="ES658">
        <v>0</v>
      </c>
      <c r="ET658">
        <v>0</v>
      </c>
      <c r="EU658">
        <v>0</v>
      </c>
      <c r="EV658">
        <v>2042.62</v>
      </c>
      <c r="EW658">
        <v>192.7</v>
      </c>
      <c r="EX658">
        <v>0</v>
      </c>
      <c r="EY658">
        <v>0</v>
      </c>
      <c r="FQ658">
        <v>0</v>
      </c>
      <c r="FR658">
        <f t="shared" si="647"/>
        <v>0</v>
      </c>
      <c r="FS658">
        <v>0</v>
      </c>
      <c r="FX658">
        <v>105</v>
      </c>
      <c r="FY658">
        <v>77</v>
      </c>
      <c r="GA658" t="s">
        <v>3</v>
      </c>
      <c r="GD658">
        <v>0</v>
      </c>
      <c r="GF658">
        <v>-1632341149</v>
      </c>
      <c r="GG658">
        <v>2</v>
      </c>
      <c r="GH658">
        <v>1</v>
      </c>
      <c r="GI658">
        <v>2</v>
      </c>
      <c r="GJ658">
        <v>0</v>
      </c>
      <c r="GK658">
        <f>ROUND(R658*(R12)/100,2)</f>
        <v>0</v>
      </c>
      <c r="GL658">
        <f t="shared" si="648"/>
        <v>0</v>
      </c>
      <c r="GM658">
        <f t="shared" si="649"/>
        <v>0</v>
      </c>
      <c r="GN658">
        <f t="shared" si="650"/>
        <v>0</v>
      </c>
      <c r="GO658">
        <f t="shared" si="651"/>
        <v>0</v>
      </c>
      <c r="GP658">
        <f t="shared" si="652"/>
        <v>0</v>
      </c>
      <c r="GR658">
        <v>0</v>
      </c>
      <c r="GS658">
        <v>3</v>
      </c>
      <c r="GT658">
        <v>0</v>
      </c>
      <c r="GU658" t="s">
        <v>3</v>
      </c>
      <c r="GV658">
        <f t="shared" si="653"/>
        <v>0</v>
      </c>
      <c r="GW658">
        <v>1</v>
      </c>
      <c r="GX658">
        <f t="shared" si="654"/>
        <v>0</v>
      </c>
      <c r="HA658">
        <v>0</v>
      </c>
      <c r="HB658">
        <v>0</v>
      </c>
      <c r="HC658">
        <f t="shared" si="655"/>
        <v>0</v>
      </c>
      <c r="IK658">
        <v>0</v>
      </c>
    </row>
    <row r="659" spans="1:245" hidden="1" x14ac:dyDescent="0.2">
      <c r="A659">
        <v>17</v>
      </c>
      <c r="B659">
        <v>1</v>
      </c>
      <c r="C659">
        <f>ROW(SmtRes!A280)</f>
        <v>280</v>
      </c>
      <c r="D659">
        <f>ROW(EtalonRes!A277)</f>
        <v>277</v>
      </c>
      <c r="E659" t="s">
        <v>444</v>
      </c>
      <c r="F659" t="s">
        <v>164</v>
      </c>
      <c r="G659" t="s">
        <v>165</v>
      </c>
      <c r="H659" t="s">
        <v>153</v>
      </c>
      <c r="I659">
        <v>0</v>
      </c>
      <c r="J659">
        <v>0</v>
      </c>
      <c r="O659">
        <f t="shared" si="616"/>
        <v>0</v>
      </c>
      <c r="P659">
        <f t="shared" si="617"/>
        <v>0</v>
      </c>
      <c r="Q659">
        <f t="shared" si="618"/>
        <v>0</v>
      </c>
      <c r="R659">
        <f t="shared" si="619"/>
        <v>0</v>
      </c>
      <c r="S659">
        <f t="shared" si="620"/>
        <v>0</v>
      </c>
      <c r="T659">
        <f t="shared" si="621"/>
        <v>0</v>
      </c>
      <c r="U659">
        <f t="shared" si="622"/>
        <v>0</v>
      </c>
      <c r="V659">
        <f t="shared" si="623"/>
        <v>0</v>
      </c>
      <c r="W659">
        <f t="shared" si="624"/>
        <v>0</v>
      </c>
      <c r="X659">
        <f t="shared" si="625"/>
        <v>0</v>
      </c>
      <c r="Y659">
        <f t="shared" si="626"/>
        <v>0</v>
      </c>
      <c r="AA659">
        <v>40385408</v>
      </c>
      <c r="AB659">
        <f t="shared" si="627"/>
        <v>795.14</v>
      </c>
      <c r="AC659">
        <f t="shared" si="628"/>
        <v>0</v>
      </c>
      <c r="AD659">
        <f t="shared" si="629"/>
        <v>0</v>
      </c>
      <c r="AE659">
        <f t="shared" si="630"/>
        <v>0</v>
      </c>
      <c r="AF659">
        <f t="shared" si="631"/>
        <v>795.14</v>
      </c>
      <c r="AG659">
        <f t="shared" si="632"/>
        <v>0</v>
      </c>
      <c r="AH659">
        <f t="shared" si="633"/>
        <v>83</v>
      </c>
      <c r="AI659">
        <f t="shared" si="634"/>
        <v>0</v>
      </c>
      <c r="AJ659">
        <f t="shared" si="635"/>
        <v>0</v>
      </c>
      <c r="AK659">
        <v>795.14</v>
      </c>
      <c r="AL659">
        <v>0</v>
      </c>
      <c r="AM659">
        <v>0</v>
      </c>
      <c r="AN659">
        <v>0</v>
      </c>
      <c r="AO659">
        <v>795.14</v>
      </c>
      <c r="AP659">
        <v>0</v>
      </c>
      <c r="AQ659">
        <v>83</v>
      </c>
      <c r="AR659">
        <v>0</v>
      </c>
      <c r="AS659">
        <v>0</v>
      </c>
      <c r="AT659">
        <v>73</v>
      </c>
      <c r="AU659">
        <v>41</v>
      </c>
      <c r="AV659">
        <v>1</v>
      </c>
      <c r="AW659">
        <v>1</v>
      </c>
      <c r="AZ659">
        <v>1</v>
      </c>
      <c r="BA659">
        <v>24.53</v>
      </c>
      <c r="BB659">
        <v>1</v>
      </c>
      <c r="BC659">
        <v>1</v>
      </c>
      <c r="BD659" t="s">
        <v>3</v>
      </c>
      <c r="BE659" t="s">
        <v>3</v>
      </c>
      <c r="BF659" t="s">
        <v>3</v>
      </c>
      <c r="BG659" t="s">
        <v>3</v>
      </c>
      <c r="BH659">
        <v>0</v>
      </c>
      <c r="BI659">
        <v>1</v>
      </c>
      <c r="BJ659" t="s">
        <v>166</v>
      </c>
      <c r="BM659">
        <v>393</v>
      </c>
      <c r="BN659">
        <v>0</v>
      </c>
      <c r="BO659" t="s">
        <v>164</v>
      </c>
      <c r="BP659">
        <v>1</v>
      </c>
      <c r="BQ659">
        <v>60</v>
      </c>
      <c r="BR659">
        <v>0</v>
      </c>
      <c r="BS659">
        <v>24.53</v>
      </c>
      <c r="BT659">
        <v>1</v>
      </c>
      <c r="BU659">
        <v>1</v>
      </c>
      <c r="BV659">
        <v>1</v>
      </c>
      <c r="BW659">
        <v>1</v>
      </c>
      <c r="BX659">
        <v>1</v>
      </c>
      <c r="BY659" t="s">
        <v>3</v>
      </c>
      <c r="BZ659">
        <v>73</v>
      </c>
      <c r="CA659">
        <v>41</v>
      </c>
      <c r="CE659">
        <v>30</v>
      </c>
      <c r="CF659">
        <v>0</v>
      </c>
      <c r="CG659">
        <v>0</v>
      </c>
      <c r="CM659">
        <v>0</v>
      </c>
      <c r="CN659" t="s">
        <v>3</v>
      </c>
      <c r="CO659">
        <v>0</v>
      </c>
      <c r="CP659">
        <f t="shared" si="636"/>
        <v>0</v>
      </c>
      <c r="CQ659">
        <f t="shared" si="637"/>
        <v>0</v>
      </c>
      <c r="CR659">
        <f t="shared" si="638"/>
        <v>0</v>
      </c>
      <c r="CS659">
        <f t="shared" si="639"/>
        <v>0</v>
      </c>
      <c r="CT659">
        <f t="shared" si="640"/>
        <v>19504.78</v>
      </c>
      <c r="CU659">
        <f t="shared" si="641"/>
        <v>0</v>
      </c>
      <c r="CV659">
        <f t="shared" si="642"/>
        <v>83</v>
      </c>
      <c r="CW659">
        <f t="shared" si="643"/>
        <v>0</v>
      </c>
      <c r="CX659">
        <f t="shared" si="644"/>
        <v>0</v>
      </c>
      <c r="CY659">
        <f t="shared" si="645"/>
        <v>0</v>
      </c>
      <c r="CZ659">
        <f t="shared" si="646"/>
        <v>0</v>
      </c>
      <c r="DC659" t="s">
        <v>3</v>
      </c>
      <c r="DD659" t="s">
        <v>3</v>
      </c>
      <c r="DE659" t="s">
        <v>3</v>
      </c>
      <c r="DF659" t="s">
        <v>3</v>
      </c>
      <c r="DG659" t="s">
        <v>3</v>
      </c>
      <c r="DH659" t="s">
        <v>3</v>
      </c>
      <c r="DI659" t="s">
        <v>3</v>
      </c>
      <c r="DJ659" t="s">
        <v>3</v>
      </c>
      <c r="DK659" t="s">
        <v>3</v>
      </c>
      <c r="DL659" t="s">
        <v>3</v>
      </c>
      <c r="DM659" t="s">
        <v>3</v>
      </c>
      <c r="DN659">
        <v>91</v>
      </c>
      <c r="DO659">
        <v>67</v>
      </c>
      <c r="DP659">
        <v>1</v>
      </c>
      <c r="DQ659">
        <v>1</v>
      </c>
      <c r="DU659">
        <v>1013</v>
      </c>
      <c r="DV659" t="s">
        <v>153</v>
      </c>
      <c r="DW659" t="s">
        <v>153</v>
      </c>
      <c r="DX659">
        <v>1</v>
      </c>
      <c r="EE659">
        <v>39927805</v>
      </c>
      <c r="EF659">
        <v>60</v>
      </c>
      <c r="EG659" t="s">
        <v>19</v>
      </c>
      <c r="EH659">
        <v>0</v>
      </c>
      <c r="EI659" t="s">
        <v>3</v>
      </c>
      <c r="EJ659">
        <v>1</v>
      </c>
      <c r="EK659">
        <v>393</v>
      </c>
      <c r="EL659" t="s">
        <v>167</v>
      </c>
      <c r="EM659" t="s">
        <v>168</v>
      </c>
      <c r="EO659" t="s">
        <v>3</v>
      </c>
      <c r="EQ659">
        <v>131072</v>
      </c>
      <c r="ER659">
        <v>795.14</v>
      </c>
      <c r="ES659">
        <v>0</v>
      </c>
      <c r="ET659">
        <v>0</v>
      </c>
      <c r="EU659">
        <v>0</v>
      </c>
      <c r="EV659">
        <v>795.14</v>
      </c>
      <c r="EW659">
        <v>83</v>
      </c>
      <c r="EX659">
        <v>0</v>
      </c>
      <c r="EY659">
        <v>0</v>
      </c>
      <c r="FQ659">
        <v>0</v>
      </c>
      <c r="FR659">
        <f t="shared" si="647"/>
        <v>0</v>
      </c>
      <c r="FS659">
        <v>0</v>
      </c>
      <c r="FX659">
        <v>91</v>
      </c>
      <c r="FY659">
        <v>67</v>
      </c>
      <c r="GA659" t="s">
        <v>3</v>
      </c>
      <c r="GD659">
        <v>0</v>
      </c>
      <c r="GF659">
        <v>2144161260</v>
      </c>
      <c r="GG659">
        <v>2</v>
      </c>
      <c r="GH659">
        <v>1</v>
      </c>
      <c r="GI659">
        <v>2</v>
      </c>
      <c r="GJ659">
        <v>0</v>
      </c>
      <c r="GK659">
        <f>ROUND(R659*(R12)/100,2)</f>
        <v>0</v>
      </c>
      <c r="GL659">
        <f t="shared" si="648"/>
        <v>0</v>
      </c>
      <c r="GM659">
        <f t="shared" si="649"/>
        <v>0</v>
      </c>
      <c r="GN659">
        <f t="shared" si="650"/>
        <v>0</v>
      </c>
      <c r="GO659">
        <f t="shared" si="651"/>
        <v>0</v>
      </c>
      <c r="GP659">
        <f t="shared" si="652"/>
        <v>0</v>
      </c>
      <c r="GR659">
        <v>0</v>
      </c>
      <c r="GS659">
        <v>3</v>
      </c>
      <c r="GT659">
        <v>0</v>
      </c>
      <c r="GU659" t="s">
        <v>3</v>
      </c>
      <c r="GV659">
        <f t="shared" si="653"/>
        <v>0</v>
      </c>
      <c r="GW659">
        <v>1</v>
      </c>
      <c r="GX659">
        <f t="shared" si="654"/>
        <v>0</v>
      </c>
      <c r="HA659">
        <v>0</v>
      </c>
      <c r="HB659">
        <v>0</v>
      </c>
      <c r="HC659">
        <f t="shared" si="655"/>
        <v>0</v>
      </c>
      <c r="IK659">
        <v>0</v>
      </c>
    </row>
    <row r="660" spans="1:245" hidden="1" x14ac:dyDescent="0.2">
      <c r="A660">
        <v>17</v>
      </c>
      <c r="B660">
        <v>1</v>
      </c>
      <c r="C660">
        <f>ROW(SmtRes!A288)</f>
        <v>288</v>
      </c>
      <c r="D660">
        <f>ROW(EtalonRes!A285)</f>
        <v>285</v>
      </c>
      <c r="E660" t="s">
        <v>445</v>
      </c>
      <c r="F660" t="s">
        <v>170</v>
      </c>
      <c r="G660" t="s">
        <v>171</v>
      </c>
      <c r="H660" t="s">
        <v>134</v>
      </c>
      <c r="I660">
        <v>0</v>
      </c>
      <c r="J660">
        <v>0</v>
      </c>
      <c r="O660">
        <f t="shared" si="616"/>
        <v>0</v>
      </c>
      <c r="P660">
        <f t="shared" si="617"/>
        <v>0</v>
      </c>
      <c r="Q660">
        <f t="shared" si="618"/>
        <v>0</v>
      </c>
      <c r="R660">
        <f t="shared" si="619"/>
        <v>0</v>
      </c>
      <c r="S660">
        <f t="shared" si="620"/>
        <v>0</v>
      </c>
      <c r="T660">
        <f t="shared" si="621"/>
        <v>0</v>
      </c>
      <c r="U660">
        <f t="shared" si="622"/>
        <v>0</v>
      </c>
      <c r="V660">
        <f t="shared" si="623"/>
        <v>0</v>
      </c>
      <c r="W660">
        <f t="shared" si="624"/>
        <v>0</v>
      </c>
      <c r="X660">
        <f t="shared" si="625"/>
        <v>0</v>
      </c>
      <c r="Y660">
        <f t="shared" si="626"/>
        <v>0</v>
      </c>
      <c r="AA660">
        <v>40385408</v>
      </c>
      <c r="AB660">
        <f t="shared" si="627"/>
        <v>863.06</v>
      </c>
      <c r="AC660">
        <f t="shared" si="628"/>
        <v>35.35</v>
      </c>
      <c r="AD660">
        <f t="shared" si="629"/>
        <v>676.22</v>
      </c>
      <c r="AE660">
        <f t="shared" si="630"/>
        <v>115.89</v>
      </c>
      <c r="AF660">
        <f t="shared" si="631"/>
        <v>151.49</v>
      </c>
      <c r="AG660">
        <f t="shared" si="632"/>
        <v>0</v>
      </c>
      <c r="AH660">
        <f t="shared" si="633"/>
        <v>14.4</v>
      </c>
      <c r="AI660">
        <f t="shared" si="634"/>
        <v>0</v>
      </c>
      <c r="AJ660">
        <f t="shared" si="635"/>
        <v>0</v>
      </c>
      <c r="AK660">
        <v>863.06</v>
      </c>
      <c r="AL660">
        <v>35.35</v>
      </c>
      <c r="AM660">
        <v>676.22</v>
      </c>
      <c r="AN660">
        <v>115.89</v>
      </c>
      <c r="AO660">
        <v>151.49</v>
      </c>
      <c r="AP660">
        <v>0</v>
      </c>
      <c r="AQ660">
        <v>14.4</v>
      </c>
      <c r="AR660">
        <v>0</v>
      </c>
      <c r="AS660">
        <v>0</v>
      </c>
      <c r="AT660">
        <v>131</v>
      </c>
      <c r="AU660">
        <v>54</v>
      </c>
      <c r="AV660">
        <v>1</v>
      </c>
      <c r="AW660">
        <v>1</v>
      </c>
      <c r="AZ660">
        <v>1</v>
      </c>
      <c r="BA660">
        <v>24.53</v>
      </c>
      <c r="BB660">
        <v>9.4700000000000006</v>
      </c>
      <c r="BC660">
        <v>4.99</v>
      </c>
      <c r="BD660" t="s">
        <v>3</v>
      </c>
      <c r="BE660" t="s">
        <v>3</v>
      </c>
      <c r="BF660" t="s">
        <v>3</v>
      </c>
      <c r="BG660" t="s">
        <v>3</v>
      </c>
      <c r="BH660">
        <v>0</v>
      </c>
      <c r="BI660">
        <v>1</v>
      </c>
      <c r="BJ660" t="s">
        <v>172</v>
      </c>
      <c r="BM660">
        <v>146</v>
      </c>
      <c r="BN660">
        <v>0</v>
      </c>
      <c r="BO660" t="s">
        <v>170</v>
      </c>
      <c r="BP660">
        <v>1</v>
      </c>
      <c r="BQ660">
        <v>30</v>
      </c>
      <c r="BR660">
        <v>0</v>
      </c>
      <c r="BS660">
        <v>24.53</v>
      </c>
      <c r="BT660">
        <v>1</v>
      </c>
      <c r="BU660">
        <v>1</v>
      </c>
      <c r="BV660">
        <v>1</v>
      </c>
      <c r="BW660">
        <v>1</v>
      </c>
      <c r="BX660">
        <v>1</v>
      </c>
      <c r="BY660" t="s">
        <v>3</v>
      </c>
      <c r="BZ660">
        <v>131</v>
      </c>
      <c r="CA660">
        <v>54</v>
      </c>
      <c r="CE660">
        <v>30</v>
      </c>
      <c r="CF660">
        <v>0</v>
      </c>
      <c r="CG660">
        <v>0</v>
      </c>
      <c r="CM660">
        <v>0</v>
      </c>
      <c r="CN660" t="s">
        <v>3</v>
      </c>
      <c r="CO660">
        <v>0</v>
      </c>
      <c r="CP660">
        <f t="shared" si="636"/>
        <v>0</v>
      </c>
      <c r="CQ660">
        <f t="shared" si="637"/>
        <v>176.4</v>
      </c>
      <c r="CR660">
        <f t="shared" si="638"/>
        <v>6403.8</v>
      </c>
      <c r="CS660">
        <f t="shared" si="639"/>
        <v>2842.78</v>
      </c>
      <c r="CT660">
        <f t="shared" si="640"/>
        <v>3716.05</v>
      </c>
      <c r="CU660">
        <f t="shared" si="641"/>
        <v>0</v>
      </c>
      <c r="CV660">
        <f t="shared" si="642"/>
        <v>14.4</v>
      </c>
      <c r="CW660">
        <f t="shared" si="643"/>
        <v>0</v>
      </c>
      <c r="CX660">
        <f t="shared" si="644"/>
        <v>0</v>
      </c>
      <c r="CY660">
        <f t="shared" si="645"/>
        <v>0</v>
      </c>
      <c r="CZ660">
        <f t="shared" si="646"/>
        <v>0</v>
      </c>
      <c r="DC660" t="s">
        <v>3</v>
      </c>
      <c r="DD660" t="s">
        <v>3</v>
      </c>
      <c r="DE660" t="s">
        <v>3</v>
      </c>
      <c r="DF660" t="s">
        <v>3</v>
      </c>
      <c r="DG660" t="s">
        <v>3</v>
      </c>
      <c r="DH660" t="s">
        <v>3</v>
      </c>
      <c r="DI660" t="s">
        <v>3</v>
      </c>
      <c r="DJ660" t="s">
        <v>3</v>
      </c>
      <c r="DK660" t="s">
        <v>3</v>
      </c>
      <c r="DL660" t="s">
        <v>3</v>
      </c>
      <c r="DM660" t="s">
        <v>3</v>
      </c>
      <c r="DN660">
        <v>161</v>
      </c>
      <c r="DO660">
        <v>107</v>
      </c>
      <c r="DP660">
        <v>1</v>
      </c>
      <c r="DQ660">
        <v>1</v>
      </c>
      <c r="DU660">
        <v>1013</v>
      </c>
      <c r="DV660" t="s">
        <v>134</v>
      </c>
      <c r="DW660" t="s">
        <v>134</v>
      </c>
      <c r="DX660">
        <v>1</v>
      </c>
      <c r="EE660">
        <v>39927558</v>
      </c>
      <c r="EF660">
        <v>30</v>
      </c>
      <c r="EG660" t="s">
        <v>51</v>
      </c>
      <c r="EH660">
        <v>0</v>
      </c>
      <c r="EI660" t="s">
        <v>3</v>
      </c>
      <c r="EJ660">
        <v>1</v>
      </c>
      <c r="EK660">
        <v>146</v>
      </c>
      <c r="EL660" t="s">
        <v>136</v>
      </c>
      <c r="EM660" t="s">
        <v>137</v>
      </c>
      <c r="EO660" t="s">
        <v>3</v>
      </c>
      <c r="EQ660">
        <v>131072</v>
      </c>
      <c r="ER660">
        <v>863.06</v>
      </c>
      <c r="ES660">
        <v>35.35</v>
      </c>
      <c r="ET660">
        <v>676.22</v>
      </c>
      <c r="EU660">
        <v>115.89</v>
      </c>
      <c r="EV660">
        <v>151.49</v>
      </c>
      <c r="EW660">
        <v>14.4</v>
      </c>
      <c r="EX660">
        <v>0</v>
      </c>
      <c r="EY660">
        <v>0</v>
      </c>
      <c r="FQ660">
        <v>0</v>
      </c>
      <c r="FR660">
        <f t="shared" si="647"/>
        <v>0</v>
      </c>
      <c r="FS660">
        <v>0</v>
      </c>
      <c r="FX660">
        <v>161</v>
      </c>
      <c r="FY660">
        <v>107</v>
      </c>
      <c r="GA660" t="s">
        <v>3</v>
      </c>
      <c r="GD660">
        <v>0</v>
      </c>
      <c r="GF660">
        <v>651770477</v>
      </c>
      <c r="GG660">
        <v>2</v>
      </c>
      <c r="GH660">
        <v>1</v>
      </c>
      <c r="GI660">
        <v>2</v>
      </c>
      <c r="GJ660">
        <v>0</v>
      </c>
      <c r="GK660">
        <f>ROUND(R660*(R12)/100,2)</f>
        <v>0</v>
      </c>
      <c r="GL660">
        <f t="shared" si="648"/>
        <v>0</v>
      </c>
      <c r="GM660">
        <f t="shared" si="649"/>
        <v>0</v>
      </c>
      <c r="GN660">
        <f t="shared" si="650"/>
        <v>0</v>
      </c>
      <c r="GO660">
        <f t="shared" si="651"/>
        <v>0</v>
      </c>
      <c r="GP660">
        <f t="shared" si="652"/>
        <v>0</v>
      </c>
      <c r="GR660">
        <v>0</v>
      </c>
      <c r="GS660">
        <v>3</v>
      </c>
      <c r="GT660">
        <v>0</v>
      </c>
      <c r="GU660" t="s">
        <v>3</v>
      </c>
      <c r="GV660">
        <f t="shared" si="653"/>
        <v>0</v>
      </c>
      <c r="GW660">
        <v>1</v>
      </c>
      <c r="GX660">
        <f t="shared" si="654"/>
        <v>0</v>
      </c>
      <c r="HA660">
        <v>0</v>
      </c>
      <c r="HB660">
        <v>0</v>
      </c>
      <c r="HC660">
        <f t="shared" si="655"/>
        <v>0</v>
      </c>
      <c r="IK660">
        <v>0</v>
      </c>
    </row>
    <row r="661" spans="1:245" hidden="1" x14ac:dyDescent="0.2">
      <c r="A661">
        <v>18</v>
      </c>
      <c r="B661">
        <v>1</v>
      </c>
      <c r="C661">
        <v>288</v>
      </c>
      <c r="E661" t="s">
        <v>446</v>
      </c>
      <c r="F661" t="s">
        <v>174</v>
      </c>
      <c r="G661" t="s">
        <v>175</v>
      </c>
      <c r="H661" t="s">
        <v>44</v>
      </c>
      <c r="I661">
        <v>0</v>
      </c>
      <c r="J661">
        <v>109.99999999999999</v>
      </c>
      <c r="O661">
        <f t="shared" si="616"/>
        <v>0</v>
      </c>
      <c r="P661">
        <f t="shared" si="617"/>
        <v>0</v>
      </c>
      <c r="Q661">
        <f t="shared" si="618"/>
        <v>0</v>
      </c>
      <c r="R661">
        <f t="shared" si="619"/>
        <v>0</v>
      </c>
      <c r="S661">
        <f t="shared" si="620"/>
        <v>0</v>
      </c>
      <c r="T661">
        <f t="shared" si="621"/>
        <v>0</v>
      </c>
      <c r="U661">
        <f t="shared" si="622"/>
        <v>0</v>
      </c>
      <c r="V661">
        <f t="shared" si="623"/>
        <v>0</v>
      </c>
      <c r="W661">
        <f t="shared" si="624"/>
        <v>0</v>
      </c>
      <c r="X661">
        <f t="shared" si="625"/>
        <v>0</v>
      </c>
      <c r="Y661">
        <f t="shared" si="626"/>
        <v>0</v>
      </c>
      <c r="AA661">
        <v>40385408</v>
      </c>
      <c r="AB661">
        <f t="shared" si="627"/>
        <v>104.99</v>
      </c>
      <c r="AC661">
        <f t="shared" si="628"/>
        <v>104.99</v>
      </c>
      <c r="AD661">
        <f t="shared" si="629"/>
        <v>0</v>
      </c>
      <c r="AE661">
        <f t="shared" si="630"/>
        <v>0</v>
      </c>
      <c r="AF661">
        <f t="shared" si="631"/>
        <v>0</v>
      </c>
      <c r="AG661">
        <f t="shared" si="632"/>
        <v>0</v>
      </c>
      <c r="AH661">
        <f t="shared" si="633"/>
        <v>0</v>
      </c>
      <c r="AI661">
        <f t="shared" si="634"/>
        <v>0</v>
      </c>
      <c r="AJ661">
        <f t="shared" si="635"/>
        <v>0</v>
      </c>
      <c r="AK661">
        <v>104.99</v>
      </c>
      <c r="AL661">
        <v>104.99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1</v>
      </c>
      <c r="AW661">
        <v>1</v>
      </c>
      <c r="AZ661">
        <v>1</v>
      </c>
      <c r="BA661">
        <v>1</v>
      </c>
      <c r="BB661">
        <v>1</v>
      </c>
      <c r="BC661">
        <v>5.26</v>
      </c>
      <c r="BD661" t="s">
        <v>3</v>
      </c>
      <c r="BE661" t="s">
        <v>3</v>
      </c>
      <c r="BF661" t="s">
        <v>3</v>
      </c>
      <c r="BG661" t="s">
        <v>3</v>
      </c>
      <c r="BH661">
        <v>3</v>
      </c>
      <c r="BI661">
        <v>1</v>
      </c>
      <c r="BJ661" t="s">
        <v>176</v>
      </c>
      <c r="BM661">
        <v>146</v>
      </c>
      <c r="BN661">
        <v>0</v>
      </c>
      <c r="BO661" t="s">
        <v>174</v>
      </c>
      <c r="BP661">
        <v>1</v>
      </c>
      <c r="BQ661">
        <v>30</v>
      </c>
      <c r="BR661">
        <v>0</v>
      </c>
      <c r="BS661">
        <v>1</v>
      </c>
      <c r="BT661">
        <v>1</v>
      </c>
      <c r="BU661">
        <v>1</v>
      </c>
      <c r="BV661">
        <v>1</v>
      </c>
      <c r="BW661">
        <v>1</v>
      </c>
      <c r="BX661">
        <v>1</v>
      </c>
      <c r="BY661" t="s">
        <v>3</v>
      </c>
      <c r="BZ661">
        <v>0</v>
      </c>
      <c r="CA661">
        <v>0</v>
      </c>
      <c r="CE661">
        <v>30</v>
      </c>
      <c r="CF661">
        <v>0</v>
      </c>
      <c r="CG661">
        <v>0</v>
      </c>
      <c r="CM661">
        <v>0</v>
      </c>
      <c r="CN661" t="s">
        <v>3</v>
      </c>
      <c r="CO661">
        <v>0</v>
      </c>
      <c r="CP661">
        <f t="shared" si="636"/>
        <v>0</v>
      </c>
      <c r="CQ661">
        <f t="shared" si="637"/>
        <v>552.25</v>
      </c>
      <c r="CR661">
        <f t="shared" si="638"/>
        <v>0</v>
      </c>
      <c r="CS661">
        <f t="shared" si="639"/>
        <v>0</v>
      </c>
      <c r="CT661">
        <f t="shared" si="640"/>
        <v>0</v>
      </c>
      <c r="CU661">
        <f t="shared" si="641"/>
        <v>0</v>
      </c>
      <c r="CV661">
        <f t="shared" si="642"/>
        <v>0</v>
      </c>
      <c r="CW661">
        <f t="shared" si="643"/>
        <v>0</v>
      </c>
      <c r="CX661">
        <f t="shared" si="644"/>
        <v>0</v>
      </c>
      <c r="CY661">
        <f t="shared" si="645"/>
        <v>0</v>
      </c>
      <c r="CZ661">
        <f t="shared" si="646"/>
        <v>0</v>
      </c>
      <c r="DC661" t="s">
        <v>3</v>
      </c>
      <c r="DD661" t="s">
        <v>3</v>
      </c>
      <c r="DE661" t="s">
        <v>3</v>
      </c>
      <c r="DF661" t="s">
        <v>3</v>
      </c>
      <c r="DG661" t="s">
        <v>3</v>
      </c>
      <c r="DH661" t="s">
        <v>3</v>
      </c>
      <c r="DI661" t="s">
        <v>3</v>
      </c>
      <c r="DJ661" t="s">
        <v>3</v>
      </c>
      <c r="DK661" t="s">
        <v>3</v>
      </c>
      <c r="DL661" t="s">
        <v>3</v>
      </c>
      <c r="DM661" t="s">
        <v>3</v>
      </c>
      <c r="DN661">
        <v>161</v>
      </c>
      <c r="DO661">
        <v>107</v>
      </c>
      <c r="DP661">
        <v>1</v>
      </c>
      <c r="DQ661">
        <v>1</v>
      </c>
      <c r="DU661">
        <v>1007</v>
      </c>
      <c r="DV661" t="s">
        <v>44</v>
      </c>
      <c r="DW661" t="s">
        <v>44</v>
      </c>
      <c r="DX661">
        <v>1</v>
      </c>
      <c r="EE661">
        <v>39927558</v>
      </c>
      <c r="EF661">
        <v>30</v>
      </c>
      <c r="EG661" t="s">
        <v>51</v>
      </c>
      <c r="EH661">
        <v>0</v>
      </c>
      <c r="EI661" t="s">
        <v>3</v>
      </c>
      <c r="EJ661">
        <v>1</v>
      </c>
      <c r="EK661">
        <v>146</v>
      </c>
      <c r="EL661" t="s">
        <v>136</v>
      </c>
      <c r="EM661" t="s">
        <v>137</v>
      </c>
      <c r="EO661" t="s">
        <v>3</v>
      </c>
      <c r="EQ661">
        <v>0</v>
      </c>
      <c r="ER661">
        <v>104.99</v>
      </c>
      <c r="ES661">
        <v>104.99</v>
      </c>
      <c r="ET661">
        <v>0</v>
      </c>
      <c r="EU661">
        <v>0</v>
      </c>
      <c r="EV661">
        <v>0</v>
      </c>
      <c r="EW661">
        <v>0</v>
      </c>
      <c r="EX661">
        <v>0</v>
      </c>
      <c r="FQ661">
        <v>0</v>
      </c>
      <c r="FR661">
        <f t="shared" si="647"/>
        <v>0</v>
      </c>
      <c r="FS661">
        <v>0</v>
      </c>
      <c r="FX661">
        <v>161</v>
      </c>
      <c r="FY661">
        <v>107</v>
      </c>
      <c r="GA661" t="s">
        <v>3</v>
      </c>
      <c r="GD661">
        <v>0</v>
      </c>
      <c r="GF661">
        <v>2069056849</v>
      </c>
      <c r="GG661">
        <v>2</v>
      </c>
      <c r="GH661">
        <v>1</v>
      </c>
      <c r="GI661">
        <v>2</v>
      </c>
      <c r="GJ661">
        <v>0</v>
      </c>
      <c r="GK661">
        <f>ROUND(R661*(R12)/100,2)</f>
        <v>0</v>
      </c>
      <c r="GL661">
        <f t="shared" si="648"/>
        <v>0</v>
      </c>
      <c r="GM661">
        <f t="shared" si="649"/>
        <v>0</v>
      </c>
      <c r="GN661">
        <f t="shared" si="650"/>
        <v>0</v>
      </c>
      <c r="GO661">
        <f t="shared" si="651"/>
        <v>0</v>
      </c>
      <c r="GP661">
        <f t="shared" si="652"/>
        <v>0</v>
      </c>
      <c r="GR661">
        <v>0</v>
      </c>
      <c r="GS661">
        <v>3</v>
      </c>
      <c r="GT661">
        <v>0</v>
      </c>
      <c r="GU661" t="s">
        <v>3</v>
      </c>
      <c r="GV661">
        <f t="shared" si="653"/>
        <v>0</v>
      </c>
      <c r="GW661">
        <v>1</v>
      </c>
      <c r="GX661">
        <f t="shared" si="654"/>
        <v>0</v>
      </c>
      <c r="HA661">
        <v>0</v>
      </c>
      <c r="HB661">
        <v>0</v>
      </c>
      <c r="HC661">
        <f t="shared" si="655"/>
        <v>0</v>
      </c>
      <c r="IK661">
        <v>0</v>
      </c>
    </row>
    <row r="662" spans="1:245" hidden="1" x14ac:dyDescent="0.2">
      <c r="A662">
        <v>17</v>
      </c>
      <c r="B662">
        <v>1</v>
      </c>
      <c r="C662">
        <f>ROW(SmtRes!A297)</f>
        <v>297</v>
      </c>
      <c r="D662">
        <f>ROW(EtalonRes!A294)</f>
        <v>294</v>
      </c>
      <c r="E662" t="s">
        <v>447</v>
      </c>
      <c r="F662" t="s">
        <v>132</v>
      </c>
      <c r="G662" t="s">
        <v>133</v>
      </c>
      <c r="H662" t="s">
        <v>134</v>
      </c>
      <c r="I662">
        <v>0</v>
      </c>
      <c r="J662">
        <v>0</v>
      </c>
      <c r="O662">
        <f t="shared" si="616"/>
        <v>0</v>
      </c>
      <c r="P662">
        <f t="shared" si="617"/>
        <v>0</v>
      </c>
      <c r="Q662">
        <f t="shared" si="618"/>
        <v>0</v>
      </c>
      <c r="R662">
        <f t="shared" si="619"/>
        <v>0</v>
      </c>
      <c r="S662">
        <f t="shared" si="620"/>
        <v>0</v>
      </c>
      <c r="T662">
        <f t="shared" si="621"/>
        <v>0</v>
      </c>
      <c r="U662">
        <f t="shared" si="622"/>
        <v>0</v>
      </c>
      <c r="V662">
        <f t="shared" si="623"/>
        <v>0</v>
      </c>
      <c r="W662">
        <f t="shared" si="624"/>
        <v>0</v>
      </c>
      <c r="X662">
        <f t="shared" si="625"/>
        <v>0</v>
      </c>
      <c r="Y662">
        <f t="shared" si="626"/>
        <v>0</v>
      </c>
      <c r="AA662">
        <v>40385408</v>
      </c>
      <c r="AB662">
        <f t="shared" si="627"/>
        <v>5363.92</v>
      </c>
      <c r="AC662">
        <f t="shared" si="628"/>
        <v>49.49</v>
      </c>
      <c r="AD662">
        <f t="shared" si="629"/>
        <v>5087.2</v>
      </c>
      <c r="AE662">
        <f t="shared" si="630"/>
        <v>494.94</v>
      </c>
      <c r="AF662">
        <f t="shared" si="631"/>
        <v>227.23</v>
      </c>
      <c r="AG662">
        <f t="shared" si="632"/>
        <v>0</v>
      </c>
      <c r="AH662">
        <f t="shared" si="633"/>
        <v>21.6</v>
      </c>
      <c r="AI662">
        <f t="shared" si="634"/>
        <v>0</v>
      </c>
      <c r="AJ662">
        <f t="shared" si="635"/>
        <v>0</v>
      </c>
      <c r="AK662">
        <v>5363.92</v>
      </c>
      <c r="AL662">
        <v>49.49</v>
      </c>
      <c r="AM662">
        <v>5087.2</v>
      </c>
      <c r="AN662">
        <v>494.94</v>
      </c>
      <c r="AO662">
        <v>227.23</v>
      </c>
      <c r="AP662">
        <v>0</v>
      </c>
      <c r="AQ662">
        <v>21.6</v>
      </c>
      <c r="AR662">
        <v>0</v>
      </c>
      <c r="AS662">
        <v>0</v>
      </c>
      <c r="AT662">
        <v>131</v>
      </c>
      <c r="AU662">
        <v>54</v>
      </c>
      <c r="AV662">
        <v>1</v>
      </c>
      <c r="AW662">
        <v>1</v>
      </c>
      <c r="AZ662">
        <v>1</v>
      </c>
      <c r="BA662">
        <v>24.53</v>
      </c>
      <c r="BB662">
        <v>8.49</v>
      </c>
      <c r="BC662">
        <v>4.99</v>
      </c>
      <c r="BD662" t="s">
        <v>3</v>
      </c>
      <c r="BE662" t="s">
        <v>3</v>
      </c>
      <c r="BF662" t="s">
        <v>3</v>
      </c>
      <c r="BG662" t="s">
        <v>3</v>
      </c>
      <c r="BH662">
        <v>0</v>
      </c>
      <c r="BI662">
        <v>1</v>
      </c>
      <c r="BJ662" t="s">
        <v>135</v>
      </c>
      <c r="BM662">
        <v>146</v>
      </c>
      <c r="BN662">
        <v>0</v>
      </c>
      <c r="BO662" t="s">
        <v>132</v>
      </c>
      <c r="BP662">
        <v>1</v>
      </c>
      <c r="BQ662">
        <v>30</v>
      </c>
      <c r="BR662">
        <v>0</v>
      </c>
      <c r="BS662">
        <v>24.53</v>
      </c>
      <c r="BT662">
        <v>1</v>
      </c>
      <c r="BU662">
        <v>1</v>
      </c>
      <c r="BV662">
        <v>1</v>
      </c>
      <c r="BW662">
        <v>1</v>
      </c>
      <c r="BX662">
        <v>1</v>
      </c>
      <c r="BY662" t="s">
        <v>3</v>
      </c>
      <c r="BZ662">
        <v>131</v>
      </c>
      <c r="CA662">
        <v>54</v>
      </c>
      <c r="CE662">
        <v>30</v>
      </c>
      <c r="CF662">
        <v>0</v>
      </c>
      <c r="CG662">
        <v>0</v>
      </c>
      <c r="CM662">
        <v>0</v>
      </c>
      <c r="CN662" t="s">
        <v>3</v>
      </c>
      <c r="CO662">
        <v>0</v>
      </c>
      <c r="CP662">
        <f t="shared" si="636"/>
        <v>0</v>
      </c>
      <c r="CQ662">
        <f t="shared" si="637"/>
        <v>246.96</v>
      </c>
      <c r="CR662">
        <f t="shared" si="638"/>
        <v>43190.33</v>
      </c>
      <c r="CS662">
        <f t="shared" si="639"/>
        <v>12140.88</v>
      </c>
      <c r="CT662">
        <f t="shared" si="640"/>
        <v>5573.95</v>
      </c>
      <c r="CU662">
        <f t="shared" si="641"/>
        <v>0</v>
      </c>
      <c r="CV662">
        <f t="shared" si="642"/>
        <v>21.6</v>
      </c>
      <c r="CW662">
        <f t="shared" si="643"/>
        <v>0</v>
      </c>
      <c r="CX662">
        <f t="shared" si="644"/>
        <v>0</v>
      </c>
      <c r="CY662">
        <f t="shared" si="645"/>
        <v>0</v>
      </c>
      <c r="CZ662">
        <f t="shared" si="646"/>
        <v>0</v>
      </c>
      <c r="DC662" t="s">
        <v>3</v>
      </c>
      <c r="DD662" t="s">
        <v>3</v>
      </c>
      <c r="DE662" t="s">
        <v>3</v>
      </c>
      <c r="DF662" t="s">
        <v>3</v>
      </c>
      <c r="DG662" t="s">
        <v>3</v>
      </c>
      <c r="DH662" t="s">
        <v>3</v>
      </c>
      <c r="DI662" t="s">
        <v>3</v>
      </c>
      <c r="DJ662" t="s">
        <v>3</v>
      </c>
      <c r="DK662" t="s">
        <v>3</v>
      </c>
      <c r="DL662" t="s">
        <v>3</v>
      </c>
      <c r="DM662" t="s">
        <v>3</v>
      </c>
      <c r="DN662">
        <v>161</v>
      </c>
      <c r="DO662">
        <v>107</v>
      </c>
      <c r="DP662">
        <v>1</v>
      </c>
      <c r="DQ662">
        <v>1</v>
      </c>
      <c r="DU662">
        <v>1013</v>
      </c>
      <c r="DV662" t="s">
        <v>134</v>
      </c>
      <c r="DW662" t="s">
        <v>134</v>
      </c>
      <c r="DX662">
        <v>1</v>
      </c>
      <c r="EE662">
        <v>39927558</v>
      </c>
      <c r="EF662">
        <v>30</v>
      </c>
      <c r="EG662" t="s">
        <v>51</v>
      </c>
      <c r="EH662">
        <v>0</v>
      </c>
      <c r="EI662" t="s">
        <v>3</v>
      </c>
      <c r="EJ662">
        <v>1</v>
      </c>
      <c r="EK662">
        <v>146</v>
      </c>
      <c r="EL662" t="s">
        <v>136</v>
      </c>
      <c r="EM662" t="s">
        <v>137</v>
      </c>
      <c r="EO662" t="s">
        <v>3</v>
      </c>
      <c r="EQ662">
        <v>131072</v>
      </c>
      <c r="ER662">
        <v>5363.92</v>
      </c>
      <c r="ES662">
        <v>49.49</v>
      </c>
      <c r="ET662">
        <v>5087.2</v>
      </c>
      <c r="EU662">
        <v>494.94</v>
      </c>
      <c r="EV662">
        <v>227.23</v>
      </c>
      <c r="EW662">
        <v>21.6</v>
      </c>
      <c r="EX662">
        <v>0</v>
      </c>
      <c r="EY662">
        <v>0</v>
      </c>
      <c r="FQ662">
        <v>0</v>
      </c>
      <c r="FR662">
        <f t="shared" si="647"/>
        <v>0</v>
      </c>
      <c r="FS662">
        <v>0</v>
      </c>
      <c r="FX662">
        <v>161</v>
      </c>
      <c r="FY662">
        <v>107</v>
      </c>
      <c r="GA662" t="s">
        <v>3</v>
      </c>
      <c r="GD662">
        <v>0</v>
      </c>
      <c r="GF662">
        <v>699658146</v>
      </c>
      <c r="GG662">
        <v>2</v>
      </c>
      <c r="GH662">
        <v>1</v>
      </c>
      <c r="GI662">
        <v>2</v>
      </c>
      <c r="GJ662">
        <v>0</v>
      </c>
      <c r="GK662">
        <f>ROUND(R662*(R12)/100,2)</f>
        <v>0</v>
      </c>
      <c r="GL662">
        <f t="shared" si="648"/>
        <v>0</v>
      </c>
      <c r="GM662">
        <f t="shared" si="649"/>
        <v>0</v>
      </c>
      <c r="GN662">
        <f t="shared" si="650"/>
        <v>0</v>
      </c>
      <c r="GO662">
        <f t="shared" si="651"/>
        <v>0</v>
      </c>
      <c r="GP662">
        <f t="shared" si="652"/>
        <v>0</v>
      </c>
      <c r="GR662">
        <v>0</v>
      </c>
      <c r="GS662">
        <v>3</v>
      </c>
      <c r="GT662">
        <v>0</v>
      </c>
      <c r="GU662" t="s">
        <v>3</v>
      </c>
      <c r="GV662">
        <f t="shared" si="653"/>
        <v>0</v>
      </c>
      <c r="GW662">
        <v>1</v>
      </c>
      <c r="GX662">
        <f t="shared" si="654"/>
        <v>0</v>
      </c>
      <c r="HA662">
        <v>0</v>
      </c>
      <c r="HB662">
        <v>0</v>
      </c>
      <c r="HC662">
        <f t="shared" si="655"/>
        <v>0</v>
      </c>
      <c r="IK662">
        <v>0</v>
      </c>
    </row>
    <row r="663" spans="1:245" hidden="1" x14ac:dyDescent="0.2">
      <c r="A663">
        <v>18</v>
      </c>
      <c r="B663">
        <v>1</v>
      </c>
      <c r="C663">
        <v>297</v>
      </c>
      <c r="E663" t="s">
        <v>448</v>
      </c>
      <c r="F663" t="s">
        <v>42</v>
      </c>
      <c r="G663" t="s">
        <v>43</v>
      </c>
      <c r="H663" t="s">
        <v>44</v>
      </c>
      <c r="I663">
        <v>0</v>
      </c>
      <c r="J663">
        <v>126</v>
      </c>
      <c r="O663">
        <f t="shared" si="616"/>
        <v>0</v>
      </c>
      <c r="P663">
        <f t="shared" si="617"/>
        <v>0</v>
      </c>
      <c r="Q663">
        <f t="shared" si="618"/>
        <v>0</v>
      </c>
      <c r="R663">
        <f t="shared" si="619"/>
        <v>0</v>
      </c>
      <c r="S663">
        <f t="shared" si="620"/>
        <v>0</v>
      </c>
      <c r="T663">
        <f t="shared" si="621"/>
        <v>0</v>
      </c>
      <c r="U663">
        <f t="shared" si="622"/>
        <v>0</v>
      </c>
      <c r="V663">
        <f t="shared" si="623"/>
        <v>0</v>
      </c>
      <c r="W663">
        <f t="shared" si="624"/>
        <v>0</v>
      </c>
      <c r="X663">
        <f t="shared" si="625"/>
        <v>0</v>
      </c>
      <c r="Y663">
        <f t="shared" si="626"/>
        <v>0</v>
      </c>
      <c r="AA663">
        <v>40385408</v>
      </c>
      <c r="AB663">
        <f t="shared" si="627"/>
        <v>173.37</v>
      </c>
      <c r="AC663">
        <f t="shared" si="628"/>
        <v>173.37</v>
      </c>
      <c r="AD663">
        <f t="shared" si="629"/>
        <v>0</v>
      </c>
      <c r="AE663">
        <f t="shared" si="630"/>
        <v>0</v>
      </c>
      <c r="AF663">
        <f t="shared" si="631"/>
        <v>0</v>
      </c>
      <c r="AG663">
        <f t="shared" si="632"/>
        <v>0</v>
      </c>
      <c r="AH663">
        <f t="shared" si="633"/>
        <v>0</v>
      </c>
      <c r="AI663">
        <f t="shared" si="634"/>
        <v>0</v>
      </c>
      <c r="AJ663">
        <f t="shared" si="635"/>
        <v>0</v>
      </c>
      <c r="AK663">
        <v>173.37</v>
      </c>
      <c r="AL663">
        <v>173.37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1</v>
      </c>
      <c r="AW663">
        <v>1</v>
      </c>
      <c r="AZ663">
        <v>1</v>
      </c>
      <c r="BA663">
        <v>1</v>
      </c>
      <c r="BB663">
        <v>1</v>
      </c>
      <c r="BC663">
        <v>10.58</v>
      </c>
      <c r="BD663" t="s">
        <v>3</v>
      </c>
      <c r="BE663" t="s">
        <v>3</v>
      </c>
      <c r="BF663" t="s">
        <v>3</v>
      </c>
      <c r="BG663" t="s">
        <v>3</v>
      </c>
      <c r="BH663">
        <v>3</v>
      </c>
      <c r="BI663">
        <v>1</v>
      </c>
      <c r="BJ663" t="s">
        <v>45</v>
      </c>
      <c r="BM663">
        <v>146</v>
      </c>
      <c r="BN663">
        <v>0</v>
      </c>
      <c r="BO663" t="s">
        <v>42</v>
      </c>
      <c r="BP663">
        <v>1</v>
      </c>
      <c r="BQ663">
        <v>30</v>
      </c>
      <c r="BR663">
        <v>0</v>
      </c>
      <c r="BS663">
        <v>1</v>
      </c>
      <c r="BT663">
        <v>1</v>
      </c>
      <c r="BU663">
        <v>1</v>
      </c>
      <c r="BV663">
        <v>1</v>
      </c>
      <c r="BW663">
        <v>1</v>
      </c>
      <c r="BX663">
        <v>1</v>
      </c>
      <c r="BY663" t="s">
        <v>3</v>
      </c>
      <c r="BZ663">
        <v>0</v>
      </c>
      <c r="CA663">
        <v>0</v>
      </c>
      <c r="CE663">
        <v>30</v>
      </c>
      <c r="CF663">
        <v>0</v>
      </c>
      <c r="CG663">
        <v>0</v>
      </c>
      <c r="CM663">
        <v>0</v>
      </c>
      <c r="CN663" t="s">
        <v>3</v>
      </c>
      <c r="CO663">
        <v>0</v>
      </c>
      <c r="CP663">
        <f t="shared" si="636"/>
        <v>0</v>
      </c>
      <c r="CQ663">
        <f t="shared" si="637"/>
        <v>1834.25</v>
      </c>
      <c r="CR663">
        <f t="shared" si="638"/>
        <v>0</v>
      </c>
      <c r="CS663">
        <f t="shared" si="639"/>
        <v>0</v>
      </c>
      <c r="CT663">
        <f t="shared" si="640"/>
        <v>0</v>
      </c>
      <c r="CU663">
        <f t="shared" si="641"/>
        <v>0</v>
      </c>
      <c r="CV663">
        <f t="shared" si="642"/>
        <v>0</v>
      </c>
      <c r="CW663">
        <f t="shared" si="643"/>
        <v>0</v>
      </c>
      <c r="CX663">
        <f t="shared" si="644"/>
        <v>0</v>
      </c>
      <c r="CY663">
        <f t="shared" si="645"/>
        <v>0</v>
      </c>
      <c r="CZ663">
        <f t="shared" si="646"/>
        <v>0</v>
      </c>
      <c r="DC663" t="s">
        <v>3</v>
      </c>
      <c r="DD663" t="s">
        <v>3</v>
      </c>
      <c r="DE663" t="s">
        <v>3</v>
      </c>
      <c r="DF663" t="s">
        <v>3</v>
      </c>
      <c r="DG663" t="s">
        <v>3</v>
      </c>
      <c r="DH663" t="s">
        <v>3</v>
      </c>
      <c r="DI663" t="s">
        <v>3</v>
      </c>
      <c r="DJ663" t="s">
        <v>3</v>
      </c>
      <c r="DK663" t="s">
        <v>3</v>
      </c>
      <c r="DL663" t="s">
        <v>3</v>
      </c>
      <c r="DM663" t="s">
        <v>3</v>
      </c>
      <c r="DN663">
        <v>161</v>
      </c>
      <c r="DO663">
        <v>107</v>
      </c>
      <c r="DP663">
        <v>1</v>
      </c>
      <c r="DQ663">
        <v>1</v>
      </c>
      <c r="DU663">
        <v>1007</v>
      </c>
      <c r="DV663" t="s">
        <v>44</v>
      </c>
      <c r="DW663" t="s">
        <v>44</v>
      </c>
      <c r="DX663">
        <v>1</v>
      </c>
      <c r="EE663">
        <v>39927558</v>
      </c>
      <c r="EF663">
        <v>30</v>
      </c>
      <c r="EG663" t="s">
        <v>51</v>
      </c>
      <c r="EH663">
        <v>0</v>
      </c>
      <c r="EI663" t="s">
        <v>3</v>
      </c>
      <c r="EJ663">
        <v>1</v>
      </c>
      <c r="EK663">
        <v>146</v>
      </c>
      <c r="EL663" t="s">
        <v>136</v>
      </c>
      <c r="EM663" t="s">
        <v>137</v>
      </c>
      <c r="EO663" t="s">
        <v>3</v>
      </c>
      <c r="EQ663">
        <v>0</v>
      </c>
      <c r="ER663">
        <v>173.37</v>
      </c>
      <c r="ES663">
        <v>173.37</v>
      </c>
      <c r="ET663">
        <v>0</v>
      </c>
      <c r="EU663">
        <v>0</v>
      </c>
      <c r="EV663">
        <v>0</v>
      </c>
      <c r="EW663">
        <v>0</v>
      </c>
      <c r="EX663">
        <v>0</v>
      </c>
      <c r="FQ663">
        <v>0</v>
      </c>
      <c r="FR663">
        <f t="shared" si="647"/>
        <v>0</v>
      </c>
      <c r="FS663">
        <v>0</v>
      </c>
      <c r="FX663">
        <v>161</v>
      </c>
      <c r="FY663">
        <v>107</v>
      </c>
      <c r="GA663" t="s">
        <v>3</v>
      </c>
      <c r="GD663">
        <v>0</v>
      </c>
      <c r="GF663">
        <v>-820942871</v>
      </c>
      <c r="GG663">
        <v>2</v>
      </c>
      <c r="GH663">
        <v>1</v>
      </c>
      <c r="GI663">
        <v>2</v>
      </c>
      <c r="GJ663">
        <v>0</v>
      </c>
      <c r="GK663">
        <f>ROUND(R663*(R12)/100,2)</f>
        <v>0</v>
      </c>
      <c r="GL663">
        <f t="shared" si="648"/>
        <v>0</v>
      </c>
      <c r="GM663">
        <f t="shared" si="649"/>
        <v>0</v>
      </c>
      <c r="GN663">
        <f t="shared" si="650"/>
        <v>0</v>
      </c>
      <c r="GO663">
        <f t="shared" si="651"/>
        <v>0</v>
      </c>
      <c r="GP663">
        <f t="shared" si="652"/>
        <v>0</v>
      </c>
      <c r="GR663">
        <v>0</v>
      </c>
      <c r="GS663">
        <v>3</v>
      </c>
      <c r="GT663">
        <v>0</v>
      </c>
      <c r="GU663" t="s">
        <v>3</v>
      </c>
      <c r="GV663">
        <f t="shared" si="653"/>
        <v>0</v>
      </c>
      <c r="GW663">
        <v>1</v>
      </c>
      <c r="GX663">
        <f t="shared" si="654"/>
        <v>0</v>
      </c>
      <c r="HA663">
        <v>0</v>
      </c>
      <c r="HB663">
        <v>0</v>
      </c>
      <c r="HC663">
        <f t="shared" si="655"/>
        <v>0</v>
      </c>
      <c r="IK663">
        <v>0</v>
      </c>
    </row>
    <row r="664" spans="1:245" hidden="1" x14ac:dyDescent="0.2">
      <c r="A664">
        <v>17</v>
      </c>
      <c r="B664">
        <v>1</v>
      </c>
      <c r="C664">
        <f>ROW(SmtRes!A307)</f>
        <v>307</v>
      </c>
      <c r="D664">
        <f>ROW(EtalonRes!A304)</f>
        <v>304</v>
      </c>
      <c r="E664" t="s">
        <v>449</v>
      </c>
      <c r="F664" t="s">
        <v>450</v>
      </c>
      <c r="G664" t="s">
        <v>451</v>
      </c>
      <c r="H664" t="s">
        <v>17</v>
      </c>
      <c r="I664">
        <v>0</v>
      </c>
      <c r="J664">
        <v>0</v>
      </c>
      <c r="O664">
        <f t="shared" si="616"/>
        <v>0</v>
      </c>
      <c r="P664">
        <f t="shared" si="617"/>
        <v>0</v>
      </c>
      <c r="Q664">
        <f t="shared" si="618"/>
        <v>0</v>
      </c>
      <c r="R664">
        <f t="shared" si="619"/>
        <v>0</v>
      </c>
      <c r="S664">
        <f t="shared" si="620"/>
        <v>0</v>
      </c>
      <c r="T664">
        <f t="shared" si="621"/>
        <v>0</v>
      </c>
      <c r="U664">
        <f t="shared" si="622"/>
        <v>0</v>
      </c>
      <c r="V664">
        <f t="shared" si="623"/>
        <v>0</v>
      </c>
      <c r="W664">
        <f t="shared" si="624"/>
        <v>0</v>
      </c>
      <c r="X664">
        <f t="shared" si="625"/>
        <v>0</v>
      </c>
      <c r="Y664">
        <f t="shared" si="626"/>
        <v>0</v>
      </c>
      <c r="AA664">
        <v>40385408</v>
      </c>
      <c r="AB664">
        <f t="shared" si="627"/>
        <v>1590.73</v>
      </c>
      <c r="AC664">
        <f t="shared" si="628"/>
        <v>22.05</v>
      </c>
      <c r="AD664">
        <f t="shared" si="629"/>
        <v>275.43</v>
      </c>
      <c r="AE664">
        <f t="shared" si="630"/>
        <v>26.88</v>
      </c>
      <c r="AF664">
        <f t="shared" si="631"/>
        <v>1293.25</v>
      </c>
      <c r="AG664">
        <f t="shared" si="632"/>
        <v>0</v>
      </c>
      <c r="AH664">
        <f t="shared" si="633"/>
        <v>116.59</v>
      </c>
      <c r="AI664">
        <f t="shared" si="634"/>
        <v>0</v>
      </c>
      <c r="AJ664">
        <f t="shared" si="635"/>
        <v>0</v>
      </c>
      <c r="AK664">
        <v>1590.73</v>
      </c>
      <c r="AL664">
        <v>22.05</v>
      </c>
      <c r="AM664">
        <v>275.43</v>
      </c>
      <c r="AN664">
        <v>26.88</v>
      </c>
      <c r="AO664">
        <v>1293.25</v>
      </c>
      <c r="AP664">
        <v>0</v>
      </c>
      <c r="AQ664">
        <v>116.59</v>
      </c>
      <c r="AR664">
        <v>0</v>
      </c>
      <c r="AS664">
        <v>0</v>
      </c>
      <c r="AT664">
        <v>106</v>
      </c>
      <c r="AU664">
        <v>41</v>
      </c>
      <c r="AV664">
        <v>1</v>
      </c>
      <c r="AW664">
        <v>1</v>
      </c>
      <c r="AZ664">
        <v>1</v>
      </c>
      <c r="BA664">
        <v>24.53</v>
      </c>
      <c r="BB664">
        <v>7.95</v>
      </c>
      <c r="BC664">
        <v>5.26</v>
      </c>
      <c r="BD664" t="s">
        <v>3</v>
      </c>
      <c r="BE664" t="s">
        <v>3</v>
      </c>
      <c r="BF664" t="s">
        <v>3</v>
      </c>
      <c r="BG664" t="s">
        <v>3</v>
      </c>
      <c r="BH664">
        <v>0</v>
      </c>
      <c r="BI664">
        <v>1</v>
      </c>
      <c r="BJ664" t="s">
        <v>452</v>
      </c>
      <c r="BM664">
        <v>305</v>
      </c>
      <c r="BN664">
        <v>0</v>
      </c>
      <c r="BO664" t="s">
        <v>450</v>
      </c>
      <c r="BP664">
        <v>1</v>
      </c>
      <c r="BQ664">
        <v>30</v>
      </c>
      <c r="BR664">
        <v>0</v>
      </c>
      <c r="BS664">
        <v>24.53</v>
      </c>
      <c r="BT664">
        <v>1</v>
      </c>
      <c r="BU664">
        <v>1</v>
      </c>
      <c r="BV664">
        <v>1</v>
      </c>
      <c r="BW664">
        <v>1</v>
      </c>
      <c r="BX664">
        <v>1</v>
      </c>
      <c r="BY664" t="s">
        <v>3</v>
      </c>
      <c r="BZ664">
        <v>106</v>
      </c>
      <c r="CA664">
        <v>41</v>
      </c>
      <c r="CE664">
        <v>30</v>
      </c>
      <c r="CF664">
        <v>0</v>
      </c>
      <c r="CG664">
        <v>0</v>
      </c>
      <c r="CM664">
        <v>0</v>
      </c>
      <c r="CN664" t="s">
        <v>3</v>
      </c>
      <c r="CO664">
        <v>0</v>
      </c>
      <c r="CP664">
        <f t="shared" si="636"/>
        <v>0</v>
      </c>
      <c r="CQ664">
        <f t="shared" si="637"/>
        <v>115.98</v>
      </c>
      <c r="CR664">
        <f t="shared" si="638"/>
        <v>2189.67</v>
      </c>
      <c r="CS664">
        <f t="shared" si="639"/>
        <v>659.37</v>
      </c>
      <c r="CT664">
        <f t="shared" si="640"/>
        <v>31723.42</v>
      </c>
      <c r="CU664">
        <f t="shared" si="641"/>
        <v>0</v>
      </c>
      <c r="CV664">
        <f t="shared" si="642"/>
        <v>116.59</v>
      </c>
      <c r="CW664">
        <f t="shared" si="643"/>
        <v>0</v>
      </c>
      <c r="CX664">
        <f t="shared" si="644"/>
        <v>0</v>
      </c>
      <c r="CY664">
        <f t="shared" si="645"/>
        <v>0</v>
      </c>
      <c r="CZ664">
        <f t="shared" si="646"/>
        <v>0</v>
      </c>
      <c r="DC664" t="s">
        <v>3</v>
      </c>
      <c r="DD664" t="s">
        <v>3</v>
      </c>
      <c r="DE664" t="s">
        <v>3</v>
      </c>
      <c r="DF664" t="s">
        <v>3</v>
      </c>
      <c r="DG664" t="s">
        <v>3</v>
      </c>
      <c r="DH664" t="s">
        <v>3</v>
      </c>
      <c r="DI664" t="s">
        <v>3</v>
      </c>
      <c r="DJ664" t="s">
        <v>3</v>
      </c>
      <c r="DK664" t="s">
        <v>3</v>
      </c>
      <c r="DL664" t="s">
        <v>3</v>
      </c>
      <c r="DM664" t="s">
        <v>3</v>
      </c>
      <c r="DN664">
        <v>134</v>
      </c>
      <c r="DO664">
        <v>83</v>
      </c>
      <c r="DP664">
        <v>1</v>
      </c>
      <c r="DQ664">
        <v>1</v>
      </c>
      <c r="DU664">
        <v>1005</v>
      </c>
      <c r="DV664" t="s">
        <v>17</v>
      </c>
      <c r="DW664" t="s">
        <v>17</v>
      </c>
      <c r="DX664">
        <v>100</v>
      </c>
      <c r="EE664">
        <v>39927717</v>
      </c>
      <c r="EF664">
        <v>30</v>
      </c>
      <c r="EG664" t="s">
        <v>51</v>
      </c>
      <c r="EH664">
        <v>0</v>
      </c>
      <c r="EI664" t="s">
        <v>3</v>
      </c>
      <c r="EJ664">
        <v>1</v>
      </c>
      <c r="EK664">
        <v>305</v>
      </c>
      <c r="EL664" t="s">
        <v>453</v>
      </c>
      <c r="EM664" t="s">
        <v>454</v>
      </c>
      <c r="EO664" t="s">
        <v>3</v>
      </c>
      <c r="EQ664">
        <v>131072</v>
      </c>
      <c r="ER664">
        <v>1590.73</v>
      </c>
      <c r="ES664">
        <v>22.05</v>
      </c>
      <c r="ET664">
        <v>275.43</v>
      </c>
      <c r="EU664">
        <v>26.88</v>
      </c>
      <c r="EV664">
        <v>1293.25</v>
      </c>
      <c r="EW664">
        <v>116.59</v>
      </c>
      <c r="EX664">
        <v>0</v>
      </c>
      <c r="EY664">
        <v>0</v>
      </c>
      <c r="FQ664">
        <v>0</v>
      </c>
      <c r="FR664">
        <f t="shared" si="647"/>
        <v>0</v>
      </c>
      <c r="FS664">
        <v>0</v>
      </c>
      <c r="FX664">
        <v>134</v>
      </c>
      <c r="FY664">
        <v>83</v>
      </c>
      <c r="GA664" t="s">
        <v>3</v>
      </c>
      <c r="GD664">
        <v>0</v>
      </c>
      <c r="GF664">
        <v>781796329</v>
      </c>
      <c r="GG664">
        <v>2</v>
      </c>
      <c r="GH664">
        <v>1</v>
      </c>
      <c r="GI664">
        <v>2</v>
      </c>
      <c r="GJ664">
        <v>0</v>
      </c>
      <c r="GK664">
        <f>ROUND(R664*(R12)/100,2)</f>
        <v>0</v>
      </c>
      <c r="GL664">
        <f t="shared" si="648"/>
        <v>0</v>
      </c>
      <c r="GM664">
        <f t="shared" si="649"/>
        <v>0</v>
      </c>
      <c r="GN664">
        <f t="shared" si="650"/>
        <v>0</v>
      </c>
      <c r="GO664">
        <f t="shared" si="651"/>
        <v>0</v>
      </c>
      <c r="GP664">
        <f t="shared" si="652"/>
        <v>0</v>
      </c>
      <c r="GR664">
        <v>0</v>
      </c>
      <c r="GS664">
        <v>3</v>
      </c>
      <c r="GT664">
        <v>0</v>
      </c>
      <c r="GU664" t="s">
        <v>3</v>
      </c>
      <c r="GV664">
        <f t="shared" si="653"/>
        <v>0</v>
      </c>
      <c r="GW664">
        <v>1</v>
      </c>
      <c r="GX664">
        <f t="shared" si="654"/>
        <v>0</v>
      </c>
      <c r="HA664">
        <v>0</v>
      </c>
      <c r="HB664">
        <v>0</v>
      </c>
      <c r="HC664">
        <f t="shared" si="655"/>
        <v>0</v>
      </c>
      <c r="IK664">
        <v>0</v>
      </c>
    </row>
    <row r="665" spans="1:245" hidden="1" x14ac:dyDescent="0.2">
      <c r="A665">
        <v>18</v>
      </c>
      <c r="B665">
        <v>1</v>
      </c>
      <c r="C665">
        <v>307</v>
      </c>
      <c r="E665" t="s">
        <v>455</v>
      </c>
      <c r="F665" t="s">
        <v>456</v>
      </c>
      <c r="G665" t="s">
        <v>457</v>
      </c>
      <c r="H665" t="s">
        <v>344</v>
      </c>
      <c r="I665">
        <v>0</v>
      </c>
      <c r="J665">
        <v>1.4742010215053762</v>
      </c>
      <c r="O665">
        <f t="shared" si="616"/>
        <v>0</v>
      </c>
      <c r="P665">
        <f t="shared" si="617"/>
        <v>0</v>
      </c>
      <c r="Q665">
        <f t="shared" si="618"/>
        <v>0</v>
      </c>
      <c r="R665">
        <f t="shared" si="619"/>
        <v>0</v>
      </c>
      <c r="S665">
        <f t="shared" si="620"/>
        <v>0</v>
      </c>
      <c r="T665">
        <f t="shared" si="621"/>
        <v>0</v>
      </c>
      <c r="U665">
        <f t="shared" si="622"/>
        <v>0</v>
      </c>
      <c r="V665">
        <f t="shared" si="623"/>
        <v>0</v>
      </c>
      <c r="W665">
        <f t="shared" si="624"/>
        <v>0</v>
      </c>
      <c r="X665">
        <f t="shared" si="625"/>
        <v>0</v>
      </c>
      <c r="Y665">
        <f t="shared" si="626"/>
        <v>0</v>
      </c>
      <c r="AA665">
        <v>40385408</v>
      </c>
      <c r="AB665">
        <f t="shared" si="627"/>
        <v>437.82</v>
      </c>
      <c r="AC665">
        <f t="shared" si="628"/>
        <v>437.82</v>
      </c>
      <c r="AD665">
        <f t="shared" si="629"/>
        <v>0</v>
      </c>
      <c r="AE665">
        <f t="shared" si="630"/>
        <v>0</v>
      </c>
      <c r="AF665">
        <f t="shared" si="631"/>
        <v>0</v>
      </c>
      <c r="AG665">
        <f t="shared" si="632"/>
        <v>0</v>
      </c>
      <c r="AH665">
        <f t="shared" si="633"/>
        <v>0</v>
      </c>
      <c r="AI665">
        <f t="shared" si="634"/>
        <v>0</v>
      </c>
      <c r="AJ665">
        <f t="shared" si="635"/>
        <v>0</v>
      </c>
      <c r="AK665">
        <v>437.82</v>
      </c>
      <c r="AL665">
        <v>437.82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1</v>
      </c>
      <c r="AW665">
        <v>1</v>
      </c>
      <c r="AZ665">
        <v>1</v>
      </c>
      <c r="BA665">
        <v>1</v>
      </c>
      <c r="BB665">
        <v>1</v>
      </c>
      <c r="BC665">
        <v>1.69</v>
      </c>
      <c r="BD665" t="s">
        <v>3</v>
      </c>
      <c r="BE665" t="s">
        <v>3</v>
      </c>
      <c r="BF665" t="s">
        <v>3</v>
      </c>
      <c r="BG665" t="s">
        <v>3</v>
      </c>
      <c r="BH665">
        <v>3</v>
      </c>
      <c r="BI665">
        <v>1</v>
      </c>
      <c r="BJ665" t="s">
        <v>458</v>
      </c>
      <c r="BM665">
        <v>305</v>
      </c>
      <c r="BN665">
        <v>0</v>
      </c>
      <c r="BO665" t="s">
        <v>456</v>
      </c>
      <c r="BP665">
        <v>1</v>
      </c>
      <c r="BQ665">
        <v>30</v>
      </c>
      <c r="BR665">
        <v>0</v>
      </c>
      <c r="BS665">
        <v>1</v>
      </c>
      <c r="BT665">
        <v>1</v>
      </c>
      <c r="BU665">
        <v>1</v>
      </c>
      <c r="BV665">
        <v>1</v>
      </c>
      <c r="BW665">
        <v>1</v>
      </c>
      <c r="BX665">
        <v>1</v>
      </c>
      <c r="BY665" t="s">
        <v>3</v>
      </c>
      <c r="BZ665">
        <v>0</v>
      </c>
      <c r="CA665">
        <v>0</v>
      </c>
      <c r="CE665">
        <v>30</v>
      </c>
      <c r="CF665">
        <v>0</v>
      </c>
      <c r="CG665">
        <v>0</v>
      </c>
      <c r="CM665">
        <v>0</v>
      </c>
      <c r="CN665" t="s">
        <v>3</v>
      </c>
      <c r="CO665">
        <v>0</v>
      </c>
      <c r="CP665">
        <f t="shared" si="636"/>
        <v>0</v>
      </c>
      <c r="CQ665">
        <f t="shared" si="637"/>
        <v>739.92</v>
      </c>
      <c r="CR665">
        <f t="shared" si="638"/>
        <v>0</v>
      </c>
      <c r="CS665">
        <f t="shared" si="639"/>
        <v>0</v>
      </c>
      <c r="CT665">
        <f t="shared" si="640"/>
        <v>0</v>
      </c>
      <c r="CU665">
        <f t="shared" si="641"/>
        <v>0</v>
      </c>
      <c r="CV665">
        <f t="shared" si="642"/>
        <v>0</v>
      </c>
      <c r="CW665">
        <f t="shared" si="643"/>
        <v>0</v>
      </c>
      <c r="CX665">
        <f t="shared" si="644"/>
        <v>0</v>
      </c>
      <c r="CY665">
        <f t="shared" si="645"/>
        <v>0</v>
      </c>
      <c r="CZ665">
        <f t="shared" si="646"/>
        <v>0</v>
      </c>
      <c r="DC665" t="s">
        <v>3</v>
      </c>
      <c r="DD665" t="s">
        <v>3</v>
      </c>
      <c r="DE665" t="s">
        <v>3</v>
      </c>
      <c r="DF665" t="s">
        <v>3</v>
      </c>
      <c r="DG665" t="s">
        <v>3</v>
      </c>
      <c r="DH665" t="s">
        <v>3</v>
      </c>
      <c r="DI665" t="s">
        <v>3</v>
      </c>
      <c r="DJ665" t="s">
        <v>3</v>
      </c>
      <c r="DK665" t="s">
        <v>3</v>
      </c>
      <c r="DL665" t="s">
        <v>3</v>
      </c>
      <c r="DM665" t="s">
        <v>3</v>
      </c>
      <c r="DN665">
        <v>134</v>
      </c>
      <c r="DO665">
        <v>83</v>
      </c>
      <c r="DP665">
        <v>1</v>
      </c>
      <c r="DQ665">
        <v>1</v>
      </c>
      <c r="DU665">
        <v>1010</v>
      </c>
      <c r="DV665" t="s">
        <v>344</v>
      </c>
      <c r="DW665" t="s">
        <v>344</v>
      </c>
      <c r="DX665">
        <v>1</v>
      </c>
      <c r="EE665">
        <v>39927717</v>
      </c>
      <c r="EF665">
        <v>30</v>
      </c>
      <c r="EG665" t="s">
        <v>51</v>
      </c>
      <c r="EH665">
        <v>0</v>
      </c>
      <c r="EI665" t="s">
        <v>3</v>
      </c>
      <c r="EJ665">
        <v>1</v>
      </c>
      <c r="EK665">
        <v>305</v>
      </c>
      <c r="EL665" t="s">
        <v>453</v>
      </c>
      <c r="EM665" t="s">
        <v>454</v>
      </c>
      <c r="EO665" t="s">
        <v>3</v>
      </c>
      <c r="EQ665">
        <v>0</v>
      </c>
      <c r="ER665">
        <v>437.82</v>
      </c>
      <c r="ES665">
        <v>437.82</v>
      </c>
      <c r="ET665">
        <v>0</v>
      </c>
      <c r="EU665">
        <v>0</v>
      </c>
      <c r="EV665">
        <v>0</v>
      </c>
      <c r="EW665">
        <v>0</v>
      </c>
      <c r="EX665">
        <v>0</v>
      </c>
      <c r="FQ665">
        <v>0</v>
      </c>
      <c r="FR665">
        <f t="shared" si="647"/>
        <v>0</v>
      </c>
      <c r="FS665">
        <v>0</v>
      </c>
      <c r="FX665">
        <v>134</v>
      </c>
      <c r="FY665">
        <v>83</v>
      </c>
      <c r="GA665" t="s">
        <v>3</v>
      </c>
      <c r="GD665">
        <v>0</v>
      </c>
      <c r="GF665">
        <v>-1816805806</v>
      </c>
      <c r="GG665">
        <v>2</v>
      </c>
      <c r="GH665">
        <v>1</v>
      </c>
      <c r="GI665">
        <v>2</v>
      </c>
      <c r="GJ665">
        <v>0</v>
      </c>
      <c r="GK665">
        <f>ROUND(R665*(R12)/100,2)</f>
        <v>0</v>
      </c>
      <c r="GL665">
        <f t="shared" si="648"/>
        <v>0</v>
      </c>
      <c r="GM665">
        <f t="shared" si="649"/>
        <v>0</v>
      </c>
      <c r="GN665">
        <f t="shared" si="650"/>
        <v>0</v>
      </c>
      <c r="GO665">
        <f t="shared" si="651"/>
        <v>0</v>
      </c>
      <c r="GP665">
        <f t="shared" si="652"/>
        <v>0</v>
      </c>
      <c r="GR665">
        <v>0</v>
      </c>
      <c r="GS665">
        <v>3</v>
      </c>
      <c r="GT665">
        <v>0</v>
      </c>
      <c r="GU665" t="s">
        <v>3</v>
      </c>
      <c r="GV665">
        <f t="shared" si="653"/>
        <v>0</v>
      </c>
      <c r="GW665">
        <v>1</v>
      </c>
      <c r="GX665">
        <f t="shared" si="654"/>
        <v>0</v>
      </c>
      <c r="HA665">
        <v>0</v>
      </c>
      <c r="HB665">
        <v>0</v>
      </c>
      <c r="HC665">
        <f t="shared" si="655"/>
        <v>0</v>
      </c>
      <c r="IK665">
        <v>0</v>
      </c>
    </row>
    <row r="666" spans="1:245" hidden="1" x14ac:dyDescent="0.2">
      <c r="A666">
        <v>18</v>
      </c>
      <c r="B666">
        <v>1</v>
      </c>
      <c r="C666">
        <v>305</v>
      </c>
      <c r="E666" t="s">
        <v>459</v>
      </c>
      <c r="F666" t="s">
        <v>460</v>
      </c>
      <c r="G666" t="s">
        <v>461</v>
      </c>
      <c r="H666" t="s">
        <v>57</v>
      </c>
      <c r="I666">
        <v>0</v>
      </c>
      <c r="J666">
        <v>2.25</v>
      </c>
      <c r="O666">
        <f t="shared" si="616"/>
        <v>0</v>
      </c>
      <c r="P666">
        <f t="shared" si="617"/>
        <v>0</v>
      </c>
      <c r="Q666">
        <f t="shared" si="618"/>
        <v>0</v>
      </c>
      <c r="R666">
        <f t="shared" si="619"/>
        <v>0</v>
      </c>
      <c r="S666">
        <f t="shared" si="620"/>
        <v>0</v>
      </c>
      <c r="T666">
        <f t="shared" si="621"/>
        <v>0</v>
      </c>
      <c r="U666">
        <f t="shared" si="622"/>
        <v>0</v>
      </c>
      <c r="V666">
        <f t="shared" si="623"/>
        <v>0</v>
      </c>
      <c r="W666">
        <f t="shared" si="624"/>
        <v>0</v>
      </c>
      <c r="X666">
        <f t="shared" si="625"/>
        <v>0</v>
      </c>
      <c r="Y666">
        <f t="shared" si="626"/>
        <v>0</v>
      </c>
      <c r="AA666">
        <v>40385408</v>
      </c>
      <c r="AB666">
        <f t="shared" si="627"/>
        <v>438.37</v>
      </c>
      <c r="AC666">
        <f t="shared" si="628"/>
        <v>438.37</v>
      </c>
      <c r="AD666">
        <f t="shared" si="629"/>
        <v>0</v>
      </c>
      <c r="AE666">
        <f t="shared" si="630"/>
        <v>0</v>
      </c>
      <c r="AF666">
        <f t="shared" si="631"/>
        <v>0</v>
      </c>
      <c r="AG666">
        <f t="shared" si="632"/>
        <v>0</v>
      </c>
      <c r="AH666">
        <f t="shared" si="633"/>
        <v>0</v>
      </c>
      <c r="AI666">
        <f t="shared" si="634"/>
        <v>0</v>
      </c>
      <c r="AJ666">
        <f t="shared" si="635"/>
        <v>0</v>
      </c>
      <c r="AK666">
        <v>438.37</v>
      </c>
      <c r="AL666">
        <v>438.37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1</v>
      </c>
      <c r="AW666">
        <v>1</v>
      </c>
      <c r="AZ666">
        <v>1</v>
      </c>
      <c r="BA666">
        <v>1</v>
      </c>
      <c r="BB666">
        <v>1</v>
      </c>
      <c r="BC666">
        <v>7.27</v>
      </c>
      <c r="BD666" t="s">
        <v>3</v>
      </c>
      <c r="BE666" t="s">
        <v>3</v>
      </c>
      <c r="BF666" t="s">
        <v>3</v>
      </c>
      <c r="BG666" t="s">
        <v>3</v>
      </c>
      <c r="BH666">
        <v>3</v>
      </c>
      <c r="BI666">
        <v>1</v>
      </c>
      <c r="BJ666" t="s">
        <v>462</v>
      </c>
      <c r="BM666">
        <v>305</v>
      </c>
      <c r="BN666">
        <v>0</v>
      </c>
      <c r="BO666" t="s">
        <v>460</v>
      </c>
      <c r="BP666">
        <v>1</v>
      </c>
      <c r="BQ666">
        <v>30</v>
      </c>
      <c r="BR666">
        <v>0</v>
      </c>
      <c r="BS666">
        <v>1</v>
      </c>
      <c r="BT666">
        <v>1</v>
      </c>
      <c r="BU666">
        <v>1</v>
      </c>
      <c r="BV666">
        <v>1</v>
      </c>
      <c r="BW666">
        <v>1</v>
      </c>
      <c r="BX666">
        <v>1</v>
      </c>
      <c r="BY666" t="s">
        <v>3</v>
      </c>
      <c r="BZ666">
        <v>0</v>
      </c>
      <c r="CA666">
        <v>0</v>
      </c>
      <c r="CE666">
        <v>30</v>
      </c>
      <c r="CF666">
        <v>0</v>
      </c>
      <c r="CG666">
        <v>0</v>
      </c>
      <c r="CM666">
        <v>0</v>
      </c>
      <c r="CN666" t="s">
        <v>3</v>
      </c>
      <c r="CO666">
        <v>0</v>
      </c>
      <c r="CP666">
        <f t="shared" si="636"/>
        <v>0</v>
      </c>
      <c r="CQ666">
        <f t="shared" si="637"/>
        <v>3186.95</v>
      </c>
      <c r="CR666">
        <f t="shared" si="638"/>
        <v>0</v>
      </c>
      <c r="CS666">
        <f t="shared" si="639"/>
        <v>0</v>
      </c>
      <c r="CT666">
        <f t="shared" si="640"/>
        <v>0</v>
      </c>
      <c r="CU666">
        <f t="shared" si="641"/>
        <v>0</v>
      </c>
      <c r="CV666">
        <f t="shared" si="642"/>
        <v>0</v>
      </c>
      <c r="CW666">
        <f t="shared" si="643"/>
        <v>0</v>
      </c>
      <c r="CX666">
        <f t="shared" si="644"/>
        <v>0</v>
      </c>
      <c r="CY666">
        <f t="shared" si="645"/>
        <v>0</v>
      </c>
      <c r="CZ666">
        <f t="shared" si="646"/>
        <v>0</v>
      </c>
      <c r="DC666" t="s">
        <v>3</v>
      </c>
      <c r="DD666" t="s">
        <v>3</v>
      </c>
      <c r="DE666" t="s">
        <v>3</v>
      </c>
      <c r="DF666" t="s">
        <v>3</v>
      </c>
      <c r="DG666" t="s">
        <v>3</v>
      </c>
      <c r="DH666" t="s">
        <v>3</v>
      </c>
      <c r="DI666" t="s">
        <v>3</v>
      </c>
      <c r="DJ666" t="s">
        <v>3</v>
      </c>
      <c r="DK666" t="s">
        <v>3</v>
      </c>
      <c r="DL666" t="s">
        <v>3</v>
      </c>
      <c r="DM666" t="s">
        <v>3</v>
      </c>
      <c r="DN666">
        <v>134</v>
      </c>
      <c r="DO666">
        <v>83</v>
      </c>
      <c r="DP666">
        <v>1</v>
      </c>
      <c r="DQ666">
        <v>1</v>
      </c>
      <c r="DU666">
        <v>1009</v>
      </c>
      <c r="DV666" t="s">
        <v>57</v>
      </c>
      <c r="DW666" t="s">
        <v>57</v>
      </c>
      <c r="DX666">
        <v>1000</v>
      </c>
      <c r="EE666">
        <v>39927717</v>
      </c>
      <c r="EF666">
        <v>30</v>
      </c>
      <c r="EG666" t="s">
        <v>51</v>
      </c>
      <c r="EH666">
        <v>0</v>
      </c>
      <c r="EI666" t="s">
        <v>3</v>
      </c>
      <c r="EJ666">
        <v>1</v>
      </c>
      <c r="EK666">
        <v>305</v>
      </c>
      <c r="EL666" t="s">
        <v>453</v>
      </c>
      <c r="EM666" t="s">
        <v>454</v>
      </c>
      <c r="EO666" t="s">
        <v>3</v>
      </c>
      <c r="EQ666">
        <v>0</v>
      </c>
      <c r="ER666">
        <v>438.37</v>
      </c>
      <c r="ES666">
        <v>438.37</v>
      </c>
      <c r="ET666">
        <v>0</v>
      </c>
      <c r="EU666">
        <v>0</v>
      </c>
      <c r="EV666">
        <v>0</v>
      </c>
      <c r="EW666">
        <v>0</v>
      </c>
      <c r="EX666">
        <v>0</v>
      </c>
      <c r="FQ666">
        <v>0</v>
      </c>
      <c r="FR666">
        <f t="shared" si="647"/>
        <v>0</v>
      </c>
      <c r="FS666">
        <v>0</v>
      </c>
      <c r="FX666">
        <v>134</v>
      </c>
      <c r="FY666">
        <v>83</v>
      </c>
      <c r="GA666" t="s">
        <v>3</v>
      </c>
      <c r="GD666">
        <v>0</v>
      </c>
      <c r="GF666">
        <v>2029920186</v>
      </c>
      <c r="GG666">
        <v>2</v>
      </c>
      <c r="GH666">
        <v>1</v>
      </c>
      <c r="GI666">
        <v>2</v>
      </c>
      <c r="GJ666">
        <v>0</v>
      </c>
      <c r="GK666">
        <f>ROUND(R666*(R12)/100,2)</f>
        <v>0</v>
      </c>
      <c r="GL666">
        <f t="shared" si="648"/>
        <v>0</v>
      </c>
      <c r="GM666">
        <f t="shared" si="649"/>
        <v>0</v>
      </c>
      <c r="GN666">
        <f t="shared" si="650"/>
        <v>0</v>
      </c>
      <c r="GO666">
        <f t="shared" si="651"/>
        <v>0</v>
      </c>
      <c r="GP666">
        <f t="shared" si="652"/>
        <v>0</v>
      </c>
      <c r="GR666">
        <v>0</v>
      </c>
      <c r="GS666">
        <v>3</v>
      </c>
      <c r="GT666">
        <v>0</v>
      </c>
      <c r="GU666" t="s">
        <v>3</v>
      </c>
      <c r="GV666">
        <f t="shared" si="653"/>
        <v>0</v>
      </c>
      <c r="GW666">
        <v>1</v>
      </c>
      <c r="GX666">
        <f t="shared" si="654"/>
        <v>0</v>
      </c>
      <c r="HA666">
        <v>0</v>
      </c>
      <c r="HB666">
        <v>0</v>
      </c>
      <c r="HC666">
        <f t="shared" si="655"/>
        <v>0</v>
      </c>
      <c r="IK666">
        <v>0</v>
      </c>
    </row>
    <row r="667" spans="1:245" hidden="1" x14ac:dyDescent="0.2">
      <c r="A667">
        <v>18</v>
      </c>
      <c r="B667">
        <v>1</v>
      </c>
      <c r="C667">
        <v>306</v>
      </c>
      <c r="E667" t="s">
        <v>463</v>
      </c>
      <c r="F667" t="s">
        <v>464</v>
      </c>
      <c r="G667" t="s">
        <v>465</v>
      </c>
      <c r="H667" t="s">
        <v>466</v>
      </c>
      <c r="I667">
        <v>0</v>
      </c>
      <c r="J667">
        <v>99.999999999999986</v>
      </c>
      <c r="O667">
        <f t="shared" si="616"/>
        <v>0</v>
      </c>
      <c r="P667">
        <f t="shared" si="617"/>
        <v>0</v>
      </c>
      <c r="Q667">
        <f t="shared" si="618"/>
        <v>0</v>
      </c>
      <c r="R667">
        <f t="shared" si="619"/>
        <v>0</v>
      </c>
      <c r="S667">
        <f t="shared" si="620"/>
        <v>0</v>
      </c>
      <c r="T667">
        <f t="shared" si="621"/>
        <v>0</v>
      </c>
      <c r="U667">
        <f t="shared" si="622"/>
        <v>0</v>
      </c>
      <c r="V667">
        <f t="shared" si="623"/>
        <v>0</v>
      </c>
      <c r="W667">
        <f t="shared" si="624"/>
        <v>0</v>
      </c>
      <c r="X667">
        <f t="shared" si="625"/>
        <v>0</v>
      </c>
      <c r="Y667">
        <f t="shared" si="626"/>
        <v>0</v>
      </c>
      <c r="AA667">
        <v>40385408</v>
      </c>
      <c r="AB667">
        <f t="shared" si="627"/>
        <v>283.43</v>
      </c>
      <c r="AC667">
        <f t="shared" si="628"/>
        <v>283.43</v>
      </c>
      <c r="AD667">
        <f t="shared" si="629"/>
        <v>0</v>
      </c>
      <c r="AE667">
        <f t="shared" si="630"/>
        <v>0</v>
      </c>
      <c r="AF667">
        <f t="shared" si="631"/>
        <v>0</v>
      </c>
      <c r="AG667">
        <f t="shared" si="632"/>
        <v>0</v>
      </c>
      <c r="AH667">
        <f t="shared" si="633"/>
        <v>0</v>
      </c>
      <c r="AI667">
        <f t="shared" si="634"/>
        <v>0</v>
      </c>
      <c r="AJ667">
        <f t="shared" si="635"/>
        <v>0</v>
      </c>
      <c r="AK667">
        <v>283.43</v>
      </c>
      <c r="AL667">
        <v>283.43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1</v>
      </c>
      <c r="AW667">
        <v>1</v>
      </c>
      <c r="AZ667">
        <v>1</v>
      </c>
      <c r="BA667">
        <v>1</v>
      </c>
      <c r="BB667">
        <v>1</v>
      </c>
      <c r="BC667">
        <v>3.23</v>
      </c>
      <c r="BD667" t="s">
        <v>3</v>
      </c>
      <c r="BE667" t="s">
        <v>3</v>
      </c>
      <c r="BF667" t="s">
        <v>3</v>
      </c>
      <c r="BG667" t="s">
        <v>3</v>
      </c>
      <c r="BH667">
        <v>3</v>
      </c>
      <c r="BI667">
        <v>1</v>
      </c>
      <c r="BJ667" t="s">
        <v>467</v>
      </c>
      <c r="BM667">
        <v>305</v>
      </c>
      <c r="BN667">
        <v>0</v>
      </c>
      <c r="BO667" t="s">
        <v>464</v>
      </c>
      <c r="BP667">
        <v>1</v>
      </c>
      <c r="BQ667">
        <v>30</v>
      </c>
      <c r="BR667">
        <v>0</v>
      </c>
      <c r="BS667">
        <v>1</v>
      </c>
      <c r="BT667">
        <v>1</v>
      </c>
      <c r="BU667">
        <v>1</v>
      </c>
      <c r="BV667">
        <v>1</v>
      </c>
      <c r="BW667">
        <v>1</v>
      </c>
      <c r="BX667">
        <v>1</v>
      </c>
      <c r="BY667" t="s">
        <v>3</v>
      </c>
      <c r="BZ667">
        <v>0</v>
      </c>
      <c r="CA667">
        <v>0</v>
      </c>
      <c r="CE667">
        <v>30</v>
      </c>
      <c r="CF667">
        <v>0</v>
      </c>
      <c r="CG667">
        <v>0</v>
      </c>
      <c r="CM667">
        <v>0</v>
      </c>
      <c r="CN667" t="s">
        <v>3</v>
      </c>
      <c r="CO667">
        <v>0</v>
      </c>
      <c r="CP667">
        <f t="shared" si="636"/>
        <v>0</v>
      </c>
      <c r="CQ667">
        <f t="shared" si="637"/>
        <v>915.48</v>
      </c>
      <c r="CR667">
        <f t="shared" si="638"/>
        <v>0</v>
      </c>
      <c r="CS667">
        <f t="shared" si="639"/>
        <v>0</v>
      </c>
      <c r="CT667">
        <f t="shared" si="640"/>
        <v>0</v>
      </c>
      <c r="CU667">
        <f t="shared" si="641"/>
        <v>0</v>
      </c>
      <c r="CV667">
        <f t="shared" si="642"/>
        <v>0</v>
      </c>
      <c r="CW667">
        <f t="shared" si="643"/>
        <v>0</v>
      </c>
      <c r="CX667">
        <f t="shared" si="644"/>
        <v>0</v>
      </c>
      <c r="CY667">
        <f t="shared" si="645"/>
        <v>0</v>
      </c>
      <c r="CZ667">
        <f t="shared" si="646"/>
        <v>0</v>
      </c>
      <c r="DC667" t="s">
        <v>3</v>
      </c>
      <c r="DD667" t="s">
        <v>3</v>
      </c>
      <c r="DE667" t="s">
        <v>3</v>
      </c>
      <c r="DF667" t="s">
        <v>3</v>
      </c>
      <c r="DG667" t="s">
        <v>3</v>
      </c>
      <c r="DH667" t="s">
        <v>3</v>
      </c>
      <c r="DI667" t="s">
        <v>3</v>
      </c>
      <c r="DJ667" t="s">
        <v>3</v>
      </c>
      <c r="DK667" t="s">
        <v>3</v>
      </c>
      <c r="DL667" t="s">
        <v>3</v>
      </c>
      <c r="DM667" t="s">
        <v>3</v>
      </c>
      <c r="DN667">
        <v>134</v>
      </c>
      <c r="DO667">
        <v>83</v>
      </c>
      <c r="DP667">
        <v>1</v>
      </c>
      <c r="DQ667">
        <v>1</v>
      </c>
      <c r="DU667">
        <v>1005</v>
      </c>
      <c r="DV667" t="s">
        <v>466</v>
      </c>
      <c r="DW667" t="s">
        <v>466</v>
      </c>
      <c r="DX667">
        <v>1</v>
      </c>
      <c r="EE667">
        <v>39927717</v>
      </c>
      <c r="EF667">
        <v>30</v>
      </c>
      <c r="EG667" t="s">
        <v>51</v>
      </c>
      <c r="EH667">
        <v>0</v>
      </c>
      <c r="EI667" t="s">
        <v>3</v>
      </c>
      <c r="EJ667">
        <v>1</v>
      </c>
      <c r="EK667">
        <v>305</v>
      </c>
      <c r="EL667" t="s">
        <v>453</v>
      </c>
      <c r="EM667" t="s">
        <v>454</v>
      </c>
      <c r="EO667" t="s">
        <v>3</v>
      </c>
      <c r="EQ667">
        <v>0</v>
      </c>
      <c r="ER667">
        <v>283.43</v>
      </c>
      <c r="ES667">
        <v>283.43</v>
      </c>
      <c r="ET667">
        <v>0</v>
      </c>
      <c r="EU667">
        <v>0</v>
      </c>
      <c r="EV667">
        <v>0</v>
      </c>
      <c r="EW667">
        <v>0</v>
      </c>
      <c r="EX667">
        <v>0</v>
      </c>
      <c r="FQ667">
        <v>0</v>
      </c>
      <c r="FR667">
        <f t="shared" si="647"/>
        <v>0</v>
      </c>
      <c r="FS667">
        <v>0</v>
      </c>
      <c r="FX667">
        <v>134</v>
      </c>
      <c r="FY667">
        <v>83</v>
      </c>
      <c r="GA667" t="s">
        <v>3</v>
      </c>
      <c r="GD667">
        <v>0</v>
      </c>
      <c r="GF667">
        <v>-1129273364</v>
      </c>
      <c r="GG667">
        <v>2</v>
      </c>
      <c r="GH667">
        <v>1</v>
      </c>
      <c r="GI667">
        <v>2</v>
      </c>
      <c r="GJ667">
        <v>0</v>
      </c>
      <c r="GK667">
        <f>ROUND(R667*(R12)/100,2)</f>
        <v>0</v>
      </c>
      <c r="GL667">
        <f t="shared" si="648"/>
        <v>0</v>
      </c>
      <c r="GM667">
        <f t="shared" si="649"/>
        <v>0</v>
      </c>
      <c r="GN667">
        <f t="shared" si="650"/>
        <v>0</v>
      </c>
      <c r="GO667">
        <f t="shared" si="651"/>
        <v>0</v>
      </c>
      <c r="GP667">
        <f t="shared" si="652"/>
        <v>0</v>
      </c>
      <c r="GR667">
        <v>0</v>
      </c>
      <c r="GS667">
        <v>3</v>
      </c>
      <c r="GT667">
        <v>0</v>
      </c>
      <c r="GU667" t="s">
        <v>3</v>
      </c>
      <c r="GV667">
        <f t="shared" si="653"/>
        <v>0</v>
      </c>
      <c r="GW667">
        <v>1</v>
      </c>
      <c r="GX667">
        <f t="shared" si="654"/>
        <v>0</v>
      </c>
      <c r="HA667">
        <v>0</v>
      </c>
      <c r="HB667">
        <v>0</v>
      </c>
      <c r="HC667">
        <f t="shared" si="655"/>
        <v>0</v>
      </c>
      <c r="IK667">
        <v>0</v>
      </c>
    </row>
    <row r="668" spans="1:245" hidden="1" x14ac:dyDescent="0.2"/>
    <row r="669" spans="1:245" hidden="1" x14ac:dyDescent="0.2">
      <c r="A669" s="2">
        <v>51</v>
      </c>
      <c r="B669" s="2">
        <f>B653</f>
        <v>1</v>
      </c>
      <c r="C669" s="2">
        <f>A653</f>
        <v>4</v>
      </c>
      <c r="D669" s="2">
        <f>ROW(A653)</f>
        <v>653</v>
      </c>
      <c r="E669" s="2"/>
      <c r="F669" s="2" t="str">
        <f>IF(F653&lt;&gt;"",F653,"")</f>
        <v>Новый раздел</v>
      </c>
      <c r="G669" s="2" t="str">
        <f>IF(G653&lt;&gt;"",G653,"")</f>
        <v>п.27.1   Устройство нового пешеходного покрытия из бетонной плитки - 1860м2</v>
      </c>
      <c r="H669" s="2">
        <v>0</v>
      </c>
      <c r="I669" s="2"/>
      <c r="J669" s="2"/>
      <c r="K669" s="2"/>
      <c r="L669" s="2"/>
      <c r="M669" s="2"/>
      <c r="N669" s="2"/>
      <c r="O669" s="2">
        <f t="shared" ref="O669:T669" si="656">ROUND(AB669,2)</f>
        <v>0</v>
      </c>
      <c r="P669" s="2">
        <f t="shared" si="656"/>
        <v>0</v>
      </c>
      <c r="Q669" s="2">
        <f t="shared" si="656"/>
        <v>0</v>
      </c>
      <c r="R669" s="2">
        <f t="shared" si="656"/>
        <v>0</v>
      </c>
      <c r="S669" s="2">
        <f t="shared" si="656"/>
        <v>0</v>
      </c>
      <c r="T669" s="2">
        <f t="shared" si="656"/>
        <v>0</v>
      </c>
      <c r="U669" s="2">
        <f>AH669</f>
        <v>0</v>
      </c>
      <c r="V669" s="2">
        <f>AI669</f>
        <v>0</v>
      </c>
      <c r="W669" s="2">
        <f>ROUND(AJ669,2)</f>
        <v>0</v>
      </c>
      <c r="X669" s="2">
        <f>ROUND(AK669,2)</f>
        <v>0</v>
      </c>
      <c r="Y669" s="2">
        <f>ROUND(AL669,2)</f>
        <v>0</v>
      </c>
      <c r="Z669" s="2"/>
      <c r="AA669" s="2"/>
      <c r="AB669" s="2">
        <f>ROUND(SUMIF(AA657:AA667,"=40385408",O657:O667),2)</f>
        <v>0</v>
      </c>
      <c r="AC669" s="2">
        <f>ROUND(SUMIF(AA657:AA667,"=40385408",P657:P667),2)</f>
        <v>0</v>
      </c>
      <c r="AD669" s="2">
        <f>ROUND(SUMIF(AA657:AA667,"=40385408",Q657:Q667),2)</f>
        <v>0</v>
      </c>
      <c r="AE669" s="2">
        <f>ROUND(SUMIF(AA657:AA667,"=40385408",R657:R667),2)</f>
        <v>0</v>
      </c>
      <c r="AF669" s="2">
        <f>ROUND(SUMIF(AA657:AA667,"=40385408",S657:S667),2)</f>
        <v>0</v>
      </c>
      <c r="AG669" s="2">
        <f>ROUND(SUMIF(AA657:AA667,"=40385408",T657:T667),2)</f>
        <v>0</v>
      </c>
      <c r="AH669" s="2">
        <f>SUMIF(AA657:AA667,"=40385408",U657:U667)</f>
        <v>0</v>
      </c>
      <c r="AI669" s="2">
        <f>SUMIF(AA657:AA667,"=40385408",V657:V667)</f>
        <v>0</v>
      </c>
      <c r="AJ669" s="2">
        <f>ROUND(SUMIF(AA657:AA667,"=40385408",W657:W667),2)</f>
        <v>0</v>
      </c>
      <c r="AK669" s="2">
        <f>ROUND(SUMIF(AA657:AA667,"=40385408",X657:X667),2)</f>
        <v>0</v>
      </c>
      <c r="AL669" s="2">
        <f>ROUND(SUMIF(AA657:AA667,"=40385408",Y657:Y667),2)</f>
        <v>0</v>
      </c>
      <c r="AM669" s="2"/>
      <c r="AN669" s="2"/>
      <c r="AO669" s="2">
        <f t="shared" ref="AO669:BC669" si="657">ROUND(BX669,2)</f>
        <v>0</v>
      </c>
      <c r="AP669" s="2">
        <f t="shared" si="657"/>
        <v>0</v>
      </c>
      <c r="AQ669" s="2">
        <f t="shared" si="657"/>
        <v>0</v>
      </c>
      <c r="AR669" s="2">
        <f t="shared" si="657"/>
        <v>0</v>
      </c>
      <c r="AS669" s="2">
        <f t="shared" si="657"/>
        <v>0</v>
      </c>
      <c r="AT669" s="2">
        <f t="shared" si="657"/>
        <v>0</v>
      </c>
      <c r="AU669" s="2">
        <f t="shared" si="657"/>
        <v>0</v>
      </c>
      <c r="AV669" s="2">
        <f t="shared" si="657"/>
        <v>0</v>
      </c>
      <c r="AW669" s="2">
        <f t="shared" si="657"/>
        <v>0</v>
      </c>
      <c r="AX669" s="2">
        <f t="shared" si="657"/>
        <v>0</v>
      </c>
      <c r="AY669" s="2">
        <f t="shared" si="657"/>
        <v>0</v>
      </c>
      <c r="AZ669" s="2">
        <f t="shared" si="657"/>
        <v>0</v>
      </c>
      <c r="BA669" s="2">
        <f t="shared" si="657"/>
        <v>0</v>
      </c>
      <c r="BB669" s="2">
        <f t="shared" si="657"/>
        <v>0</v>
      </c>
      <c r="BC669" s="2">
        <f t="shared" si="657"/>
        <v>0</v>
      </c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>
        <f>ROUND(SUMIF(AA657:AA667,"=40385408",FQ657:FQ667),2)</f>
        <v>0</v>
      </c>
      <c r="BY669" s="2">
        <f>ROUND(SUMIF(AA657:AA667,"=40385408",FR657:FR667),2)</f>
        <v>0</v>
      </c>
      <c r="BZ669" s="2">
        <f>ROUND(SUMIF(AA657:AA667,"=40385408",GL657:GL667),2)</f>
        <v>0</v>
      </c>
      <c r="CA669" s="2">
        <f>ROUND(SUMIF(AA657:AA667,"=40385408",GM657:GM667),2)</f>
        <v>0</v>
      </c>
      <c r="CB669" s="2">
        <f>ROUND(SUMIF(AA657:AA667,"=40385408",GN657:GN667),2)</f>
        <v>0</v>
      </c>
      <c r="CC669" s="2">
        <f>ROUND(SUMIF(AA657:AA667,"=40385408",GO657:GO667),2)</f>
        <v>0</v>
      </c>
      <c r="CD669" s="2">
        <f>ROUND(SUMIF(AA657:AA667,"=40385408",GP657:GP667),2)</f>
        <v>0</v>
      </c>
      <c r="CE669" s="2">
        <f>AC669-BX669</f>
        <v>0</v>
      </c>
      <c r="CF669" s="2">
        <f>AC669-BY669</f>
        <v>0</v>
      </c>
      <c r="CG669" s="2">
        <f>BX669-BZ669</f>
        <v>0</v>
      </c>
      <c r="CH669" s="2">
        <f>AC669-BX669-BY669+BZ669</f>
        <v>0</v>
      </c>
      <c r="CI669" s="2">
        <f>BY669-BZ669</f>
        <v>0</v>
      </c>
      <c r="CJ669" s="2">
        <f>ROUND(SUMIF(AA657:AA667,"=40385408",GX657:GX667),2)</f>
        <v>0</v>
      </c>
      <c r="CK669" s="2">
        <f>ROUND(SUMIF(AA657:AA667,"=40385408",GY657:GY667),2)</f>
        <v>0</v>
      </c>
      <c r="CL669" s="2">
        <f>ROUND(SUMIF(AA657:AA667,"=40385408",GZ657:GZ667),2)</f>
        <v>0</v>
      </c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>
        <v>0</v>
      </c>
    </row>
    <row r="670" spans="1:245" hidden="1" x14ac:dyDescent="0.2"/>
    <row r="671" spans="1:245" hidden="1" x14ac:dyDescent="0.2">
      <c r="A671" s="4">
        <v>50</v>
      </c>
      <c r="B671" s="4">
        <v>0</v>
      </c>
      <c r="C671" s="4">
        <v>0</v>
      </c>
      <c r="D671" s="4">
        <v>1</v>
      </c>
      <c r="E671" s="4">
        <v>201</v>
      </c>
      <c r="F671" s="4">
        <f>ROUND(Source!O669,O671)</f>
        <v>0</v>
      </c>
      <c r="G671" s="4" t="s">
        <v>65</v>
      </c>
      <c r="H671" s="4" t="s">
        <v>66</v>
      </c>
      <c r="I671" s="4"/>
      <c r="J671" s="4"/>
      <c r="K671" s="4">
        <v>201</v>
      </c>
      <c r="L671" s="4">
        <v>1</v>
      </c>
      <c r="M671" s="4">
        <v>3</v>
      </c>
      <c r="N671" s="4" t="s">
        <v>3</v>
      </c>
      <c r="O671" s="4">
        <v>2</v>
      </c>
      <c r="P671" s="4"/>
      <c r="Q671" s="4"/>
      <c r="R671" s="4"/>
      <c r="S671" s="4"/>
      <c r="T671" s="4"/>
      <c r="U671" s="4"/>
      <c r="V671" s="4"/>
      <c r="W671" s="4"/>
    </row>
    <row r="672" spans="1:245" hidden="1" x14ac:dyDescent="0.2">
      <c r="A672" s="4">
        <v>50</v>
      </c>
      <c r="B672" s="4">
        <v>0</v>
      </c>
      <c r="C672" s="4">
        <v>0</v>
      </c>
      <c r="D672" s="4">
        <v>1</v>
      </c>
      <c r="E672" s="4">
        <v>202</v>
      </c>
      <c r="F672" s="4">
        <f>ROUND(Source!P669,O672)</f>
        <v>0</v>
      </c>
      <c r="G672" s="4" t="s">
        <v>67</v>
      </c>
      <c r="H672" s="4" t="s">
        <v>68</v>
      </c>
      <c r="I672" s="4"/>
      <c r="J672" s="4"/>
      <c r="K672" s="4">
        <v>202</v>
      </c>
      <c r="L672" s="4">
        <v>2</v>
      </c>
      <c r="M672" s="4">
        <v>3</v>
      </c>
      <c r="N672" s="4" t="s">
        <v>3</v>
      </c>
      <c r="O672" s="4">
        <v>2</v>
      </c>
      <c r="P672" s="4"/>
      <c r="Q672" s="4"/>
      <c r="R672" s="4"/>
      <c r="S672" s="4"/>
      <c r="T672" s="4"/>
      <c r="U672" s="4"/>
      <c r="V672" s="4"/>
      <c r="W672" s="4"/>
    </row>
    <row r="673" spans="1:23" hidden="1" x14ac:dyDescent="0.2">
      <c r="A673" s="4">
        <v>50</v>
      </c>
      <c r="B673" s="4">
        <v>0</v>
      </c>
      <c r="C673" s="4">
        <v>0</v>
      </c>
      <c r="D673" s="4">
        <v>1</v>
      </c>
      <c r="E673" s="4">
        <v>222</v>
      </c>
      <c r="F673" s="4">
        <f>ROUND(Source!AO669,O673)</f>
        <v>0</v>
      </c>
      <c r="G673" s="4" t="s">
        <v>69</v>
      </c>
      <c r="H673" s="4" t="s">
        <v>70</v>
      </c>
      <c r="I673" s="4"/>
      <c r="J673" s="4"/>
      <c r="K673" s="4">
        <v>222</v>
      </c>
      <c r="L673" s="4">
        <v>3</v>
      </c>
      <c r="M673" s="4">
        <v>3</v>
      </c>
      <c r="N673" s="4" t="s">
        <v>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3" hidden="1" x14ac:dyDescent="0.2">
      <c r="A674" s="4">
        <v>50</v>
      </c>
      <c r="B674" s="4">
        <v>0</v>
      </c>
      <c r="C674" s="4">
        <v>0</v>
      </c>
      <c r="D674" s="4">
        <v>1</v>
      </c>
      <c r="E674" s="4">
        <v>225</v>
      </c>
      <c r="F674" s="4">
        <f>ROUND(Source!AV669,O674)</f>
        <v>0</v>
      </c>
      <c r="G674" s="4" t="s">
        <v>71</v>
      </c>
      <c r="H674" s="4" t="s">
        <v>72</v>
      </c>
      <c r="I674" s="4"/>
      <c r="J674" s="4"/>
      <c r="K674" s="4">
        <v>225</v>
      </c>
      <c r="L674" s="4">
        <v>4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3" hidden="1" x14ac:dyDescent="0.2">
      <c r="A675" s="4">
        <v>50</v>
      </c>
      <c r="B675" s="4">
        <v>0</v>
      </c>
      <c r="C675" s="4">
        <v>0</v>
      </c>
      <c r="D675" s="4">
        <v>1</v>
      </c>
      <c r="E675" s="4">
        <v>226</v>
      </c>
      <c r="F675" s="4">
        <f>ROUND(Source!AW669,O675)</f>
        <v>0</v>
      </c>
      <c r="G675" s="4" t="s">
        <v>73</v>
      </c>
      <c r="H675" s="4" t="s">
        <v>74</v>
      </c>
      <c r="I675" s="4"/>
      <c r="J675" s="4"/>
      <c r="K675" s="4">
        <v>226</v>
      </c>
      <c r="L675" s="4">
        <v>5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3" hidden="1" x14ac:dyDescent="0.2">
      <c r="A676" s="4">
        <v>50</v>
      </c>
      <c r="B676" s="4">
        <v>0</v>
      </c>
      <c r="C676" s="4">
        <v>0</v>
      </c>
      <c r="D676" s="4">
        <v>1</v>
      </c>
      <c r="E676" s="4">
        <v>227</v>
      </c>
      <c r="F676" s="4">
        <f>ROUND(Source!AX669,O676)</f>
        <v>0</v>
      </c>
      <c r="G676" s="4" t="s">
        <v>75</v>
      </c>
      <c r="H676" s="4" t="s">
        <v>76</v>
      </c>
      <c r="I676" s="4"/>
      <c r="J676" s="4"/>
      <c r="K676" s="4">
        <v>227</v>
      </c>
      <c r="L676" s="4">
        <v>6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3" hidden="1" x14ac:dyDescent="0.2">
      <c r="A677" s="4">
        <v>50</v>
      </c>
      <c r="B677" s="4">
        <v>0</v>
      </c>
      <c r="C677" s="4">
        <v>0</v>
      </c>
      <c r="D677" s="4">
        <v>1</v>
      </c>
      <c r="E677" s="4">
        <v>228</v>
      </c>
      <c r="F677" s="4">
        <f>ROUND(Source!AY669,O677)</f>
        <v>0</v>
      </c>
      <c r="G677" s="4" t="s">
        <v>77</v>
      </c>
      <c r="H677" s="4" t="s">
        <v>78</v>
      </c>
      <c r="I677" s="4"/>
      <c r="J677" s="4"/>
      <c r="K677" s="4">
        <v>228</v>
      </c>
      <c r="L677" s="4">
        <v>7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8" spans="1:23" hidden="1" x14ac:dyDescent="0.2">
      <c r="A678" s="4">
        <v>50</v>
      </c>
      <c r="B678" s="4">
        <v>0</v>
      </c>
      <c r="C678" s="4">
        <v>0</v>
      </c>
      <c r="D678" s="4">
        <v>1</v>
      </c>
      <c r="E678" s="4">
        <v>216</v>
      </c>
      <c r="F678" s="4">
        <f>ROUND(Source!AP669,O678)</f>
        <v>0</v>
      </c>
      <c r="G678" s="4" t="s">
        <v>79</v>
      </c>
      <c r="H678" s="4" t="s">
        <v>80</v>
      </c>
      <c r="I678" s="4"/>
      <c r="J678" s="4"/>
      <c r="K678" s="4">
        <v>216</v>
      </c>
      <c r="L678" s="4">
        <v>8</v>
      </c>
      <c r="M678" s="4">
        <v>3</v>
      </c>
      <c r="N678" s="4" t="s">
        <v>3</v>
      </c>
      <c r="O678" s="4">
        <v>2</v>
      </c>
      <c r="P678" s="4"/>
      <c r="Q678" s="4"/>
      <c r="R678" s="4"/>
      <c r="S678" s="4"/>
      <c r="T678" s="4"/>
      <c r="U678" s="4"/>
      <c r="V678" s="4"/>
      <c r="W678" s="4"/>
    </row>
    <row r="679" spans="1:23" hidden="1" x14ac:dyDescent="0.2">
      <c r="A679" s="4">
        <v>50</v>
      </c>
      <c r="B679" s="4">
        <v>0</v>
      </c>
      <c r="C679" s="4">
        <v>0</v>
      </c>
      <c r="D679" s="4">
        <v>1</v>
      </c>
      <c r="E679" s="4">
        <v>223</v>
      </c>
      <c r="F679" s="4">
        <f>ROUND(Source!AQ669,O679)</f>
        <v>0</v>
      </c>
      <c r="G679" s="4" t="s">
        <v>81</v>
      </c>
      <c r="H679" s="4" t="s">
        <v>82</v>
      </c>
      <c r="I679" s="4"/>
      <c r="J679" s="4"/>
      <c r="K679" s="4">
        <v>223</v>
      </c>
      <c r="L679" s="4">
        <v>9</v>
      </c>
      <c r="M679" s="4">
        <v>3</v>
      </c>
      <c r="N679" s="4" t="s">
        <v>3</v>
      </c>
      <c r="O679" s="4">
        <v>2</v>
      </c>
      <c r="P679" s="4"/>
      <c r="Q679" s="4"/>
      <c r="R679" s="4"/>
      <c r="S679" s="4"/>
      <c r="T679" s="4"/>
      <c r="U679" s="4"/>
      <c r="V679" s="4"/>
      <c r="W679" s="4"/>
    </row>
    <row r="680" spans="1:23" hidden="1" x14ac:dyDescent="0.2">
      <c r="A680" s="4">
        <v>50</v>
      </c>
      <c r="B680" s="4">
        <v>0</v>
      </c>
      <c r="C680" s="4">
        <v>0</v>
      </c>
      <c r="D680" s="4">
        <v>1</v>
      </c>
      <c r="E680" s="4">
        <v>229</v>
      </c>
      <c r="F680" s="4">
        <f>ROUND(Source!AZ669,O680)</f>
        <v>0</v>
      </c>
      <c r="G680" s="4" t="s">
        <v>83</v>
      </c>
      <c r="H680" s="4" t="s">
        <v>84</v>
      </c>
      <c r="I680" s="4"/>
      <c r="J680" s="4"/>
      <c r="K680" s="4">
        <v>229</v>
      </c>
      <c r="L680" s="4">
        <v>10</v>
      </c>
      <c r="M680" s="4">
        <v>3</v>
      </c>
      <c r="N680" s="4" t="s">
        <v>3</v>
      </c>
      <c r="O680" s="4">
        <v>2</v>
      </c>
      <c r="P680" s="4"/>
      <c r="Q680" s="4"/>
      <c r="R680" s="4"/>
      <c r="S680" s="4"/>
      <c r="T680" s="4"/>
      <c r="U680" s="4"/>
      <c r="V680" s="4"/>
      <c r="W680" s="4"/>
    </row>
    <row r="681" spans="1:23" hidden="1" x14ac:dyDescent="0.2">
      <c r="A681" s="4">
        <v>50</v>
      </c>
      <c r="B681" s="4">
        <v>0</v>
      </c>
      <c r="C681" s="4">
        <v>0</v>
      </c>
      <c r="D681" s="4">
        <v>1</v>
      </c>
      <c r="E681" s="4">
        <v>203</v>
      </c>
      <c r="F681" s="4">
        <f>ROUND(Source!Q669,O681)</f>
        <v>0</v>
      </c>
      <c r="G681" s="4" t="s">
        <v>85</v>
      </c>
      <c r="H681" s="4" t="s">
        <v>86</v>
      </c>
      <c r="I681" s="4"/>
      <c r="J681" s="4"/>
      <c r="K681" s="4">
        <v>203</v>
      </c>
      <c r="L681" s="4">
        <v>11</v>
      </c>
      <c r="M681" s="4">
        <v>3</v>
      </c>
      <c r="N681" s="4" t="s">
        <v>3</v>
      </c>
      <c r="O681" s="4">
        <v>2</v>
      </c>
      <c r="P681" s="4"/>
      <c r="Q681" s="4"/>
      <c r="R681" s="4"/>
      <c r="S681" s="4"/>
      <c r="T681" s="4"/>
      <c r="U681" s="4"/>
      <c r="V681" s="4"/>
      <c r="W681" s="4"/>
    </row>
    <row r="682" spans="1:23" hidden="1" x14ac:dyDescent="0.2">
      <c r="A682" s="4">
        <v>50</v>
      </c>
      <c r="B682" s="4">
        <v>0</v>
      </c>
      <c r="C682" s="4">
        <v>0</v>
      </c>
      <c r="D682" s="4">
        <v>1</v>
      </c>
      <c r="E682" s="4">
        <v>231</v>
      </c>
      <c r="F682" s="4">
        <f>ROUND(Source!BB669,O682)</f>
        <v>0</v>
      </c>
      <c r="G682" s="4" t="s">
        <v>87</v>
      </c>
      <c r="H682" s="4" t="s">
        <v>88</v>
      </c>
      <c r="I682" s="4"/>
      <c r="J682" s="4"/>
      <c r="K682" s="4">
        <v>231</v>
      </c>
      <c r="L682" s="4">
        <v>12</v>
      </c>
      <c r="M682" s="4">
        <v>3</v>
      </c>
      <c r="N682" s="4" t="s">
        <v>3</v>
      </c>
      <c r="O682" s="4">
        <v>2</v>
      </c>
      <c r="P682" s="4"/>
      <c r="Q682" s="4"/>
      <c r="R682" s="4"/>
      <c r="S682" s="4"/>
      <c r="T682" s="4"/>
      <c r="U682" s="4"/>
      <c r="V682" s="4"/>
      <c r="W682" s="4"/>
    </row>
    <row r="683" spans="1:23" hidden="1" x14ac:dyDescent="0.2">
      <c r="A683" s="4">
        <v>50</v>
      </c>
      <c r="B683" s="4">
        <v>0</v>
      </c>
      <c r="C683" s="4">
        <v>0</v>
      </c>
      <c r="D683" s="4">
        <v>1</v>
      </c>
      <c r="E683" s="4">
        <v>204</v>
      </c>
      <c r="F683" s="4">
        <f>ROUND(Source!R669,O683)</f>
        <v>0</v>
      </c>
      <c r="G683" s="4" t="s">
        <v>89</v>
      </c>
      <c r="H683" s="4" t="s">
        <v>90</v>
      </c>
      <c r="I683" s="4"/>
      <c r="J683" s="4"/>
      <c r="K683" s="4">
        <v>204</v>
      </c>
      <c r="L683" s="4">
        <v>13</v>
      </c>
      <c r="M683" s="4">
        <v>3</v>
      </c>
      <c r="N683" s="4" t="s">
        <v>3</v>
      </c>
      <c r="O683" s="4">
        <v>2</v>
      </c>
      <c r="P683" s="4"/>
      <c r="Q683" s="4"/>
      <c r="R683" s="4"/>
      <c r="S683" s="4"/>
      <c r="T683" s="4"/>
      <c r="U683" s="4"/>
      <c r="V683" s="4"/>
      <c r="W683" s="4"/>
    </row>
    <row r="684" spans="1:23" hidden="1" x14ac:dyDescent="0.2">
      <c r="A684" s="4">
        <v>50</v>
      </c>
      <c r="B684" s="4">
        <v>0</v>
      </c>
      <c r="C684" s="4">
        <v>0</v>
      </c>
      <c r="D684" s="4">
        <v>1</v>
      </c>
      <c r="E684" s="4">
        <v>205</v>
      </c>
      <c r="F684" s="4">
        <f>ROUND(Source!S669,O684)</f>
        <v>0</v>
      </c>
      <c r="G684" s="4" t="s">
        <v>91</v>
      </c>
      <c r="H684" s="4" t="s">
        <v>92</v>
      </c>
      <c r="I684" s="4"/>
      <c r="J684" s="4"/>
      <c r="K684" s="4">
        <v>205</v>
      </c>
      <c r="L684" s="4">
        <v>14</v>
      </c>
      <c r="M684" s="4">
        <v>3</v>
      </c>
      <c r="N684" s="4" t="s">
        <v>3</v>
      </c>
      <c r="O684" s="4">
        <v>2</v>
      </c>
      <c r="P684" s="4"/>
      <c r="Q684" s="4"/>
      <c r="R684" s="4"/>
      <c r="S684" s="4"/>
      <c r="T684" s="4"/>
      <c r="U684" s="4"/>
      <c r="V684" s="4"/>
      <c r="W684" s="4"/>
    </row>
    <row r="685" spans="1:23" hidden="1" x14ac:dyDescent="0.2">
      <c r="A685" s="4">
        <v>50</v>
      </c>
      <c r="B685" s="4">
        <v>0</v>
      </c>
      <c r="C685" s="4">
        <v>0</v>
      </c>
      <c r="D685" s="4">
        <v>1</v>
      </c>
      <c r="E685" s="4">
        <v>232</v>
      </c>
      <c r="F685" s="4">
        <f>ROUND(Source!BC669,O685)</f>
        <v>0</v>
      </c>
      <c r="G685" s="4" t="s">
        <v>93</v>
      </c>
      <c r="H685" s="4" t="s">
        <v>94</v>
      </c>
      <c r="I685" s="4"/>
      <c r="J685" s="4"/>
      <c r="K685" s="4">
        <v>232</v>
      </c>
      <c r="L685" s="4">
        <v>15</v>
      </c>
      <c r="M685" s="4">
        <v>3</v>
      </c>
      <c r="N685" s="4" t="s">
        <v>3</v>
      </c>
      <c r="O685" s="4">
        <v>2</v>
      </c>
      <c r="P685" s="4"/>
      <c r="Q685" s="4"/>
      <c r="R685" s="4"/>
      <c r="S685" s="4"/>
      <c r="T685" s="4"/>
      <c r="U685" s="4"/>
      <c r="V685" s="4"/>
      <c r="W685" s="4"/>
    </row>
    <row r="686" spans="1:23" hidden="1" x14ac:dyDescent="0.2">
      <c r="A686" s="4">
        <v>50</v>
      </c>
      <c r="B686" s="4">
        <v>0</v>
      </c>
      <c r="C686" s="4">
        <v>0</v>
      </c>
      <c r="D686" s="4">
        <v>1</v>
      </c>
      <c r="E686" s="4">
        <v>214</v>
      </c>
      <c r="F686" s="4">
        <f>ROUND(Source!AS669,O686)</f>
        <v>0</v>
      </c>
      <c r="G686" s="4" t="s">
        <v>95</v>
      </c>
      <c r="H686" s="4" t="s">
        <v>96</v>
      </c>
      <c r="I686" s="4"/>
      <c r="J686" s="4"/>
      <c r="K686" s="4">
        <v>214</v>
      </c>
      <c r="L686" s="4">
        <v>16</v>
      </c>
      <c r="M686" s="4">
        <v>3</v>
      </c>
      <c r="N686" s="4" t="s">
        <v>3</v>
      </c>
      <c r="O686" s="4">
        <v>2</v>
      </c>
      <c r="P686" s="4"/>
      <c r="Q686" s="4"/>
      <c r="R686" s="4"/>
      <c r="S686" s="4"/>
      <c r="T686" s="4"/>
      <c r="U686" s="4"/>
      <c r="V686" s="4"/>
      <c r="W686" s="4"/>
    </row>
    <row r="687" spans="1:23" hidden="1" x14ac:dyDescent="0.2">
      <c r="A687" s="4">
        <v>50</v>
      </c>
      <c r="B687" s="4">
        <v>0</v>
      </c>
      <c r="C687" s="4">
        <v>0</v>
      </c>
      <c r="D687" s="4">
        <v>1</v>
      </c>
      <c r="E687" s="4">
        <v>215</v>
      </c>
      <c r="F687" s="4">
        <f>ROUND(Source!AT669,O687)</f>
        <v>0</v>
      </c>
      <c r="G687" s="4" t="s">
        <v>97</v>
      </c>
      <c r="H687" s="4" t="s">
        <v>98</v>
      </c>
      <c r="I687" s="4"/>
      <c r="J687" s="4"/>
      <c r="K687" s="4">
        <v>215</v>
      </c>
      <c r="L687" s="4">
        <v>17</v>
      </c>
      <c r="M687" s="4">
        <v>3</v>
      </c>
      <c r="N687" s="4" t="s">
        <v>3</v>
      </c>
      <c r="O687" s="4">
        <v>2</v>
      </c>
      <c r="P687" s="4"/>
      <c r="Q687" s="4"/>
      <c r="R687" s="4"/>
      <c r="S687" s="4"/>
      <c r="T687" s="4"/>
      <c r="U687" s="4"/>
      <c r="V687" s="4"/>
      <c r="W687" s="4"/>
    </row>
    <row r="688" spans="1:23" hidden="1" x14ac:dyDescent="0.2">
      <c r="A688" s="4">
        <v>50</v>
      </c>
      <c r="B688" s="4">
        <v>0</v>
      </c>
      <c r="C688" s="4">
        <v>0</v>
      </c>
      <c r="D688" s="4">
        <v>1</v>
      </c>
      <c r="E688" s="4">
        <v>217</v>
      </c>
      <c r="F688" s="4">
        <f>ROUND(Source!AU669,O688)</f>
        <v>0</v>
      </c>
      <c r="G688" s="4" t="s">
        <v>99</v>
      </c>
      <c r="H688" s="4" t="s">
        <v>100</v>
      </c>
      <c r="I688" s="4"/>
      <c r="J688" s="4"/>
      <c r="K688" s="4">
        <v>217</v>
      </c>
      <c r="L688" s="4">
        <v>18</v>
      </c>
      <c r="M688" s="4">
        <v>3</v>
      </c>
      <c r="N688" s="4" t="s">
        <v>3</v>
      </c>
      <c r="O688" s="4">
        <v>2</v>
      </c>
      <c r="P688" s="4"/>
      <c r="Q688" s="4"/>
      <c r="R688" s="4"/>
      <c r="S688" s="4"/>
      <c r="T688" s="4"/>
      <c r="U688" s="4"/>
      <c r="V688" s="4"/>
      <c r="W688" s="4"/>
    </row>
    <row r="689" spans="1:245" hidden="1" x14ac:dyDescent="0.2">
      <c r="A689" s="4">
        <v>50</v>
      </c>
      <c r="B689" s="4">
        <v>0</v>
      </c>
      <c r="C689" s="4">
        <v>0</v>
      </c>
      <c r="D689" s="4">
        <v>1</v>
      </c>
      <c r="E689" s="4">
        <v>230</v>
      </c>
      <c r="F689" s="4">
        <f>ROUND(Source!BA669,O689)</f>
        <v>0</v>
      </c>
      <c r="G689" s="4" t="s">
        <v>101</v>
      </c>
      <c r="H689" s="4" t="s">
        <v>102</v>
      </c>
      <c r="I689" s="4"/>
      <c r="J689" s="4"/>
      <c r="K689" s="4">
        <v>230</v>
      </c>
      <c r="L689" s="4">
        <v>19</v>
      </c>
      <c r="M689" s="4">
        <v>3</v>
      </c>
      <c r="N689" s="4" t="s">
        <v>3</v>
      </c>
      <c r="O689" s="4">
        <v>2</v>
      </c>
      <c r="P689" s="4"/>
      <c r="Q689" s="4"/>
      <c r="R689" s="4"/>
      <c r="S689" s="4"/>
      <c r="T689" s="4"/>
      <c r="U689" s="4"/>
      <c r="V689" s="4"/>
      <c r="W689" s="4"/>
    </row>
    <row r="690" spans="1:245" hidden="1" x14ac:dyDescent="0.2">
      <c r="A690" s="4">
        <v>50</v>
      </c>
      <c r="B690" s="4">
        <v>0</v>
      </c>
      <c r="C690" s="4">
        <v>0</v>
      </c>
      <c r="D690" s="4">
        <v>1</v>
      </c>
      <c r="E690" s="4">
        <v>206</v>
      </c>
      <c r="F690" s="4">
        <f>ROUND(Source!T669,O690)</f>
        <v>0</v>
      </c>
      <c r="G690" s="4" t="s">
        <v>103</v>
      </c>
      <c r="H690" s="4" t="s">
        <v>104</v>
      </c>
      <c r="I690" s="4"/>
      <c r="J690" s="4"/>
      <c r="K690" s="4">
        <v>206</v>
      </c>
      <c r="L690" s="4">
        <v>20</v>
      </c>
      <c r="M690" s="4">
        <v>3</v>
      </c>
      <c r="N690" s="4" t="s">
        <v>3</v>
      </c>
      <c r="O690" s="4">
        <v>2</v>
      </c>
      <c r="P690" s="4"/>
      <c r="Q690" s="4"/>
      <c r="R690" s="4"/>
      <c r="S690" s="4"/>
      <c r="T690" s="4"/>
      <c r="U690" s="4"/>
      <c r="V690" s="4"/>
      <c r="W690" s="4"/>
    </row>
    <row r="691" spans="1:245" hidden="1" x14ac:dyDescent="0.2">
      <c r="A691" s="4">
        <v>50</v>
      </c>
      <c r="B691" s="4">
        <v>0</v>
      </c>
      <c r="C691" s="4">
        <v>0</v>
      </c>
      <c r="D691" s="4">
        <v>1</v>
      </c>
      <c r="E691" s="4">
        <v>207</v>
      </c>
      <c r="F691" s="4">
        <f>Source!U669</f>
        <v>0</v>
      </c>
      <c r="G691" s="4" t="s">
        <v>105</v>
      </c>
      <c r="H691" s="4" t="s">
        <v>106</v>
      </c>
      <c r="I691" s="4"/>
      <c r="J691" s="4"/>
      <c r="K691" s="4">
        <v>207</v>
      </c>
      <c r="L691" s="4">
        <v>21</v>
      </c>
      <c r="M691" s="4">
        <v>3</v>
      </c>
      <c r="N691" s="4" t="s">
        <v>3</v>
      </c>
      <c r="O691" s="4">
        <v>-1</v>
      </c>
      <c r="P691" s="4"/>
      <c r="Q691" s="4"/>
      <c r="R691" s="4"/>
      <c r="S691" s="4"/>
      <c r="T691" s="4"/>
      <c r="U691" s="4"/>
      <c r="V691" s="4"/>
      <c r="W691" s="4"/>
    </row>
    <row r="692" spans="1:245" hidden="1" x14ac:dyDescent="0.2">
      <c r="A692" s="4">
        <v>50</v>
      </c>
      <c r="B692" s="4">
        <v>0</v>
      </c>
      <c r="C692" s="4">
        <v>0</v>
      </c>
      <c r="D692" s="4">
        <v>1</v>
      </c>
      <c r="E692" s="4">
        <v>208</v>
      </c>
      <c r="F692" s="4">
        <f>Source!V669</f>
        <v>0</v>
      </c>
      <c r="G692" s="4" t="s">
        <v>107</v>
      </c>
      <c r="H692" s="4" t="s">
        <v>108</v>
      </c>
      <c r="I692" s="4"/>
      <c r="J692" s="4"/>
      <c r="K692" s="4">
        <v>208</v>
      </c>
      <c r="L692" s="4">
        <v>22</v>
      </c>
      <c r="M692" s="4">
        <v>3</v>
      </c>
      <c r="N692" s="4" t="s">
        <v>3</v>
      </c>
      <c r="O692" s="4">
        <v>-1</v>
      </c>
      <c r="P692" s="4"/>
      <c r="Q692" s="4"/>
      <c r="R692" s="4"/>
      <c r="S692" s="4"/>
      <c r="T692" s="4"/>
      <c r="U692" s="4"/>
      <c r="V692" s="4"/>
      <c r="W692" s="4"/>
    </row>
    <row r="693" spans="1:245" hidden="1" x14ac:dyDescent="0.2">
      <c r="A693" s="4">
        <v>50</v>
      </c>
      <c r="B693" s="4">
        <v>0</v>
      </c>
      <c r="C693" s="4">
        <v>0</v>
      </c>
      <c r="D693" s="4">
        <v>1</v>
      </c>
      <c r="E693" s="4">
        <v>209</v>
      </c>
      <c r="F693" s="4">
        <f>ROUND(Source!W669,O693)</f>
        <v>0</v>
      </c>
      <c r="G693" s="4" t="s">
        <v>109</v>
      </c>
      <c r="H693" s="4" t="s">
        <v>110</v>
      </c>
      <c r="I693" s="4"/>
      <c r="J693" s="4"/>
      <c r="K693" s="4">
        <v>209</v>
      </c>
      <c r="L693" s="4">
        <v>23</v>
      </c>
      <c r="M693" s="4">
        <v>3</v>
      </c>
      <c r="N693" s="4" t="s">
        <v>3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</row>
    <row r="694" spans="1:245" hidden="1" x14ac:dyDescent="0.2">
      <c r="A694" s="4">
        <v>50</v>
      </c>
      <c r="B694" s="4">
        <v>0</v>
      </c>
      <c r="C694" s="4">
        <v>0</v>
      </c>
      <c r="D694" s="4">
        <v>1</v>
      </c>
      <c r="E694" s="4">
        <v>210</v>
      </c>
      <c r="F694" s="4">
        <f>ROUND(Source!X669,O694)</f>
        <v>0</v>
      </c>
      <c r="G694" s="4" t="s">
        <v>111</v>
      </c>
      <c r="H694" s="4" t="s">
        <v>112</v>
      </c>
      <c r="I694" s="4"/>
      <c r="J694" s="4"/>
      <c r="K694" s="4">
        <v>210</v>
      </c>
      <c r="L694" s="4">
        <v>25</v>
      </c>
      <c r="M694" s="4">
        <v>3</v>
      </c>
      <c r="N694" s="4" t="s">
        <v>3</v>
      </c>
      <c r="O694" s="4">
        <v>2</v>
      </c>
      <c r="P694" s="4"/>
      <c r="Q694" s="4"/>
      <c r="R694" s="4"/>
      <c r="S694" s="4"/>
      <c r="T694" s="4"/>
      <c r="U694" s="4"/>
      <c r="V694" s="4"/>
      <c r="W694" s="4"/>
    </row>
    <row r="695" spans="1:245" hidden="1" x14ac:dyDescent="0.2">
      <c r="A695" s="4">
        <v>50</v>
      </c>
      <c r="B695" s="4">
        <v>0</v>
      </c>
      <c r="C695" s="4">
        <v>0</v>
      </c>
      <c r="D695" s="4">
        <v>1</v>
      </c>
      <c r="E695" s="4">
        <v>211</v>
      </c>
      <c r="F695" s="4">
        <f>ROUND(Source!Y669,O695)</f>
        <v>0</v>
      </c>
      <c r="G695" s="4" t="s">
        <v>113</v>
      </c>
      <c r="H695" s="4" t="s">
        <v>114</v>
      </c>
      <c r="I695" s="4"/>
      <c r="J695" s="4"/>
      <c r="K695" s="4">
        <v>211</v>
      </c>
      <c r="L695" s="4">
        <v>26</v>
      </c>
      <c r="M695" s="4">
        <v>3</v>
      </c>
      <c r="N695" s="4" t="s">
        <v>3</v>
      </c>
      <c r="O695" s="4">
        <v>2</v>
      </c>
      <c r="P695" s="4"/>
      <c r="Q695" s="4"/>
      <c r="R695" s="4"/>
      <c r="S695" s="4"/>
      <c r="T695" s="4"/>
      <c r="U695" s="4"/>
      <c r="V695" s="4"/>
      <c r="W695" s="4"/>
    </row>
    <row r="696" spans="1:245" hidden="1" x14ac:dyDescent="0.2">
      <c r="A696" s="4">
        <v>50</v>
      </c>
      <c r="B696" s="4">
        <v>0</v>
      </c>
      <c r="C696" s="4">
        <v>0</v>
      </c>
      <c r="D696" s="4">
        <v>1</v>
      </c>
      <c r="E696" s="4">
        <v>224</v>
      </c>
      <c r="F696" s="4">
        <f>ROUND(Source!AR669,O696)</f>
        <v>0</v>
      </c>
      <c r="G696" s="4" t="s">
        <v>115</v>
      </c>
      <c r="H696" s="4" t="s">
        <v>116</v>
      </c>
      <c r="I696" s="4"/>
      <c r="J696" s="4"/>
      <c r="K696" s="4">
        <v>224</v>
      </c>
      <c r="L696" s="4">
        <v>27</v>
      </c>
      <c r="M696" s="4">
        <v>3</v>
      </c>
      <c r="N696" s="4" t="s">
        <v>3</v>
      </c>
      <c r="O696" s="4">
        <v>2</v>
      </c>
      <c r="P696" s="4"/>
      <c r="Q696" s="4"/>
      <c r="R696" s="4"/>
      <c r="S696" s="4"/>
      <c r="T696" s="4"/>
      <c r="U696" s="4"/>
      <c r="V696" s="4"/>
      <c r="W696" s="4"/>
    </row>
    <row r="697" spans="1:245" hidden="1" x14ac:dyDescent="0.2"/>
    <row r="698" spans="1:245" hidden="1" x14ac:dyDescent="0.2">
      <c r="A698" s="1">
        <v>4</v>
      </c>
      <c r="B698" s="1">
        <v>1</v>
      </c>
      <c r="C698" s="1"/>
      <c r="D698" s="1">
        <f>ROW(A707)</f>
        <v>707</v>
      </c>
      <c r="E698" s="1"/>
      <c r="F698" s="1" t="s">
        <v>13</v>
      </c>
      <c r="G698" s="1" t="s">
        <v>468</v>
      </c>
      <c r="H698" s="1" t="s">
        <v>3</v>
      </c>
      <c r="I698" s="1">
        <v>0</v>
      </c>
      <c r="J698" s="1"/>
      <c r="K698" s="1">
        <v>-1</v>
      </c>
      <c r="L698" s="1"/>
      <c r="M698" s="1"/>
      <c r="N698" s="1"/>
      <c r="O698" s="1"/>
      <c r="P698" s="1"/>
      <c r="Q698" s="1"/>
      <c r="R698" s="1"/>
      <c r="S698" s="1"/>
      <c r="T698" s="1"/>
      <c r="U698" s="1" t="s">
        <v>3</v>
      </c>
      <c r="V698" s="1">
        <v>0</v>
      </c>
      <c r="W698" s="1"/>
      <c r="X698" s="1"/>
      <c r="Y698" s="1"/>
      <c r="Z698" s="1"/>
      <c r="AA698" s="1"/>
      <c r="AB698" s="1" t="s">
        <v>3</v>
      </c>
      <c r="AC698" s="1" t="s">
        <v>3</v>
      </c>
      <c r="AD698" s="1" t="s">
        <v>3</v>
      </c>
      <c r="AE698" s="1" t="s">
        <v>3</v>
      </c>
      <c r="AF698" s="1" t="s">
        <v>3</v>
      </c>
      <c r="AG698" s="1" t="s">
        <v>3</v>
      </c>
      <c r="AH698" s="1"/>
      <c r="AI698" s="1"/>
      <c r="AJ698" s="1"/>
      <c r="AK698" s="1"/>
      <c r="AL698" s="1"/>
      <c r="AM698" s="1"/>
      <c r="AN698" s="1"/>
      <c r="AO698" s="1"/>
      <c r="AP698" s="1" t="s">
        <v>3</v>
      </c>
      <c r="AQ698" s="1" t="s">
        <v>3</v>
      </c>
      <c r="AR698" s="1" t="s">
        <v>3</v>
      </c>
      <c r="AS698" s="1"/>
      <c r="AT698" s="1"/>
      <c r="AU698" s="1"/>
      <c r="AV698" s="1"/>
      <c r="AW698" s="1"/>
      <c r="AX698" s="1"/>
      <c r="AY698" s="1"/>
      <c r="AZ698" s="1" t="s">
        <v>3</v>
      </c>
      <c r="BA698" s="1"/>
      <c r="BB698" s="1" t="s">
        <v>3</v>
      </c>
      <c r="BC698" s="1" t="s">
        <v>3</v>
      </c>
      <c r="BD698" s="1" t="s">
        <v>3</v>
      </c>
      <c r="BE698" s="1" t="s">
        <v>3</v>
      </c>
      <c r="BF698" s="1" t="s">
        <v>3</v>
      </c>
      <c r="BG698" s="1" t="s">
        <v>3</v>
      </c>
      <c r="BH698" s="1" t="s">
        <v>3</v>
      </c>
      <c r="BI698" s="1" t="s">
        <v>3</v>
      </c>
      <c r="BJ698" s="1" t="s">
        <v>3</v>
      </c>
      <c r="BK698" s="1" t="s">
        <v>3</v>
      </c>
      <c r="BL698" s="1" t="s">
        <v>3</v>
      </c>
      <c r="BM698" s="1" t="s">
        <v>3</v>
      </c>
      <c r="BN698" s="1" t="s">
        <v>3</v>
      </c>
      <c r="BO698" s="1" t="s">
        <v>3</v>
      </c>
      <c r="BP698" s="1" t="s">
        <v>3</v>
      </c>
      <c r="BQ698" s="1"/>
      <c r="BR698" s="1"/>
      <c r="BS698" s="1"/>
      <c r="BT698" s="1"/>
      <c r="BU698" s="1"/>
      <c r="BV698" s="1"/>
      <c r="BW698" s="1"/>
      <c r="BX698" s="1">
        <v>0</v>
      </c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>
        <v>0</v>
      </c>
    </row>
    <row r="699" spans="1:245" hidden="1" x14ac:dyDescent="0.2"/>
    <row r="700" spans="1:245" hidden="1" x14ac:dyDescent="0.2">
      <c r="A700" s="2">
        <v>52</v>
      </c>
      <c r="B700" s="2">
        <f t="shared" ref="B700:G700" si="658">B707</f>
        <v>1</v>
      </c>
      <c r="C700" s="2">
        <f t="shared" si="658"/>
        <v>4</v>
      </c>
      <c r="D700" s="2">
        <f t="shared" si="658"/>
        <v>698</v>
      </c>
      <c r="E700" s="2">
        <f t="shared" si="658"/>
        <v>0</v>
      </c>
      <c r="F700" s="2" t="str">
        <f t="shared" si="658"/>
        <v>Новый раздел</v>
      </c>
      <c r="G700" s="2" t="str">
        <f t="shared" si="658"/>
        <v>п.28   Замена\устройство бортового камня садового(для для дорожно-тропиночной сети) - 2845м/п</v>
      </c>
      <c r="H700" s="2"/>
      <c r="I700" s="2"/>
      <c r="J700" s="2"/>
      <c r="K700" s="2"/>
      <c r="L700" s="2"/>
      <c r="M700" s="2"/>
      <c r="N700" s="2"/>
      <c r="O700" s="2">
        <f t="shared" ref="O700:AT700" si="659">O707</f>
        <v>0</v>
      </c>
      <c r="P700" s="2">
        <f t="shared" si="659"/>
        <v>0</v>
      </c>
      <c r="Q700" s="2">
        <f t="shared" si="659"/>
        <v>0</v>
      </c>
      <c r="R700" s="2">
        <f t="shared" si="659"/>
        <v>0</v>
      </c>
      <c r="S700" s="2">
        <f t="shared" si="659"/>
        <v>0</v>
      </c>
      <c r="T700" s="2">
        <f t="shared" si="659"/>
        <v>0</v>
      </c>
      <c r="U700" s="2">
        <f t="shared" si="659"/>
        <v>0</v>
      </c>
      <c r="V700" s="2">
        <f t="shared" si="659"/>
        <v>0</v>
      </c>
      <c r="W700" s="2">
        <f t="shared" si="659"/>
        <v>0</v>
      </c>
      <c r="X700" s="2">
        <f t="shared" si="659"/>
        <v>0</v>
      </c>
      <c r="Y700" s="2">
        <f t="shared" si="659"/>
        <v>0</v>
      </c>
      <c r="Z700" s="2">
        <f t="shared" si="659"/>
        <v>0</v>
      </c>
      <c r="AA700" s="2">
        <f t="shared" si="659"/>
        <v>0</v>
      </c>
      <c r="AB700" s="2">
        <f t="shared" si="659"/>
        <v>0</v>
      </c>
      <c r="AC700" s="2">
        <f t="shared" si="659"/>
        <v>0</v>
      </c>
      <c r="AD700" s="2">
        <f t="shared" si="659"/>
        <v>0</v>
      </c>
      <c r="AE700" s="2">
        <f t="shared" si="659"/>
        <v>0</v>
      </c>
      <c r="AF700" s="2">
        <f t="shared" si="659"/>
        <v>0</v>
      </c>
      <c r="AG700" s="2">
        <f t="shared" si="659"/>
        <v>0</v>
      </c>
      <c r="AH700" s="2">
        <f t="shared" si="659"/>
        <v>0</v>
      </c>
      <c r="AI700" s="2">
        <f t="shared" si="659"/>
        <v>0</v>
      </c>
      <c r="AJ700" s="2">
        <f t="shared" si="659"/>
        <v>0</v>
      </c>
      <c r="AK700" s="2">
        <f t="shared" si="659"/>
        <v>0</v>
      </c>
      <c r="AL700" s="2">
        <f t="shared" si="659"/>
        <v>0</v>
      </c>
      <c r="AM700" s="2">
        <f t="shared" si="659"/>
        <v>0</v>
      </c>
      <c r="AN700" s="2">
        <f t="shared" si="659"/>
        <v>0</v>
      </c>
      <c r="AO700" s="2">
        <f t="shared" si="659"/>
        <v>0</v>
      </c>
      <c r="AP700" s="2">
        <f t="shared" si="659"/>
        <v>0</v>
      </c>
      <c r="AQ700" s="2">
        <f t="shared" si="659"/>
        <v>0</v>
      </c>
      <c r="AR700" s="2">
        <f t="shared" si="659"/>
        <v>0</v>
      </c>
      <c r="AS700" s="2">
        <f t="shared" si="659"/>
        <v>0</v>
      </c>
      <c r="AT700" s="2">
        <f t="shared" si="659"/>
        <v>0</v>
      </c>
      <c r="AU700" s="2">
        <f t="shared" ref="AU700:BZ700" si="660">AU707</f>
        <v>0</v>
      </c>
      <c r="AV700" s="2">
        <f t="shared" si="660"/>
        <v>0</v>
      </c>
      <c r="AW700" s="2">
        <f t="shared" si="660"/>
        <v>0</v>
      </c>
      <c r="AX700" s="2">
        <f t="shared" si="660"/>
        <v>0</v>
      </c>
      <c r="AY700" s="2">
        <f t="shared" si="660"/>
        <v>0</v>
      </c>
      <c r="AZ700" s="2">
        <f t="shared" si="660"/>
        <v>0</v>
      </c>
      <c r="BA700" s="2">
        <f t="shared" si="660"/>
        <v>0</v>
      </c>
      <c r="BB700" s="2">
        <f t="shared" si="660"/>
        <v>0</v>
      </c>
      <c r="BC700" s="2">
        <f t="shared" si="660"/>
        <v>0</v>
      </c>
      <c r="BD700" s="2">
        <f t="shared" si="660"/>
        <v>0</v>
      </c>
      <c r="BE700" s="2">
        <f t="shared" si="660"/>
        <v>0</v>
      </c>
      <c r="BF700" s="2">
        <f t="shared" si="660"/>
        <v>0</v>
      </c>
      <c r="BG700" s="2">
        <f t="shared" si="660"/>
        <v>0</v>
      </c>
      <c r="BH700" s="2">
        <f t="shared" si="660"/>
        <v>0</v>
      </c>
      <c r="BI700" s="2">
        <f t="shared" si="660"/>
        <v>0</v>
      </c>
      <c r="BJ700" s="2">
        <f t="shared" si="660"/>
        <v>0</v>
      </c>
      <c r="BK700" s="2">
        <f t="shared" si="660"/>
        <v>0</v>
      </c>
      <c r="BL700" s="2">
        <f t="shared" si="660"/>
        <v>0</v>
      </c>
      <c r="BM700" s="2">
        <f t="shared" si="660"/>
        <v>0</v>
      </c>
      <c r="BN700" s="2">
        <f t="shared" si="660"/>
        <v>0</v>
      </c>
      <c r="BO700" s="2">
        <f t="shared" si="660"/>
        <v>0</v>
      </c>
      <c r="BP700" s="2">
        <f t="shared" si="660"/>
        <v>0</v>
      </c>
      <c r="BQ700" s="2">
        <f t="shared" si="660"/>
        <v>0</v>
      </c>
      <c r="BR700" s="2">
        <f t="shared" si="660"/>
        <v>0</v>
      </c>
      <c r="BS700" s="2">
        <f t="shared" si="660"/>
        <v>0</v>
      </c>
      <c r="BT700" s="2">
        <f t="shared" si="660"/>
        <v>0</v>
      </c>
      <c r="BU700" s="2">
        <f t="shared" si="660"/>
        <v>0</v>
      </c>
      <c r="BV700" s="2">
        <f t="shared" si="660"/>
        <v>0</v>
      </c>
      <c r="BW700" s="2">
        <f t="shared" si="660"/>
        <v>0</v>
      </c>
      <c r="BX700" s="2">
        <f t="shared" si="660"/>
        <v>0</v>
      </c>
      <c r="BY700" s="2">
        <f t="shared" si="660"/>
        <v>0</v>
      </c>
      <c r="BZ700" s="2">
        <f t="shared" si="660"/>
        <v>0</v>
      </c>
      <c r="CA700" s="2">
        <f t="shared" ref="CA700:DF700" si="661">CA707</f>
        <v>0</v>
      </c>
      <c r="CB700" s="2">
        <f t="shared" si="661"/>
        <v>0</v>
      </c>
      <c r="CC700" s="2">
        <f t="shared" si="661"/>
        <v>0</v>
      </c>
      <c r="CD700" s="2">
        <f t="shared" si="661"/>
        <v>0</v>
      </c>
      <c r="CE700" s="2">
        <f t="shared" si="661"/>
        <v>0</v>
      </c>
      <c r="CF700" s="2">
        <f t="shared" si="661"/>
        <v>0</v>
      </c>
      <c r="CG700" s="2">
        <f t="shared" si="661"/>
        <v>0</v>
      </c>
      <c r="CH700" s="2">
        <f t="shared" si="661"/>
        <v>0</v>
      </c>
      <c r="CI700" s="2">
        <f t="shared" si="661"/>
        <v>0</v>
      </c>
      <c r="CJ700" s="2">
        <f t="shared" si="661"/>
        <v>0</v>
      </c>
      <c r="CK700" s="2">
        <f t="shared" si="661"/>
        <v>0</v>
      </c>
      <c r="CL700" s="2">
        <f t="shared" si="661"/>
        <v>0</v>
      </c>
      <c r="CM700" s="2">
        <f t="shared" si="661"/>
        <v>0</v>
      </c>
      <c r="CN700" s="2">
        <f t="shared" si="661"/>
        <v>0</v>
      </c>
      <c r="CO700" s="2">
        <f t="shared" si="661"/>
        <v>0</v>
      </c>
      <c r="CP700" s="2">
        <f t="shared" si="661"/>
        <v>0</v>
      </c>
      <c r="CQ700" s="2">
        <f t="shared" si="661"/>
        <v>0</v>
      </c>
      <c r="CR700" s="2">
        <f t="shared" si="661"/>
        <v>0</v>
      </c>
      <c r="CS700" s="2">
        <f t="shared" si="661"/>
        <v>0</v>
      </c>
      <c r="CT700" s="2">
        <f t="shared" si="661"/>
        <v>0</v>
      </c>
      <c r="CU700" s="2">
        <f t="shared" si="661"/>
        <v>0</v>
      </c>
      <c r="CV700" s="2">
        <f t="shared" si="661"/>
        <v>0</v>
      </c>
      <c r="CW700" s="2">
        <f t="shared" si="661"/>
        <v>0</v>
      </c>
      <c r="CX700" s="2">
        <f t="shared" si="661"/>
        <v>0</v>
      </c>
      <c r="CY700" s="2">
        <f t="shared" si="661"/>
        <v>0</v>
      </c>
      <c r="CZ700" s="2">
        <f t="shared" si="661"/>
        <v>0</v>
      </c>
      <c r="DA700" s="2">
        <f t="shared" si="661"/>
        <v>0</v>
      </c>
      <c r="DB700" s="2">
        <f t="shared" si="661"/>
        <v>0</v>
      </c>
      <c r="DC700" s="2">
        <f t="shared" si="661"/>
        <v>0</v>
      </c>
      <c r="DD700" s="2">
        <f t="shared" si="661"/>
        <v>0</v>
      </c>
      <c r="DE700" s="2">
        <f t="shared" si="661"/>
        <v>0</v>
      </c>
      <c r="DF700" s="2">
        <f t="shared" si="661"/>
        <v>0</v>
      </c>
      <c r="DG700" s="3">
        <f t="shared" ref="DG700:EL700" si="662">DG707</f>
        <v>0</v>
      </c>
      <c r="DH700" s="3">
        <f t="shared" si="662"/>
        <v>0</v>
      </c>
      <c r="DI700" s="3">
        <f t="shared" si="662"/>
        <v>0</v>
      </c>
      <c r="DJ700" s="3">
        <f t="shared" si="662"/>
        <v>0</v>
      </c>
      <c r="DK700" s="3">
        <f t="shared" si="662"/>
        <v>0</v>
      </c>
      <c r="DL700" s="3">
        <f t="shared" si="662"/>
        <v>0</v>
      </c>
      <c r="DM700" s="3">
        <f t="shared" si="662"/>
        <v>0</v>
      </c>
      <c r="DN700" s="3">
        <f t="shared" si="662"/>
        <v>0</v>
      </c>
      <c r="DO700" s="3">
        <f t="shared" si="662"/>
        <v>0</v>
      </c>
      <c r="DP700" s="3">
        <f t="shared" si="662"/>
        <v>0</v>
      </c>
      <c r="DQ700" s="3">
        <f t="shared" si="662"/>
        <v>0</v>
      </c>
      <c r="DR700" s="3">
        <f t="shared" si="662"/>
        <v>0</v>
      </c>
      <c r="DS700" s="3">
        <f t="shared" si="662"/>
        <v>0</v>
      </c>
      <c r="DT700" s="3">
        <f t="shared" si="662"/>
        <v>0</v>
      </c>
      <c r="DU700" s="3">
        <f t="shared" si="662"/>
        <v>0</v>
      </c>
      <c r="DV700" s="3">
        <f t="shared" si="662"/>
        <v>0</v>
      </c>
      <c r="DW700" s="3">
        <f t="shared" si="662"/>
        <v>0</v>
      </c>
      <c r="DX700" s="3">
        <f t="shared" si="662"/>
        <v>0</v>
      </c>
      <c r="DY700" s="3">
        <f t="shared" si="662"/>
        <v>0</v>
      </c>
      <c r="DZ700" s="3">
        <f t="shared" si="662"/>
        <v>0</v>
      </c>
      <c r="EA700" s="3">
        <f t="shared" si="662"/>
        <v>0</v>
      </c>
      <c r="EB700" s="3">
        <f t="shared" si="662"/>
        <v>0</v>
      </c>
      <c r="EC700" s="3">
        <f t="shared" si="662"/>
        <v>0</v>
      </c>
      <c r="ED700" s="3">
        <f t="shared" si="662"/>
        <v>0</v>
      </c>
      <c r="EE700" s="3">
        <f t="shared" si="662"/>
        <v>0</v>
      </c>
      <c r="EF700" s="3">
        <f t="shared" si="662"/>
        <v>0</v>
      </c>
      <c r="EG700" s="3">
        <f t="shared" si="662"/>
        <v>0</v>
      </c>
      <c r="EH700" s="3">
        <f t="shared" si="662"/>
        <v>0</v>
      </c>
      <c r="EI700" s="3">
        <f t="shared" si="662"/>
        <v>0</v>
      </c>
      <c r="EJ700" s="3">
        <f t="shared" si="662"/>
        <v>0</v>
      </c>
      <c r="EK700" s="3">
        <f t="shared" si="662"/>
        <v>0</v>
      </c>
      <c r="EL700" s="3">
        <f t="shared" si="662"/>
        <v>0</v>
      </c>
      <c r="EM700" s="3">
        <f t="shared" ref="EM700:FR700" si="663">EM707</f>
        <v>0</v>
      </c>
      <c r="EN700" s="3">
        <f t="shared" si="663"/>
        <v>0</v>
      </c>
      <c r="EO700" s="3">
        <f t="shared" si="663"/>
        <v>0</v>
      </c>
      <c r="EP700" s="3">
        <f t="shared" si="663"/>
        <v>0</v>
      </c>
      <c r="EQ700" s="3">
        <f t="shared" si="663"/>
        <v>0</v>
      </c>
      <c r="ER700" s="3">
        <f t="shared" si="663"/>
        <v>0</v>
      </c>
      <c r="ES700" s="3">
        <f t="shared" si="663"/>
        <v>0</v>
      </c>
      <c r="ET700" s="3">
        <f t="shared" si="663"/>
        <v>0</v>
      </c>
      <c r="EU700" s="3">
        <f t="shared" si="663"/>
        <v>0</v>
      </c>
      <c r="EV700" s="3">
        <f t="shared" si="663"/>
        <v>0</v>
      </c>
      <c r="EW700" s="3">
        <f t="shared" si="663"/>
        <v>0</v>
      </c>
      <c r="EX700" s="3">
        <f t="shared" si="663"/>
        <v>0</v>
      </c>
      <c r="EY700" s="3">
        <f t="shared" si="663"/>
        <v>0</v>
      </c>
      <c r="EZ700" s="3">
        <f t="shared" si="663"/>
        <v>0</v>
      </c>
      <c r="FA700" s="3">
        <f t="shared" si="663"/>
        <v>0</v>
      </c>
      <c r="FB700" s="3">
        <f t="shared" si="663"/>
        <v>0</v>
      </c>
      <c r="FC700" s="3">
        <f t="shared" si="663"/>
        <v>0</v>
      </c>
      <c r="FD700" s="3">
        <f t="shared" si="663"/>
        <v>0</v>
      </c>
      <c r="FE700" s="3">
        <f t="shared" si="663"/>
        <v>0</v>
      </c>
      <c r="FF700" s="3">
        <f t="shared" si="663"/>
        <v>0</v>
      </c>
      <c r="FG700" s="3">
        <f t="shared" si="663"/>
        <v>0</v>
      </c>
      <c r="FH700" s="3">
        <f t="shared" si="663"/>
        <v>0</v>
      </c>
      <c r="FI700" s="3">
        <f t="shared" si="663"/>
        <v>0</v>
      </c>
      <c r="FJ700" s="3">
        <f t="shared" si="663"/>
        <v>0</v>
      </c>
      <c r="FK700" s="3">
        <f t="shared" si="663"/>
        <v>0</v>
      </c>
      <c r="FL700" s="3">
        <f t="shared" si="663"/>
        <v>0</v>
      </c>
      <c r="FM700" s="3">
        <f t="shared" si="663"/>
        <v>0</v>
      </c>
      <c r="FN700" s="3">
        <f t="shared" si="663"/>
        <v>0</v>
      </c>
      <c r="FO700" s="3">
        <f t="shared" si="663"/>
        <v>0</v>
      </c>
      <c r="FP700" s="3">
        <f t="shared" si="663"/>
        <v>0</v>
      </c>
      <c r="FQ700" s="3">
        <f t="shared" si="663"/>
        <v>0</v>
      </c>
      <c r="FR700" s="3">
        <f t="shared" si="663"/>
        <v>0</v>
      </c>
      <c r="FS700" s="3">
        <f t="shared" ref="FS700:GX700" si="664">FS707</f>
        <v>0</v>
      </c>
      <c r="FT700" s="3">
        <f t="shared" si="664"/>
        <v>0</v>
      </c>
      <c r="FU700" s="3">
        <f t="shared" si="664"/>
        <v>0</v>
      </c>
      <c r="FV700" s="3">
        <f t="shared" si="664"/>
        <v>0</v>
      </c>
      <c r="FW700" s="3">
        <f t="shared" si="664"/>
        <v>0</v>
      </c>
      <c r="FX700" s="3">
        <f t="shared" si="664"/>
        <v>0</v>
      </c>
      <c r="FY700" s="3">
        <f t="shared" si="664"/>
        <v>0</v>
      </c>
      <c r="FZ700" s="3">
        <f t="shared" si="664"/>
        <v>0</v>
      </c>
      <c r="GA700" s="3">
        <f t="shared" si="664"/>
        <v>0</v>
      </c>
      <c r="GB700" s="3">
        <f t="shared" si="664"/>
        <v>0</v>
      </c>
      <c r="GC700" s="3">
        <f t="shared" si="664"/>
        <v>0</v>
      </c>
      <c r="GD700" s="3">
        <f t="shared" si="664"/>
        <v>0</v>
      </c>
      <c r="GE700" s="3">
        <f t="shared" si="664"/>
        <v>0</v>
      </c>
      <c r="GF700" s="3">
        <f t="shared" si="664"/>
        <v>0</v>
      </c>
      <c r="GG700" s="3">
        <f t="shared" si="664"/>
        <v>0</v>
      </c>
      <c r="GH700" s="3">
        <f t="shared" si="664"/>
        <v>0</v>
      </c>
      <c r="GI700" s="3">
        <f t="shared" si="664"/>
        <v>0</v>
      </c>
      <c r="GJ700" s="3">
        <f t="shared" si="664"/>
        <v>0</v>
      </c>
      <c r="GK700" s="3">
        <f t="shared" si="664"/>
        <v>0</v>
      </c>
      <c r="GL700" s="3">
        <f t="shared" si="664"/>
        <v>0</v>
      </c>
      <c r="GM700" s="3">
        <f t="shared" si="664"/>
        <v>0</v>
      </c>
      <c r="GN700" s="3">
        <f t="shared" si="664"/>
        <v>0</v>
      </c>
      <c r="GO700" s="3">
        <f t="shared" si="664"/>
        <v>0</v>
      </c>
      <c r="GP700" s="3">
        <f t="shared" si="664"/>
        <v>0</v>
      </c>
      <c r="GQ700" s="3">
        <f t="shared" si="664"/>
        <v>0</v>
      </c>
      <c r="GR700" s="3">
        <f t="shared" si="664"/>
        <v>0</v>
      </c>
      <c r="GS700" s="3">
        <f t="shared" si="664"/>
        <v>0</v>
      </c>
      <c r="GT700" s="3">
        <f t="shared" si="664"/>
        <v>0</v>
      </c>
      <c r="GU700" s="3">
        <f t="shared" si="664"/>
        <v>0</v>
      </c>
      <c r="GV700" s="3">
        <f t="shared" si="664"/>
        <v>0</v>
      </c>
      <c r="GW700" s="3">
        <f t="shared" si="664"/>
        <v>0</v>
      </c>
      <c r="GX700" s="3">
        <f t="shared" si="664"/>
        <v>0</v>
      </c>
    </row>
    <row r="701" spans="1:245" hidden="1" x14ac:dyDescent="0.2"/>
    <row r="702" spans="1:245" hidden="1" x14ac:dyDescent="0.2">
      <c r="A702">
        <v>17</v>
      </c>
      <c r="B702">
        <v>1</v>
      </c>
      <c r="C702">
        <f>ROW(SmtRes!A308)</f>
        <v>308</v>
      </c>
      <c r="D702">
        <f>ROW(EtalonRes!A305)</f>
        <v>305</v>
      </c>
      <c r="E702" t="s">
        <v>469</v>
      </c>
      <c r="F702" t="s">
        <v>204</v>
      </c>
      <c r="G702" t="s">
        <v>205</v>
      </c>
      <c r="H702" t="s">
        <v>206</v>
      </c>
      <c r="I702">
        <v>0</v>
      </c>
      <c r="J702">
        <v>0</v>
      </c>
      <c r="O702">
        <f>ROUND(CP702,2)</f>
        <v>0</v>
      </c>
      <c r="P702">
        <f>ROUND((ROUND((AC702*AW702*I702),2)*BC702),2)</f>
        <v>0</v>
      </c>
      <c r="Q702">
        <f>(ROUND((ROUND(((ET702)*AV702*I702),2)*BB702),2)+ROUND((ROUND(((AE702-(EU702))*AV702*I702),2)*BS702),2))</f>
        <v>0</v>
      </c>
      <c r="R702">
        <f>ROUND((ROUND((AE702*AV702*I702),2)*BS702),2)</f>
        <v>0</v>
      </c>
      <c r="S702">
        <f>ROUND((ROUND((AF702*AV702*I702),2)*BA702),2)</f>
        <v>0</v>
      </c>
      <c r="T702">
        <f>ROUND(CU702*I702,2)</f>
        <v>0</v>
      </c>
      <c r="U702">
        <f>CV702*I702</f>
        <v>0</v>
      </c>
      <c r="V702">
        <f>CW702*I702</f>
        <v>0</v>
      </c>
      <c r="W702">
        <f>ROUND(CX702*I702,2)</f>
        <v>0</v>
      </c>
      <c r="X702">
        <f t="shared" ref="X702:Y705" si="665">ROUND(CY702,2)</f>
        <v>0</v>
      </c>
      <c r="Y702">
        <f t="shared" si="665"/>
        <v>0</v>
      </c>
      <c r="AA702">
        <v>40385408</v>
      </c>
      <c r="AB702">
        <f>ROUND((AC702+AD702+AF702),6)</f>
        <v>857.51</v>
      </c>
      <c r="AC702">
        <f>ROUND((ES702),6)</f>
        <v>0</v>
      </c>
      <c r="AD702">
        <f>ROUND((((ET702)-(EU702))+AE702),6)</f>
        <v>0</v>
      </c>
      <c r="AE702">
        <f t="shared" ref="AE702:AF705" si="666">ROUND((EU702),6)</f>
        <v>0</v>
      </c>
      <c r="AF702">
        <f t="shared" si="666"/>
        <v>857.51</v>
      </c>
      <c r="AG702">
        <f>ROUND((AP702),6)</f>
        <v>0</v>
      </c>
      <c r="AH702">
        <f t="shared" ref="AH702:AI705" si="667">(EW702)</f>
        <v>76.7</v>
      </c>
      <c r="AI702">
        <f t="shared" si="667"/>
        <v>0</v>
      </c>
      <c r="AJ702">
        <f>(AS702)</f>
        <v>0</v>
      </c>
      <c r="AK702">
        <v>857.51</v>
      </c>
      <c r="AL702">
        <v>0</v>
      </c>
      <c r="AM702">
        <v>0</v>
      </c>
      <c r="AN702">
        <v>0</v>
      </c>
      <c r="AO702">
        <v>857.51</v>
      </c>
      <c r="AP702">
        <v>0</v>
      </c>
      <c r="AQ702">
        <v>76.7</v>
      </c>
      <c r="AR702">
        <v>0</v>
      </c>
      <c r="AS702">
        <v>0</v>
      </c>
      <c r="AT702">
        <v>68</v>
      </c>
      <c r="AU702">
        <v>41</v>
      </c>
      <c r="AV702">
        <v>1</v>
      </c>
      <c r="AW702">
        <v>1</v>
      </c>
      <c r="AZ702">
        <v>1</v>
      </c>
      <c r="BA702">
        <v>24.53</v>
      </c>
      <c r="BB702">
        <v>1</v>
      </c>
      <c r="BC702">
        <v>1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1</v>
      </c>
      <c r="BJ702" t="s">
        <v>207</v>
      </c>
      <c r="BM702">
        <v>674</v>
      </c>
      <c r="BN702">
        <v>0</v>
      </c>
      <c r="BO702" t="s">
        <v>204</v>
      </c>
      <c r="BP702">
        <v>1</v>
      </c>
      <c r="BQ702">
        <v>60</v>
      </c>
      <c r="BR702">
        <v>0</v>
      </c>
      <c r="BS702">
        <v>24.53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68</v>
      </c>
      <c r="CA702">
        <v>41</v>
      </c>
      <c r="CE702">
        <v>30</v>
      </c>
      <c r="CF702">
        <v>0</v>
      </c>
      <c r="CG702">
        <v>0</v>
      </c>
      <c r="CM702">
        <v>0</v>
      </c>
      <c r="CN702" t="s">
        <v>3</v>
      </c>
      <c r="CO702">
        <v>0</v>
      </c>
      <c r="CP702">
        <f>(P702+Q702+S702)</f>
        <v>0</v>
      </c>
      <c r="CQ702">
        <f>ROUND((ROUND((AC702*AW702*1),2)*BC702),2)</f>
        <v>0</v>
      </c>
      <c r="CR702">
        <f>(ROUND((ROUND(((ET702)*AV702*1),2)*BB702),2)+ROUND((ROUND(((AE702-(EU702))*AV702*1),2)*BS702),2))</f>
        <v>0</v>
      </c>
      <c r="CS702">
        <f>ROUND((ROUND((AE702*AV702*1),2)*BS702),2)</f>
        <v>0</v>
      </c>
      <c r="CT702">
        <f>ROUND((ROUND((AF702*AV702*1),2)*BA702),2)</f>
        <v>21034.720000000001</v>
      </c>
      <c r="CU702">
        <f>AG702</f>
        <v>0</v>
      </c>
      <c r="CV702">
        <f>(AH702*AV702)</f>
        <v>76.7</v>
      </c>
      <c r="CW702">
        <f t="shared" ref="CW702:CX705" si="668">AI702</f>
        <v>0</v>
      </c>
      <c r="CX702">
        <f t="shared" si="668"/>
        <v>0</v>
      </c>
      <c r="CY702">
        <f>S702*(BZ702/100)</f>
        <v>0</v>
      </c>
      <c r="CZ702">
        <f>S702*(CA702/100)</f>
        <v>0</v>
      </c>
      <c r="DC702" t="s">
        <v>3</v>
      </c>
      <c r="DD702" t="s">
        <v>3</v>
      </c>
      <c r="DE702" t="s">
        <v>3</v>
      </c>
      <c r="DF702" t="s">
        <v>3</v>
      </c>
      <c r="DG702" t="s">
        <v>3</v>
      </c>
      <c r="DH702" t="s">
        <v>3</v>
      </c>
      <c r="DI702" t="s">
        <v>3</v>
      </c>
      <c r="DJ702" t="s">
        <v>3</v>
      </c>
      <c r="DK702" t="s">
        <v>3</v>
      </c>
      <c r="DL702" t="s">
        <v>3</v>
      </c>
      <c r="DM702" t="s">
        <v>3</v>
      </c>
      <c r="DN702">
        <v>80</v>
      </c>
      <c r="DO702">
        <v>55</v>
      </c>
      <c r="DP702">
        <v>1</v>
      </c>
      <c r="DQ702">
        <v>1</v>
      </c>
      <c r="DU702">
        <v>1003</v>
      </c>
      <c r="DV702" t="s">
        <v>206</v>
      </c>
      <c r="DW702" t="s">
        <v>206</v>
      </c>
      <c r="DX702">
        <v>100</v>
      </c>
      <c r="EE702">
        <v>39928086</v>
      </c>
      <c r="EF702">
        <v>60</v>
      </c>
      <c r="EG702" t="s">
        <v>19</v>
      </c>
      <c r="EH702">
        <v>0</v>
      </c>
      <c r="EI702" t="s">
        <v>3</v>
      </c>
      <c r="EJ702">
        <v>1</v>
      </c>
      <c r="EK702">
        <v>674</v>
      </c>
      <c r="EL702" t="s">
        <v>32</v>
      </c>
      <c r="EM702" t="s">
        <v>33</v>
      </c>
      <c r="EO702" t="s">
        <v>3</v>
      </c>
      <c r="EQ702">
        <v>131072</v>
      </c>
      <c r="ER702">
        <v>857.51</v>
      </c>
      <c r="ES702">
        <v>0</v>
      </c>
      <c r="ET702">
        <v>0</v>
      </c>
      <c r="EU702">
        <v>0</v>
      </c>
      <c r="EV702">
        <v>857.51</v>
      </c>
      <c r="EW702">
        <v>76.7</v>
      </c>
      <c r="EX702">
        <v>0</v>
      </c>
      <c r="EY702">
        <v>0</v>
      </c>
      <c r="FQ702">
        <v>0</v>
      </c>
      <c r="FR702">
        <f>ROUND(IF(AND(BH702=3,BI702=3),P702,0),2)</f>
        <v>0</v>
      </c>
      <c r="FS702">
        <v>0</v>
      </c>
      <c r="FX702">
        <v>80</v>
      </c>
      <c r="FY702">
        <v>55</v>
      </c>
      <c r="GA702" t="s">
        <v>3</v>
      </c>
      <c r="GD702">
        <v>0</v>
      </c>
      <c r="GF702">
        <v>-306614759</v>
      </c>
      <c r="GG702">
        <v>2</v>
      </c>
      <c r="GH702">
        <v>1</v>
      </c>
      <c r="GI702">
        <v>2</v>
      </c>
      <c r="GJ702">
        <v>0</v>
      </c>
      <c r="GK702">
        <f>ROUND(R702*(R12)/100,2)</f>
        <v>0</v>
      </c>
      <c r="GL702">
        <f>ROUND(IF(AND(BH702=3,BI702=3,FS702&lt;&gt;0),P702,0),2)</f>
        <v>0</v>
      </c>
      <c r="GM702">
        <f>ROUND(O702+X702+Y702+GK702,2)+GX702</f>
        <v>0</v>
      </c>
      <c r="GN702">
        <f>IF(OR(BI702=0,BI702=1),ROUND(O702+X702+Y702+GK702,2),0)</f>
        <v>0</v>
      </c>
      <c r="GO702">
        <f>IF(BI702=2,ROUND(O702+X702+Y702+GK702,2),0)</f>
        <v>0</v>
      </c>
      <c r="GP702">
        <f>IF(BI702=4,ROUND(O702+X702+Y702+GK702,2)+GX702,0)</f>
        <v>0</v>
      </c>
      <c r="GR702">
        <v>0</v>
      </c>
      <c r="GS702">
        <v>3</v>
      </c>
      <c r="GT702">
        <v>0</v>
      </c>
      <c r="GU702" t="s">
        <v>3</v>
      </c>
      <c r="GV702">
        <f>ROUND((GT702),6)</f>
        <v>0</v>
      </c>
      <c r="GW702">
        <v>1</v>
      </c>
      <c r="GX702">
        <f>ROUND(HC702*I702,2)</f>
        <v>0</v>
      </c>
      <c r="HA702">
        <v>0</v>
      </c>
      <c r="HB702">
        <v>0</v>
      </c>
      <c r="HC702">
        <f>GV702*GW702</f>
        <v>0</v>
      </c>
      <c r="IK702">
        <v>0</v>
      </c>
    </row>
    <row r="703" spans="1:245" hidden="1" x14ac:dyDescent="0.2">
      <c r="A703">
        <v>17</v>
      </c>
      <c r="B703">
        <v>1</v>
      </c>
      <c r="C703">
        <f>ROW(SmtRes!A309)</f>
        <v>309</v>
      </c>
      <c r="D703">
        <f>ROW(EtalonRes!A306)</f>
        <v>306</v>
      </c>
      <c r="E703" t="s">
        <v>470</v>
      </c>
      <c r="F703" t="s">
        <v>125</v>
      </c>
      <c r="G703" t="s">
        <v>126</v>
      </c>
      <c r="H703" t="s">
        <v>127</v>
      </c>
      <c r="I703">
        <v>0</v>
      </c>
      <c r="J703">
        <v>0</v>
      </c>
      <c r="O703">
        <f>ROUND(CP703,2)</f>
        <v>0</v>
      </c>
      <c r="P703">
        <f>ROUND((ROUND((AC703*AW703*I703),2)*BC703),2)</f>
        <v>0</v>
      </c>
      <c r="Q703">
        <f>(ROUND((ROUND(((ET703)*AV703*I703),2)*BB703),2)+ROUND((ROUND(((AE703-(EU703))*AV703*I703),2)*BS703),2))</f>
        <v>0</v>
      </c>
      <c r="R703">
        <f>ROUND((ROUND((AE703*AV703*I703),2)*BS703),2)</f>
        <v>0</v>
      </c>
      <c r="S703">
        <f>ROUND((ROUND((AF703*AV703*I703),2)*BA703),2)</f>
        <v>0</v>
      </c>
      <c r="T703">
        <f>ROUND(CU703*I703,2)</f>
        <v>0</v>
      </c>
      <c r="U703">
        <f>CV703*I703</f>
        <v>0</v>
      </c>
      <c r="V703">
        <f>CW703*I703</f>
        <v>0</v>
      </c>
      <c r="W703">
        <f>ROUND(CX703*I703,2)</f>
        <v>0</v>
      </c>
      <c r="X703">
        <f t="shared" si="665"/>
        <v>0</v>
      </c>
      <c r="Y703">
        <f t="shared" si="665"/>
        <v>0</v>
      </c>
      <c r="AA703">
        <v>40385408</v>
      </c>
      <c r="AB703">
        <f>ROUND((AC703+AD703+AF703),6)</f>
        <v>8.86</v>
      </c>
      <c r="AC703">
        <f>ROUND((ES703),6)</f>
        <v>0</v>
      </c>
      <c r="AD703">
        <f>ROUND((((ET703)-(EU703))+AE703),6)</f>
        <v>8.86</v>
      </c>
      <c r="AE703">
        <f t="shared" si="666"/>
        <v>1.48</v>
      </c>
      <c r="AF703">
        <f t="shared" si="666"/>
        <v>0</v>
      </c>
      <c r="AG703">
        <f>ROUND((AP703),6)</f>
        <v>0</v>
      </c>
      <c r="AH703">
        <f t="shared" si="667"/>
        <v>0</v>
      </c>
      <c r="AI703">
        <f t="shared" si="667"/>
        <v>0</v>
      </c>
      <c r="AJ703">
        <f>(AS703)</f>
        <v>0</v>
      </c>
      <c r="AK703">
        <v>8.86</v>
      </c>
      <c r="AL703">
        <v>0</v>
      </c>
      <c r="AM703">
        <v>8.86</v>
      </c>
      <c r="AN703">
        <v>1.48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73</v>
      </c>
      <c r="AU703">
        <v>41</v>
      </c>
      <c r="AV703">
        <v>1</v>
      </c>
      <c r="AW703">
        <v>1</v>
      </c>
      <c r="AZ703">
        <v>1</v>
      </c>
      <c r="BA703">
        <v>24.53</v>
      </c>
      <c r="BB703">
        <v>8.82</v>
      </c>
      <c r="BC703">
        <v>1</v>
      </c>
      <c r="BD703" t="s">
        <v>3</v>
      </c>
      <c r="BE703" t="s">
        <v>3</v>
      </c>
      <c r="BF703" t="s">
        <v>3</v>
      </c>
      <c r="BG703" t="s">
        <v>3</v>
      </c>
      <c r="BH703">
        <v>0</v>
      </c>
      <c r="BI703">
        <v>1</v>
      </c>
      <c r="BJ703" t="s">
        <v>128</v>
      </c>
      <c r="BM703">
        <v>658</v>
      </c>
      <c r="BN703">
        <v>0</v>
      </c>
      <c r="BO703" t="s">
        <v>125</v>
      </c>
      <c r="BP703">
        <v>1</v>
      </c>
      <c r="BQ703">
        <v>60</v>
      </c>
      <c r="BR703">
        <v>0</v>
      </c>
      <c r="BS703">
        <v>24.53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73</v>
      </c>
      <c r="CA703">
        <v>41</v>
      </c>
      <c r="CE703">
        <v>30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>(P703+Q703+S703)</f>
        <v>0</v>
      </c>
      <c r="CQ703">
        <f>ROUND((ROUND((AC703*AW703*1),2)*BC703),2)</f>
        <v>0</v>
      </c>
      <c r="CR703">
        <f>(ROUND((ROUND(((ET703)*AV703*1),2)*BB703),2)+ROUND((ROUND(((AE703-(EU703))*AV703*1),2)*BS703),2))</f>
        <v>78.150000000000006</v>
      </c>
      <c r="CS703">
        <f>ROUND((ROUND((AE703*AV703*1),2)*BS703),2)</f>
        <v>36.299999999999997</v>
      </c>
      <c r="CT703">
        <f>ROUND((ROUND((AF703*AV703*1),2)*BA703),2)</f>
        <v>0</v>
      </c>
      <c r="CU703">
        <f>AG703</f>
        <v>0</v>
      </c>
      <c r="CV703">
        <f>(AH703*AV703)</f>
        <v>0</v>
      </c>
      <c r="CW703">
        <f t="shared" si="668"/>
        <v>0</v>
      </c>
      <c r="CX703">
        <f t="shared" si="668"/>
        <v>0</v>
      </c>
      <c r="CY703">
        <f>S703*(BZ703/100)</f>
        <v>0</v>
      </c>
      <c r="CZ703">
        <f>S703*(CA703/100)</f>
        <v>0</v>
      </c>
      <c r="DC703" t="s">
        <v>3</v>
      </c>
      <c r="DD703" t="s">
        <v>3</v>
      </c>
      <c r="DE703" t="s">
        <v>3</v>
      </c>
      <c r="DF703" t="s">
        <v>3</v>
      </c>
      <c r="DG703" t="s">
        <v>3</v>
      </c>
      <c r="DH703" t="s">
        <v>3</v>
      </c>
      <c r="DI703" t="s">
        <v>3</v>
      </c>
      <c r="DJ703" t="s">
        <v>3</v>
      </c>
      <c r="DK703" t="s">
        <v>3</v>
      </c>
      <c r="DL703" t="s">
        <v>3</v>
      </c>
      <c r="DM703" t="s">
        <v>3</v>
      </c>
      <c r="DN703">
        <v>91</v>
      </c>
      <c r="DO703">
        <v>70</v>
      </c>
      <c r="DP703">
        <v>1</v>
      </c>
      <c r="DQ703">
        <v>1</v>
      </c>
      <c r="DU703">
        <v>1013</v>
      </c>
      <c r="DV703" t="s">
        <v>127</v>
      </c>
      <c r="DW703" t="s">
        <v>127</v>
      </c>
      <c r="DX703">
        <v>1</v>
      </c>
      <c r="EE703">
        <v>39928070</v>
      </c>
      <c r="EF703">
        <v>60</v>
      </c>
      <c r="EG703" t="s">
        <v>19</v>
      </c>
      <c r="EH703">
        <v>0</v>
      </c>
      <c r="EI703" t="s">
        <v>3</v>
      </c>
      <c r="EJ703">
        <v>1</v>
      </c>
      <c r="EK703">
        <v>658</v>
      </c>
      <c r="EL703" t="s">
        <v>129</v>
      </c>
      <c r="EM703" t="s">
        <v>130</v>
      </c>
      <c r="EO703" t="s">
        <v>3</v>
      </c>
      <c r="EQ703">
        <v>131072</v>
      </c>
      <c r="ER703">
        <v>8.86</v>
      </c>
      <c r="ES703">
        <v>0</v>
      </c>
      <c r="ET703">
        <v>8.86</v>
      </c>
      <c r="EU703">
        <v>1.48</v>
      </c>
      <c r="EV703">
        <v>0</v>
      </c>
      <c r="EW703">
        <v>0</v>
      </c>
      <c r="EX703">
        <v>0</v>
      </c>
      <c r="EY703">
        <v>0</v>
      </c>
      <c r="FQ703">
        <v>0</v>
      </c>
      <c r="FR703">
        <f>ROUND(IF(AND(BH703=3,BI703=3),P703,0),2)</f>
        <v>0</v>
      </c>
      <c r="FS703">
        <v>0</v>
      </c>
      <c r="FX703">
        <v>91</v>
      </c>
      <c r="FY703">
        <v>70</v>
      </c>
      <c r="GA703" t="s">
        <v>3</v>
      </c>
      <c r="GD703">
        <v>0</v>
      </c>
      <c r="GF703">
        <v>-1983005167</v>
      </c>
      <c r="GG703">
        <v>2</v>
      </c>
      <c r="GH703">
        <v>1</v>
      </c>
      <c r="GI703">
        <v>2</v>
      </c>
      <c r="GJ703">
        <v>0</v>
      </c>
      <c r="GK703">
        <f>ROUND(R703*(R12)/100,2)</f>
        <v>0</v>
      </c>
      <c r="GL703">
        <f>ROUND(IF(AND(BH703=3,BI703=3,FS703&lt;&gt;0),P703,0),2)</f>
        <v>0</v>
      </c>
      <c r="GM703">
        <f>ROUND(O703+X703+Y703+GK703,2)+GX703</f>
        <v>0</v>
      </c>
      <c r="GN703">
        <f>IF(OR(BI703=0,BI703=1),ROUND(O703+X703+Y703+GK703,2),0)</f>
        <v>0</v>
      </c>
      <c r="GO703">
        <f>IF(BI703=2,ROUND(O703+X703+Y703+GK703,2),0)</f>
        <v>0</v>
      </c>
      <c r="GP703">
        <f>IF(BI703=4,ROUND(O703+X703+Y703+GK703,2)+GX703,0)</f>
        <v>0</v>
      </c>
      <c r="GR703">
        <v>0</v>
      </c>
      <c r="GS703">
        <v>3</v>
      </c>
      <c r="GT703">
        <v>0</v>
      </c>
      <c r="GU703" t="s">
        <v>3</v>
      </c>
      <c r="GV703">
        <f>ROUND((GT703),6)</f>
        <v>0</v>
      </c>
      <c r="GW703">
        <v>1</v>
      </c>
      <c r="GX703">
        <f>ROUND(HC703*I703,2)</f>
        <v>0</v>
      </c>
      <c r="HA703">
        <v>0</v>
      </c>
      <c r="HB703">
        <v>0</v>
      </c>
      <c r="HC703">
        <f>GV703*GW703</f>
        <v>0</v>
      </c>
      <c r="IK703">
        <v>0</v>
      </c>
    </row>
    <row r="704" spans="1:245" hidden="1" x14ac:dyDescent="0.2">
      <c r="A704">
        <v>17</v>
      </c>
      <c r="B704">
        <v>1</v>
      </c>
      <c r="C704">
        <f>ROW(SmtRes!A318)</f>
        <v>318</v>
      </c>
      <c r="D704">
        <f>ROW(EtalonRes!A315)</f>
        <v>315</v>
      </c>
      <c r="E704" t="s">
        <v>471</v>
      </c>
      <c r="F704" t="s">
        <v>273</v>
      </c>
      <c r="G704" t="s">
        <v>274</v>
      </c>
      <c r="H704" t="s">
        <v>25</v>
      </c>
      <c r="I704">
        <v>0</v>
      </c>
      <c r="J704">
        <v>0</v>
      </c>
      <c r="O704">
        <f>ROUND(CP704,2)</f>
        <v>0</v>
      </c>
      <c r="P704">
        <f>ROUND((ROUND((AC704*AW704*I704),2)*BC704),2)</f>
        <v>0</v>
      </c>
      <c r="Q704">
        <f>(ROUND((ROUND(((ET704)*AV704*I704),2)*BB704),2)+ROUND((ROUND(((AE704-(EU704))*AV704*I704),2)*BS704),2))</f>
        <v>0</v>
      </c>
      <c r="R704">
        <f>ROUND((ROUND((AE704*AV704*I704),2)*BS704),2)</f>
        <v>0</v>
      </c>
      <c r="S704">
        <f>ROUND((ROUND((AF704*AV704*I704),2)*BA704),2)</f>
        <v>0</v>
      </c>
      <c r="T704">
        <f>ROUND(CU704*I704,2)</f>
        <v>0</v>
      </c>
      <c r="U704">
        <f>CV704*I704</f>
        <v>0</v>
      </c>
      <c r="V704">
        <f>CW704*I704</f>
        <v>0</v>
      </c>
      <c r="W704">
        <f>ROUND(CX704*I704,2)</f>
        <v>0</v>
      </c>
      <c r="X704">
        <f t="shared" si="665"/>
        <v>0</v>
      </c>
      <c r="Y704">
        <f t="shared" si="665"/>
        <v>0</v>
      </c>
      <c r="AA704">
        <v>40385408</v>
      </c>
      <c r="AB704">
        <f>ROUND((AC704+AD704+AF704),6)</f>
        <v>4465.42</v>
      </c>
      <c r="AC704">
        <f>ROUND((ES704),6)</f>
        <v>3709.87</v>
      </c>
      <c r="AD704">
        <f>ROUND((((ET704)-(EU704))+AE704),6)</f>
        <v>53.54</v>
      </c>
      <c r="AE704">
        <f t="shared" si="666"/>
        <v>8.27</v>
      </c>
      <c r="AF704">
        <f t="shared" si="666"/>
        <v>702.01</v>
      </c>
      <c r="AG704">
        <f>ROUND((AP704),6)</f>
        <v>0</v>
      </c>
      <c r="AH704">
        <f t="shared" si="667"/>
        <v>63.44</v>
      </c>
      <c r="AI704">
        <f t="shared" si="667"/>
        <v>0</v>
      </c>
      <c r="AJ704">
        <f>(AS704)</f>
        <v>0</v>
      </c>
      <c r="AK704">
        <v>4465.42</v>
      </c>
      <c r="AL704">
        <v>3709.87</v>
      </c>
      <c r="AM704">
        <v>53.54</v>
      </c>
      <c r="AN704">
        <v>8.27</v>
      </c>
      <c r="AO704">
        <v>702.01</v>
      </c>
      <c r="AP704">
        <v>0</v>
      </c>
      <c r="AQ704">
        <v>63.44</v>
      </c>
      <c r="AR704">
        <v>0</v>
      </c>
      <c r="AS704">
        <v>0</v>
      </c>
      <c r="AT704">
        <v>131</v>
      </c>
      <c r="AU704">
        <v>54</v>
      </c>
      <c r="AV704">
        <v>1</v>
      </c>
      <c r="AW704">
        <v>1</v>
      </c>
      <c r="AZ704">
        <v>1</v>
      </c>
      <c r="BA704">
        <v>24.53</v>
      </c>
      <c r="BB704">
        <v>8.9700000000000006</v>
      </c>
      <c r="BC704">
        <v>5.61</v>
      </c>
      <c r="BD704" t="s">
        <v>3</v>
      </c>
      <c r="BE704" t="s">
        <v>3</v>
      </c>
      <c r="BF704" t="s">
        <v>3</v>
      </c>
      <c r="BG704" t="s">
        <v>3</v>
      </c>
      <c r="BH704">
        <v>0</v>
      </c>
      <c r="BI704">
        <v>1</v>
      </c>
      <c r="BJ704" t="s">
        <v>275</v>
      </c>
      <c r="BM704">
        <v>1693</v>
      </c>
      <c r="BN704">
        <v>0</v>
      </c>
      <c r="BO704" t="s">
        <v>273</v>
      </c>
      <c r="BP704">
        <v>1</v>
      </c>
      <c r="BQ704">
        <v>30</v>
      </c>
      <c r="BR704">
        <v>0</v>
      </c>
      <c r="BS704">
        <v>24.53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131</v>
      </c>
      <c r="CA704">
        <v>54</v>
      </c>
      <c r="CE704">
        <v>30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>(P704+Q704+S704)</f>
        <v>0</v>
      </c>
      <c r="CQ704">
        <f>ROUND((ROUND((AC704*AW704*1),2)*BC704),2)</f>
        <v>20812.37</v>
      </c>
      <c r="CR704">
        <f>(ROUND((ROUND(((ET704)*AV704*1),2)*BB704),2)+ROUND((ROUND(((AE704-(EU704))*AV704*1),2)*BS704),2))</f>
        <v>480.25</v>
      </c>
      <c r="CS704">
        <f>ROUND((ROUND((AE704*AV704*1),2)*BS704),2)</f>
        <v>202.86</v>
      </c>
      <c r="CT704">
        <f>ROUND((ROUND((AF704*AV704*1),2)*BA704),2)</f>
        <v>17220.310000000001</v>
      </c>
      <c r="CU704">
        <f>AG704</f>
        <v>0</v>
      </c>
      <c r="CV704">
        <f>(AH704*AV704)</f>
        <v>63.44</v>
      </c>
      <c r="CW704">
        <f t="shared" si="668"/>
        <v>0</v>
      </c>
      <c r="CX704">
        <f t="shared" si="668"/>
        <v>0</v>
      </c>
      <c r="CY704">
        <f>S704*(BZ704/100)</f>
        <v>0</v>
      </c>
      <c r="CZ704">
        <f>S704*(CA704/100)</f>
        <v>0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161</v>
      </c>
      <c r="DO704">
        <v>107</v>
      </c>
      <c r="DP704">
        <v>1</v>
      </c>
      <c r="DQ704">
        <v>1</v>
      </c>
      <c r="DU704">
        <v>1013</v>
      </c>
      <c r="DV704" t="s">
        <v>25</v>
      </c>
      <c r="DW704" t="s">
        <v>25</v>
      </c>
      <c r="DX704">
        <v>1</v>
      </c>
      <c r="EE704">
        <v>39929105</v>
      </c>
      <c r="EF704">
        <v>30</v>
      </c>
      <c r="EG704" t="s">
        <v>51</v>
      </c>
      <c r="EH704">
        <v>0</v>
      </c>
      <c r="EI704" t="s">
        <v>3</v>
      </c>
      <c r="EJ704">
        <v>1</v>
      </c>
      <c r="EK704">
        <v>1693</v>
      </c>
      <c r="EL704" t="s">
        <v>276</v>
      </c>
      <c r="EM704" t="s">
        <v>277</v>
      </c>
      <c r="EO704" t="s">
        <v>3</v>
      </c>
      <c r="EQ704">
        <v>131072</v>
      </c>
      <c r="ER704">
        <v>4465.42</v>
      </c>
      <c r="ES704">
        <v>3709.87</v>
      </c>
      <c r="ET704">
        <v>53.54</v>
      </c>
      <c r="EU704">
        <v>8.27</v>
      </c>
      <c r="EV704">
        <v>702.01</v>
      </c>
      <c r="EW704">
        <v>63.44</v>
      </c>
      <c r="EX704">
        <v>0</v>
      </c>
      <c r="EY704">
        <v>0</v>
      </c>
      <c r="FQ704">
        <v>0</v>
      </c>
      <c r="FR704">
        <f>ROUND(IF(AND(BH704=3,BI704=3),P704,0),2)</f>
        <v>0</v>
      </c>
      <c r="FS704">
        <v>0</v>
      </c>
      <c r="FX704">
        <v>161</v>
      </c>
      <c r="FY704">
        <v>107</v>
      </c>
      <c r="GA704" t="s">
        <v>3</v>
      </c>
      <c r="GD704">
        <v>0</v>
      </c>
      <c r="GF704">
        <v>574270988</v>
      </c>
      <c r="GG704">
        <v>2</v>
      </c>
      <c r="GH704">
        <v>1</v>
      </c>
      <c r="GI704">
        <v>2</v>
      </c>
      <c r="GJ704">
        <v>0</v>
      </c>
      <c r="GK704">
        <f>ROUND(R704*(R12)/100,2)</f>
        <v>0</v>
      </c>
      <c r="GL704">
        <f>ROUND(IF(AND(BH704=3,BI704=3,FS704&lt;&gt;0),P704,0),2)</f>
        <v>0</v>
      </c>
      <c r="GM704">
        <f>ROUND(O704+X704+Y704+GK704,2)+GX704</f>
        <v>0</v>
      </c>
      <c r="GN704">
        <f>IF(OR(BI704=0,BI704=1),ROUND(O704+X704+Y704+GK704,2),0)</f>
        <v>0</v>
      </c>
      <c r="GO704">
        <f>IF(BI704=2,ROUND(O704+X704+Y704+GK704,2),0)</f>
        <v>0</v>
      </c>
      <c r="GP704">
        <f>IF(BI704=4,ROUND(O704+X704+Y704+GK704,2)+GX704,0)</f>
        <v>0</v>
      </c>
      <c r="GR704">
        <v>0</v>
      </c>
      <c r="GS704">
        <v>3</v>
      </c>
      <c r="GT704">
        <v>0</v>
      </c>
      <c r="GU704" t="s">
        <v>3</v>
      </c>
      <c r="GV704">
        <f>ROUND((GT704),6)</f>
        <v>0</v>
      </c>
      <c r="GW704">
        <v>1</v>
      </c>
      <c r="GX704">
        <f>ROUND(HC704*I704,2)</f>
        <v>0</v>
      </c>
      <c r="HA704">
        <v>0</v>
      </c>
      <c r="HB704">
        <v>0</v>
      </c>
      <c r="HC704">
        <f>GV704*GW704</f>
        <v>0</v>
      </c>
      <c r="IK704">
        <v>0</v>
      </c>
    </row>
    <row r="705" spans="1:245" hidden="1" x14ac:dyDescent="0.2">
      <c r="A705">
        <v>18</v>
      </c>
      <c r="B705">
        <v>1</v>
      </c>
      <c r="C705">
        <v>318</v>
      </c>
      <c r="E705" t="s">
        <v>472</v>
      </c>
      <c r="F705" t="s">
        <v>279</v>
      </c>
      <c r="G705" t="s">
        <v>280</v>
      </c>
      <c r="H705" t="s">
        <v>44</v>
      </c>
      <c r="I705">
        <f>I704*J705</f>
        <v>0</v>
      </c>
      <c r="J705">
        <v>1.6</v>
      </c>
      <c r="O705">
        <f>ROUND(CP705,2)</f>
        <v>0</v>
      </c>
      <c r="P705">
        <f>ROUND((ROUND((AC705*AW705*I705),2)*BC705),2)</f>
        <v>0</v>
      </c>
      <c r="Q705">
        <f>(ROUND((ROUND(((ET705)*AV705*I705),2)*BB705),2)+ROUND((ROUND(((AE705-(EU705))*AV705*I705),2)*BS705),2))</f>
        <v>0</v>
      </c>
      <c r="R705">
        <f>ROUND((ROUND((AE705*AV705*I705),2)*BS705),2)</f>
        <v>0</v>
      </c>
      <c r="S705">
        <f>ROUND((ROUND((AF705*AV705*I705),2)*BA705),2)</f>
        <v>0</v>
      </c>
      <c r="T705">
        <f>ROUND(CU705*I705,2)</f>
        <v>0</v>
      </c>
      <c r="U705">
        <f>CV705*I705</f>
        <v>0</v>
      </c>
      <c r="V705">
        <f>CW705*I705</f>
        <v>0</v>
      </c>
      <c r="W705">
        <f>ROUND(CX705*I705,2)</f>
        <v>0</v>
      </c>
      <c r="X705">
        <f t="shared" si="665"/>
        <v>0</v>
      </c>
      <c r="Y705">
        <f t="shared" si="665"/>
        <v>0</v>
      </c>
      <c r="AA705">
        <v>40385408</v>
      </c>
      <c r="AB705">
        <f>ROUND((AC705+AD705+AF705),6)</f>
        <v>4244.2299999999996</v>
      </c>
      <c r="AC705">
        <f>ROUND((ES705),6)</f>
        <v>4244.2299999999996</v>
      </c>
      <c r="AD705">
        <f>ROUND((((ET705)-(EU705))+AE705),6)</f>
        <v>0</v>
      </c>
      <c r="AE705">
        <f t="shared" si="666"/>
        <v>0</v>
      </c>
      <c r="AF705">
        <f t="shared" si="666"/>
        <v>0</v>
      </c>
      <c r="AG705">
        <f>ROUND((AP705),6)</f>
        <v>0</v>
      </c>
      <c r="AH705">
        <f t="shared" si="667"/>
        <v>0</v>
      </c>
      <c r="AI705">
        <f t="shared" si="667"/>
        <v>0</v>
      </c>
      <c r="AJ705">
        <f>(AS705)</f>
        <v>0</v>
      </c>
      <c r="AK705">
        <v>4244.2299999999996</v>
      </c>
      <c r="AL705">
        <v>4244.2299999999996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1</v>
      </c>
      <c r="AW705">
        <v>1</v>
      </c>
      <c r="AZ705">
        <v>1</v>
      </c>
      <c r="BA705">
        <v>1</v>
      </c>
      <c r="BB705">
        <v>1</v>
      </c>
      <c r="BC705">
        <v>2.2000000000000002</v>
      </c>
      <c r="BD705" t="s">
        <v>3</v>
      </c>
      <c r="BE705" t="s">
        <v>3</v>
      </c>
      <c r="BF705" t="s">
        <v>3</v>
      </c>
      <c r="BG705" t="s">
        <v>3</v>
      </c>
      <c r="BH705">
        <v>3</v>
      </c>
      <c r="BI705">
        <v>1</v>
      </c>
      <c r="BJ705" t="s">
        <v>281</v>
      </c>
      <c r="BM705">
        <v>1693</v>
      </c>
      <c r="BN705">
        <v>0</v>
      </c>
      <c r="BO705" t="s">
        <v>279</v>
      </c>
      <c r="BP705">
        <v>1</v>
      </c>
      <c r="BQ705">
        <v>30</v>
      </c>
      <c r="BR705">
        <v>0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0</v>
      </c>
      <c r="CA705">
        <v>0</v>
      </c>
      <c r="CE705">
        <v>30</v>
      </c>
      <c r="CF705">
        <v>0</v>
      </c>
      <c r="CG705">
        <v>0</v>
      </c>
      <c r="CM705">
        <v>0</v>
      </c>
      <c r="CN705" t="s">
        <v>3</v>
      </c>
      <c r="CO705">
        <v>0</v>
      </c>
      <c r="CP705">
        <f>(P705+Q705+S705)</f>
        <v>0</v>
      </c>
      <c r="CQ705">
        <f>ROUND((ROUND((AC705*AW705*1),2)*BC705),2)</f>
        <v>9337.31</v>
      </c>
      <c r="CR705">
        <f>(ROUND((ROUND(((ET705)*AV705*1),2)*BB705),2)+ROUND((ROUND(((AE705-(EU705))*AV705*1),2)*BS705),2))</f>
        <v>0</v>
      </c>
      <c r="CS705">
        <f>ROUND((ROUND((AE705*AV705*1),2)*BS705),2)</f>
        <v>0</v>
      </c>
      <c r="CT705">
        <f>ROUND((ROUND((AF705*AV705*1),2)*BA705),2)</f>
        <v>0</v>
      </c>
      <c r="CU705">
        <f>AG705</f>
        <v>0</v>
      </c>
      <c r="CV705">
        <f>(AH705*AV705)</f>
        <v>0</v>
      </c>
      <c r="CW705">
        <f t="shared" si="668"/>
        <v>0</v>
      </c>
      <c r="CX705">
        <f t="shared" si="668"/>
        <v>0</v>
      </c>
      <c r="CY705">
        <f>S705*(BZ705/100)</f>
        <v>0</v>
      </c>
      <c r="CZ705">
        <f>S705*(CA705/100)</f>
        <v>0</v>
      </c>
      <c r="DC705" t="s">
        <v>3</v>
      </c>
      <c r="DD705" t="s">
        <v>3</v>
      </c>
      <c r="DE705" t="s">
        <v>3</v>
      </c>
      <c r="DF705" t="s">
        <v>3</v>
      </c>
      <c r="DG705" t="s">
        <v>3</v>
      </c>
      <c r="DH705" t="s">
        <v>3</v>
      </c>
      <c r="DI705" t="s">
        <v>3</v>
      </c>
      <c r="DJ705" t="s">
        <v>3</v>
      </c>
      <c r="DK705" t="s">
        <v>3</v>
      </c>
      <c r="DL705" t="s">
        <v>3</v>
      </c>
      <c r="DM705" t="s">
        <v>3</v>
      </c>
      <c r="DN705">
        <v>161</v>
      </c>
      <c r="DO705">
        <v>107</v>
      </c>
      <c r="DP705">
        <v>1</v>
      </c>
      <c r="DQ705">
        <v>1</v>
      </c>
      <c r="DU705">
        <v>1007</v>
      </c>
      <c r="DV705" t="s">
        <v>44</v>
      </c>
      <c r="DW705" t="s">
        <v>44</v>
      </c>
      <c r="DX705">
        <v>1</v>
      </c>
      <c r="EE705">
        <v>39929105</v>
      </c>
      <c r="EF705">
        <v>30</v>
      </c>
      <c r="EG705" t="s">
        <v>51</v>
      </c>
      <c r="EH705">
        <v>0</v>
      </c>
      <c r="EI705" t="s">
        <v>3</v>
      </c>
      <c r="EJ705">
        <v>1</v>
      </c>
      <c r="EK705">
        <v>1693</v>
      </c>
      <c r="EL705" t="s">
        <v>276</v>
      </c>
      <c r="EM705" t="s">
        <v>277</v>
      </c>
      <c r="EO705" t="s">
        <v>3</v>
      </c>
      <c r="EQ705">
        <v>0</v>
      </c>
      <c r="ER705">
        <v>4244.2299999999996</v>
      </c>
      <c r="ES705">
        <v>4244.2299999999996</v>
      </c>
      <c r="ET705">
        <v>0</v>
      </c>
      <c r="EU705">
        <v>0</v>
      </c>
      <c r="EV705">
        <v>0</v>
      </c>
      <c r="EW705">
        <v>0</v>
      </c>
      <c r="EX705">
        <v>0</v>
      </c>
      <c r="FQ705">
        <v>0</v>
      </c>
      <c r="FR705">
        <f>ROUND(IF(AND(BH705=3,BI705=3),P705,0),2)</f>
        <v>0</v>
      </c>
      <c r="FS705">
        <v>0</v>
      </c>
      <c r="FX705">
        <v>161</v>
      </c>
      <c r="FY705">
        <v>107</v>
      </c>
      <c r="GA705" t="s">
        <v>3</v>
      </c>
      <c r="GD705">
        <v>0</v>
      </c>
      <c r="GF705">
        <v>-1388957592</v>
      </c>
      <c r="GG705">
        <v>2</v>
      </c>
      <c r="GH705">
        <v>1</v>
      </c>
      <c r="GI705">
        <v>2</v>
      </c>
      <c r="GJ705">
        <v>0</v>
      </c>
      <c r="GK705">
        <f>ROUND(R705*(R12)/100,2)</f>
        <v>0</v>
      </c>
      <c r="GL705">
        <f>ROUND(IF(AND(BH705=3,BI705=3,FS705&lt;&gt;0),P705,0),2)</f>
        <v>0</v>
      </c>
      <c r="GM705">
        <f>ROUND(O705+X705+Y705+GK705,2)+GX705</f>
        <v>0</v>
      </c>
      <c r="GN705">
        <f>IF(OR(BI705=0,BI705=1),ROUND(O705+X705+Y705+GK705,2),0)</f>
        <v>0</v>
      </c>
      <c r="GO705">
        <f>IF(BI705=2,ROUND(O705+X705+Y705+GK705,2),0)</f>
        <v>0</v>
      </c>
      <c r="GP705">
        <f>IF(BI705=4,ROUND(O705+X705+Y705+GK705,2)+GX705,0)</f>
        <v>0</v>
      </c>
      <c r="GR705">
        <v>0</v>
      </c>
      <c r="GS705">
        <v>3</v>
      </c>
      <c r="GT705">
        <v>0</v>
      </c>
      <c r="GU705" t="s">
        <v>3</v>
      </c>
      <c r="GV705">
        <f>ROUND((GT705),6)</f>
        <v>0</v>
      </c>
      <c r="GW705">
        <v>1</v>
      </c>
      <c r="GX705">
        <f>ROUND(HC705*I705,2)</f>
        <v>0</v>
      </c>
      <c r="HA705">
        <v>0</v>
      </c>
      <c r="HB705">
        <v>0</v>
      </c>
      <c r="HC705">
        <f>GV705*GW705</f>
        <v>0</v>
      </c>
      <c r="IK705">
        <v>0</v>
      </c>
    </row>
    <row r="706" spans="1:245" hidden="1" x14ac:dyDescent="0.2"/>
    <row r="707" spans="1:245" hidden="1" x14ac:dyDescent="0.2">
      <c r="A707" s="2">
        <v>51</v>
      </c>
      <c r="B707" s="2">
        <f>B698</f>
        <v>1</v>
      </c>
      <c r="C707" s="2">
        <f>A698</f>
        <v>4</v>
      </c>
      <c r="D707" s="2">
        <f>ROW(A698)</f>
        <v>698</v>
      </c>
      <c r="E707" s="2"/>
      <c r="F707" s="2" t="str">
        <f>IF(F698&lt;&gt;"",F698,"")</f>
        <v>Новый раздел</v>
      </c>
      <c r="G707" s="2" t="str">
        <f>IF(G698&lt;&gt;"",G698,"")</f>
        <v>п.28   Замена\устройство бортового камня садового(для для дорожно-тропиночной сети) - 2845м/п</v>
      </c>
      <c r="H707" s="2">
        <v>0</v>
      </c>
      <c r="I707" s="2"/>
      <c r="J707" s="2"/>
      <c r="K707" s="2"/>
      <c r="L707" s="2"/>
      <c r="M707" s="2"/>
      <c r="N707" s="2"/>
      <c r="O707" s="2">
        <f t="shared" ref="O707:T707" si="669">ROUND(AB707,2)</f>
        <v>0</v>
      </c>
      <c r="P707" s="2">
        <f t="shared" si="669"/>
        <v>0</v>
      </c>
      <c r="Q707" s="2">
        <f t="shared" si="669"/>
        <v>0</v>
      </c>
      <c r="R707" s="2">
        <f t="shared" si="669"/>
        <v>0</v>
      </c>
      <c r="S707" s="2">
        <f t="shared" si="669"/>
        <v>0</v>
      </c>
      <c r="T707" s="2">
        <f t="shared" si="669"/>
        <v>0</v>
      </c>
      <c r="U707" s="2">
        <f>AH707</f>
        <v>0</v>
      </c>
      <c r="V707" s="2">
        <f>AI707</f>
        <v>0</v>
      </c>
      <c r="W707" s="2">
        <f>ROUND(AJ707,2)</f>
        <v>0</v>
      </c>
      <c r="X707" s="2">
        <f>ROUND(AK707,2)</f>
        <v>0</v>
      </c>
      <c r="Y707" s="2">
        <f>ROUND(AL707,2)</f>
        <v>0</v>
      </c>
      <c r="Z707" s="2"/>
      <c r="AA707" s="2"/>
      <c r="AB707" s="2">
        <f>ROUND(SUMIF(AA702:AA705,"=40385408",O702:O705),2)</f>
        <v>0</v>
      </c>
      <c r="AC707" s="2">
        <f>ROUND(SUMIF(AA702:AA705,"=40385408",P702:P705),2)</f>
        <v>0</v>
      </c>
      <c r="AD707" s="2">
        <f>ROUND(SUMIF(AA702:AA705,"=40385408",Q702:Q705),2)</f>
        <v>0</v>
      </c>
      <c r="AE707" s="2">
        <f>ROUND(SUMIF(AA702:AA705,"=40385408",R702:R705),2)</f>
        <v>0</v>
      </c>
      <c r="AF707" s="2">
        <f>ROUND(SUMIF(AA702:AA705,"=40385408",S702:S705),2)</f>
        <v>0</v>
      </c>
      <c r="AG707" s="2">
        <f>ROUND(SUMIF(AA702:AA705,"=40385408",T702:T705),2)</f>
        <v>0</v>
      </c>
      <c r="AH707" s="2">
        <f>SUMIF(AA702:AA705,"=40385408",U702:U705)</f>
        <v>0</v>
      </c>
      <c r="AI707" s="2">
        <f>SUMIF(AA702:AA705,"=40385408",V702:V705)</f>
        <v>0</v>
      </c>
      <c r="AJ707" s="2">
        <f>ROUND(SUMIF(AA702:AA705,"=40385408",W702:W705),2)</f>
        <v>0</v>
      </c>
      <c r="AK707" s="2">
        <f>ROUND(SUMIF(AA702:AA705,"=40385408",X702:X705),2)</f>
        <v>0</v>
      </c>
      <c r="AL707" s="2">
        <f>ROUND(SUMIF(AA702:AA705,"=40385408",Y702:Y705),2)</f>
        <v>0</v>
      </c>
      <c r="AM707" s="2"/>
      <c r="AN707" s="2"/>
      <c r="AO707" s="2">
        <f t="shared" ref="AO707:BC707" si="670">ROUND(BX707,2)</f>
        <v>0</v>
      </c>
      <c r="AP707" s="2">
        <f t="shared" si="670"/>
        <v>0</v>
      </c>
      <c r="AQ707" s="2">
        <f t="shared" si="670"/>
        <v>0</v>
      </c>
      <c r="AR707" s="2">
        <f t="shared" si="670"/>
        <v>0</v>
      </c>
      <c r="AS707" s="2">
        <f t="shared" si="670"/>
        <v>0</v>
      </c>
      <c r="AT707" s="2">
        <f t="shared" si="670"/>
        <v>0</v>
      </c>
      <c r="AU707" s="2">
        <f t="shared" si="670"/>
        <v>0</v>
      </c>
      <c r="AV707" s="2">
        <f t="shared" si="670"/>
        <v>0</v>
      </c>
      <c r="AW707" s="2">
        <f t="shared" si="670"/>
        <v>0</v>
      </c>
      <c r="AX707" s="2">
        <f t="shared" si="670"/>
        <v>0</v>
      </c>
      <c r="AY707" s="2">
        <f t="shared" si="670"/>
        <v>0</v>
      </c>
      <c r="AZ707" s="2">
        <f t="shared" si="670"/>
        <v>0</v>
      </c>
      <c r="BA707" s="2">
        <f t="shared" si="670"/>
        <v>0</v>
      </c>
      <c r="BB707" s="2">
        <f t="shared" si="670"/>
        <v>0</v>
      </c>
      <c r="BC707" s="2">
        <f t="shared" si="670"/>
        <v>0</v>
      </c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>
        <f>ROUND(SUMIF(AA702:AA705,"=40385408",FQ702:FQ705),2)</f>
        <v>0</v>
      </c>
      <c r="BY707" s="2">
        <f>ROUND(SUMIF(AA702:AA705,"=40385408",FR702:FR705),2)</f>
        <v>0</v>
      </c>
      <c r="BZ707" s="2">
        <f>ROUND(SUMIF(AA702:AA705,"=40385408",GL702:GL705),2)</f>
        <v>0</v>
      </c>
      <c r="CA707" s="2">
        <f>ROUND(SUMIF(AA702:AA705,"=40385408",GM702:GM705),2)</f>
        <v>0</v>
      </c>
      <c r="CB707" s="2">
        <f>ROUND(SUMIF(AA702:AA705,"=40385408",GN702:GN705),2)</f>
        <v>0</v>
      </c>
      <c r="CC707" s="2">
        <f>ROUND(SUMIF(AA702:AA705,"=40385408",GO702:GO705),2)</f>
        <v>0</v>
      </c>
      <c r="CD707" s="2">
        <f>ROUND(SUMIF(AA702:AA705,"=40385408",GP702:GP705),2)</f>
        <v>0</v>
      </c>
      <c r="CE707" s="2">
        <f>AC707-BX707</f>
        <v>0</v>
      </c>
      <c r="CF707" s="2">
        <f>AC707-BY707</f>
        <v>0</v>
      </c>
      <c r="CG707" s="2">
        <f>BX707-BZ707</f>
        <v>0</v>
      </c>
      <c r="CH707" s="2">
        <f>AC707-BX707-BY707+BZ707</f>
        <v>0</v>
      </c>
      <c r="CI707" s="2">
        <f>BY707-BZ707</f>
        <v>0</v>
      </c>
      <c r="CJ707" s="2">
        <f>ROUND(SUMIF(AA702:AA705,"=40385408",GX702:GX705),2)</f>
        <v>0</v>
      </c>
      <c r="CK707" s="2">
        <f>ROUND(SUMIF(AA702:AA705,"=40385408",GY702:GY705),2)</f>
        <v>0</v>
      </c>
      <c r="CL707" s="2">
        <f>ROUND(SUMIF(AA702:AA705,"=40385408",GZ702:GZ705),2)</f>
        <v>0</v>
      </c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>
        <v>0</v>
      </c>
    </row>
    <row r="708" spans="1:245" hidden="1" x14ac:dyDescent="0.2"/>
    <row r="709" spans="1:245" hidden="1" x14ac:dyDescent="0.2">
      <c r="A709" s="4">
        <v>50</v>
      </c>
      <c r="B709" s="4">
        <v>0</v>
      </c>
      <c r="C709" s="4">
        <v>0</v>
      </c>
      <c r="D709" s="4">
        <v>1</v>
      </c>
      <c r="E709" s="4">
        <v>201</v>
      </c>
      <c r="F709" s="4">
        <f>ROUND(Source!O707,O709)</f>
        <v>0</v>
      </c>
      <c r="G709" s="4" t="s">
        <v>65</v>
      </c>
      <c r="H709" s="4" t="s">
        <v>66</v>
      </c>
      <c r="I709" s="4"/>
      <c r="J709" s="4"/>
      <c r="K709" s="4">
        <v>201</v>
      </c>
      <c r="L709" s="4">
        <v>1</v>
      </c>
      <c r="M709" s="4">
        <v>3</v>
      </c>
      <c r="N709" s="4" t="s">
        <v>3</v>
      </c>
      <c r="O709" s="4">
        <v>2</v>
      </c>
      <c r="P709" s="4"/>
      <c r="Q709" s="4"/>
      <c r="R709" s="4"/>
      <c r="S709" s="4"/>
      <c r="T709" s="4"/>
      <c r="U709" s="4"/>
      <c r="V709" s="4"/>
      <c r="W709" s="4"/>
    </row>
    <row r="710" spans="1:245" hidden="1" x14ac:dyDescent="0.2">
      <c r="A710" s="4">
        <v>50</v>
      </c>
      <c r="B710" s="4">
        <v>0</v>
      </c>
      <c r="C710" s="4">
        <v>0</v>
      </c>
      <c r="D710" s="4">
        <v>1</v>
      </c>
      <c r="E710" s="4">
        <v>202</v>
      </c>
      <c r="F710" s="4">
        <f>ROUND(Source!P707,O710)</f>
        <v>0</v>
      </c>
      <c r="G710" s="4" t="s">
        <v>67</v>
      </c>
      <c r="H710" s="4" t="s">
        <v>68</v>
      </c>
      <c r="I710" s="4"/>
      <c r="J710" s="4"/>
      <c r="K710" s="4">
        <v>202</v>
      </c>
      <c r="L710" s="4">
        <v>2</v>
      </c>
      <c r="M710" s="4">
        <v>3</v>
      </c>
      <c r="N710" s="4" t="s">
        <v>3</v>
      </c>
      <c r="O710" s="4">
        <v>2</v>
      </c>
      <c r="P710" s="4"/>
      <c r="Q710" s="4"/>
      <c r="R710" s="4"/>
      <c r="S710" s="4"/>
      <c r="T710" s="4"/>
      <c r="U710" s="4"/>
      <c r="V710" s="4"/>
      <c r="W710" s="4"/>
    </row>
    <row r="711" spans="1:245" hidden="1" x14ac:dyDescent="0.2">
      <c r="A711" s="4">
        <v>50</v>
      </c>
      <c r="B711" s="4">
        <v>0</v>
      </c>
      <c r="C711" s="4">
        <v>0</v>
      </c>
      <c r="D711" s="4">
        <v>1</v>
      </c>
      <c r="E711" s="4">
        <v>222</v>
      </c>
      <c r="F711" s="4">
        <f>ROUND(Source!AO707,O711)</f>
        <v>0</v>
      </c>
      <c r="G711" s="4" t="s">
        <v>69</v>
      </c>
      <c r="H711" s="4" t="s">
        <v>70</v>
      </c>
      <c r="I711" s="4"/>
      <c r="J711" s="4"/>
      <c r="K711" s="4">
        <v>222</v>
      </c>
      <c r="L711" s="4">
        <v>3</v>
      </c>
      <c r="M711" s="4">
        <v>3</v>
      </c>
      <c r="N711" s="4" t="s">
        <v>3</v>
      </c>
      <c r="O711" s="4">
        <v>2</v>
      </c>
      <c r="P711" s="4"/>
      <c r="Q711" s="4"/>
      <c r="R711" s="4"/>
      <c r="S711" s="4"/>
      <c r="T711" s="4"/>
      <c r="U711" s="4"/>
      <c r="V711" s="4"/>
      <c r="W711" s="4"/>
    </row>
    <row r="712" spans="1:245" hidden="1" x14ac:dyDescent="0.2">
      <c r="A712" s="4">
        <v>50</v>
      </c>
      <c r="B712" s="4">
        <v>0</v>
      </c>
      <c r="C712" s="4">
        <v>0</v>
      </c>
      <c r="D712" s="4">
        <v>1</v>
      </c>
      <c r="E712" s="4">
        <v>225</v>
      </c>
      <c r="F712" s="4">
        <f>ROUND(Source!AV707,O712)</f>
        <v>0</v>
      </c>
      <c r="G712" s="4" t="s">
        <v>71</v>
      </c>
      <c r="H712" s="4" t="s">
        <v>72</v>
      </c>
      <c r="I712" s="4"/>
      <c r="J712" s="4"/>
      <c r="K712" s="4">
        <v>225</v>
      </c>
      <c r="L712" s="4">
        <v>4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/>
    </row>
    <row r="713" spans="1:245" hidden="1" x14ac:dyDescent="0.2">
      <c r="A713" s="4">
        <v>50</v>
      </c>
      <c r="B713" s="4">
        <v>0</v>
      </c>
      <c r="C713" s="4">
        <v>0</v>
      </c>
      <c r="D713" s="4">
        <v>1</v>
      </c>
      <c r="E713" s="4">
        <v>226</v>
      </c>
      <c r="F713" s="4">
        <f>ROUND(Source!AW707,O713)</f>
        <v>0</v>
      </c>
      <c r="G713" s="4" t="s">
        <v>73</v>
      </c>
      <c r="H713" s="4" t="s">
        <v>74</v>
      </c>
      <c r="I713" s="4"/>
      <c r="J713" s="4"/>
      <c r="K713" s="4">
        <v>226</v>
      </c>
      <c r="L713" s="4">
        <v>5</v>
      </c>
      <c r="M713" s="4">
        <v>3</v>
      </c>
      <c r="N713" s="4" t="s">
        <v>3</v>
      </c>
      <c r="O713" s="4">
        <v>2</v>
      </c>
      <c r="P713" s="4"/>
      <c r="Q713" s="4"/>
      <c r="R713" s="4"/>
      <c r="S713" s="4"/>
      <c r="T713" s="4"/>
      <c r="U713" s="4"/>
      <c r="V713" s="4"/>
      <c r="W713" s="4"/>
    </row>
    <row r="714" spans="1:245" hidden="1" x14ac:dyDescent="0.2">
      <c r="A714" s="4">
        <v>50</v>
      </c>
      <c r="B714" s="4">
        <v>0</v>
      </c>
      <c r="C714" s="4">
        <v>0</v>
      </c>
      <c r="D714" s="4">
        <v>1</v>
      </c>
      <c r="E714" s="4">
        <v>227</v>
      </c>
      <c r="F714" s="4">
        <f>ROUND(Source!AX707,O714)</f>
        <v>0</v>
      </c>
      <c r="G714" s="4" t="s">
        <v>75</v>
      </c>
      <c r="H714" s="4" t="s">
        <v>76</v>
      </c>
      <c r="I714" s="4"/>
      <c r="J714" s="4"/>
      <c r="K714" s="4">
        <v>227</v>
      </c>
      <c r="L714" s="4">
        <v>6</v>
      </c>
      <c r="M714" s="4">
        <v>3</v>
      </c>
      <c r="N714" s="4" t="s">
        <v>3</v>
      </c>
      <c r="O714" s="4">
        <v>2</v>
      </c>
      <c r="P714" s="4"/>
      <c r="Q714" s="4"/>
      <c r="R714" s="4"/>
      <c r="S714" s="4"/>
      <c r="T714" s="4"/>
      <c r="U714" s="4"/>
      <c r="V714" s="4"/>
      <c r="W714" s="4"/>
    </row>
    <row r="715" spans="1:245" hidden="1" x14ac:dyDescent="0.2">
      <c r="A715" s="4">
        <v>50</v>
      </c>
      <c r="B715" s="4">
        <v>0</v>
      </c>
      <c r="C715" s="4">
        <v>0</v>
      </c>
      <c r="D715" s="4">
        <v>1</v>
      </c>
      <c r="E715" s="4">
        <v>228</v>
      </c>
      <c r="F715" s="4">
        <f>ROUND(Source!AY707,O715)</f>
        <v>0</v>
      </c>
      <c r="G715" s="4" t="s">
        <v>77</v>
      </c>
      <c r="H715" s="4" t="s">
        <v>78</v>
      </c>
      <c r="I715" s="4"/>
      <c r="J715" s="4"/>
      <c r="K715" s="4">
        <v>228</v>
      </c>
      <c r="L715" s="4">
        <v>7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/>
    </row>
    <row r="716" spans="1:245" hidden="1" x14ac:dyDescent="0.2">
      <c r="A716" s="4">
        <v>50</v>
      </c>
      <c r="B716" s="4">
        <v>0</v>
      </c>
      <c r="C716" s="4">
        <v>0</v>
      </c>
      <c r="D716" s="4">
        <v>1</v>
      </c>
      <c r="E716" s="4">
        <v>216</v>
      </c>
      <c r="F716" s="4">
        <f>ROUND(Source!AP707,O716)</f>
        <v>0</v>
      </c>
      <c r="G716" s="4" t="s">
        <v>79</v>
      </c>
      <c r="H716" s="4" t="s">
        <v>80</v>
      </c>
      <c r="I716" s="4"/>
      <c r="J716" s="4"/>
      <c r="K716" s="4">
        <v>216</v>
      </c>
      <c r="L716" s="4">
        <v>8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/>
    </row>
    <row r="717" spans="1:245" hidden="1" x14ac:dyDescent="0.2">
      <c r="A717" s="4">
        <v>50</v>
      </c>
      <c r="B717" s="4">
        <v>0</v>
      </c>
      <c r="C717" s="4">
        <v>0</v>
      </c>
      <c r="D717" s="4">
        <v>1</v>
      </c>
      <c r="E717" s="4">
        <v>223</v>
      </c>
      <c r="F717" s="4">
        <f>ROUND(Source!AQ707,O717)</f>
        <v>0</v>
      </c>
      <c r="G717" s="4" t="s">
        <v>81</v>
      </c>
      <c r="H717" s="4" t="s">
        <v>82</v>
      </c>
      <c r="I717" s="4"/>
      <c r="J717" s="4"/>
      <c r="K717" s="4">
        <v>223</v>
      </c>
      <c r="L717" s="4">
        <v>9</v>
      </c>
      <c r="M717" s="4">
        <v>3</v>
      </c>
      <c r="N717" s="4" t="s">
        <v>3</v>
      </c>
      <c r="O717" s="4">
        <v>2</v>
      </c>
      <c r="P717" s="4"/>
      <c r="Q717" s="4"/>
      <c r="R717" s="4"/>
      <c r="S717" s="4"/>
      <c r="T717" s="4"/>
      <c r="U717" s="4"/>
      <c r="V717" s="4"/>
      <c r="W717" s="4"/>
    </row>
    <row r="718" spans="1:245" hidden="1" x14ac:dyDescent="0.2">
      <c r="A718" s="4">
        <v>50</v>
      </c>
      <c r="B718" s="4">
        <v>0</v>
      </c>
      <c r="C718" s="4">
        <v>0</v>
      </c>
      <c r="D718" s="4">
        <v>1</v>
      </c>
      <c r="E718" s="4">
        <v>229</v>
      </c>
      <c r="F718" s="4">
        <f>ROUND(Source!AZ707,O718)</f>
        <v>0</v>
      </c>
      <c r="G718" s="4" t="s">
        <v>83</v>
      </c>
      <c r="H718" s="4" t="s">
        <v>84</v>
      </c>
      <c r="I718" s="4"/>
      <c r="J718" s="4"/>
      <c r="K718" s="4">
        <v>229</v>
      </c>
      <c r="L718" s="4">
        <v>10</v>
      </c>
      <c r="M718" s="4">
        <v>3</v>
      </c>
      <c r="N718" s="4" t="s">
        <v>3</v>
      </c>
      <c r="O718" s="4">
        <v>2</v>
      </c>
      <c r="P718" s="4"/>
      <c r="Q718" s="4"/>
      <c r="R718" s="4"/>
      <c r="S718" s="4"/>
      <c r="T718" s="4"/>
      <c r="U718" s="4"/>
      <c r="V718" s="4"/>
      <c r="W718" s="4"/>
    </row>
    <row r="719" spans="1:245" hidden="1" x14ac:dyDescent="0.2">
      <c r="A719" s="4">
        <v>50</v>
      </c>
      <c r="B719" s="4">
        <v>0</v>
      </c>
      <c r="C719" s="4">
        <v>0</v>
      </c>
      <c r="D719" s="4">
        <v>1</v>
      </c>
      <c r="E719" s="4">
        <v>203</v>
      </c>
      <c r="F719" s="4">
        <f>ROUND(Source!Q707,O719)</f>
        <v>0</v>
      </c>
      <c r="G719" s="4" t="s">
        <v>85</v>
      </c>
      <c r="H719" s="4" t="s">
        <v>86</v>
      </c>
      <c r="I719" s="4"/>
      <c r="J719" s="4"/>
      <c r="K719" s="4">
        <v>203</v>
      </c>
      <c r="L719" s="4">
        <v>11</v>
      </c>
      <c r="M719" s="4">
        <v>3</v>
      </c>
      <c r="N719" s="4" t="s">
        <v>3</v>
      </c>
      <c r="O719" s="4">
        <v>2</v>
      </c>
      <c r="P719" s="4"/>
      <c r="Q719" s="4"/>
      <c r="R719" s="4"/>
      <c r="S719" s="4"/>
      <c r="T719" s="4"/>
      <c r="U719" s="4"/>
      <c r="V719" s="4"/>
      <c r="W719" s="4"/>
    </row>
    <row r="720" spans="1:245" hidden="1" x14ac:dyDescent="0.2">
      <c r="A720" s="4">
        <v>50</v>
      </c>
      <c r="B720" s="4">
        <v>0</v>
      </c>
      <c r="C720" s="4">
        <v>0</v>
      </c>
      <c r="D720" s="4">
        <v>1</v>
      </c>
      <c r="E720" s="4">
        <v>231</v>
      </c>
      <c r="F720" s="4">
        <f>ROUND(Source!BB707,O720)</f>
        <v>0</v>
      </c>
      <c r="G720" s="4" t="s">
        <v>87</v>
      </c>
      <c r="H720" s="4" t="s">
        <v>88</v>
      </c>
      <c r="I720" s="4"/>
      <c r="J720" s="4"/>
      <c r="K720" s="4">
        <v>231</v>
      </c>
      <c r="L720" s="4">
        <v>12</v>
      </c>
      <c r="M720" s="4">
        <v>3</v>
      </c>
      <c r="N720" s="4" t="s">
        <v>3</v>
      </c>
      <c r="O720" s="4">
        <v>2</v>
      </c>
      <c r="P720" s="4"/>
      <c r="Q720" s="4"/>
      <c r="R720" s="4"/>
      <c r="S720" s="4"/>
      <c r="T720" s="4"/>
      <c r="U720" s="4"/>
      <c r="V720" s="4"/>
      <c r="W720" s="4"/>
    </row>
    <row r="721" spans="1:88" hidden="1" x14ac:dyDescent="0.2">
      <c r="A721" s="4">
        <v>50</v>
      </c>
      <c r="B721" s="4">
        <v>0</v>
      </c>
      <c r="C721" s="4">
        <v>0</v>
      </c>
      <c r="D721" s="4">
        <v>1</v>
      </c>
      <c r="E721" s="4">
        <v>204</v>
      </c>
      <c r="F721" s="4">
        <f>ROUND(Source!R707,O721)</f>
        <v>0</v>
      </c>
      <c r="G721" s="4" t="s">
        <v>89</v>
      </c>
      <c r="H721" s="4" t="s">
        <v>90</v>
      </c>
      <c r="I721" s="4"/>
      <c r="J721" s="4"/>
      <c r="K721" s="4">
        <v>204</v>
      </c>
      <c r="L721" s="4">
        <v>13</v>
      </c>
      <c r="M721" s="4">
        <v>3</v>
      </c>
      <c r="N721" s="4" t="s">
        <v>3</v>
      </c>
      <c r="O721" s="4">
        <v>2</v>
      </c>
      <c r="P721" s="4"/>
      <c r="Q721" s="4"/>
      <c r="R721" s="4"/>
      <c r="S721" s="4"/>
      <c r="T721" s="4"/>
      <c r="U721" s="4"/>
      <c r="V721" s="4"/>
      <c r="W721" s="4"/>
    </row>
    <row r="722" spans="1:88" hidden="1" x14ac:dyDescent="0.2">
      <c r="A722" s="4">
        <v>50</v>
      </c>
      <c r="B722" s="4">
        <v>0</v>
      </c>
      <c r="C722" s="4">
        <v>0</v>
      </c>
      <c r="D722" s="4">
        <v>1</v>
      </c>
      <c r="E722" s="4">
        <v>205</v>
      </c>
      <c r="F722" s="4">
        <f>ROUND(Source!S707,O722)</f>
        <v>0</v>
      </c>
      <c r="G722" s="4" t="s">
        <v>91</v>
      </c>
      <c r="H722" s="4" t="s">
        <v>92</v>
      </c>
      <c r="I722" s="4"/>
      <c r="J722" s="4"/>
      <c r="K722" s="4">
        <v>205</v>
      </c>
      <c r="L722" s="4">
        <v>14</v>
      </c>
      <c r="M722" s="4">
        <v>3</v>
      </c>
      <c r="N722" s="4" t="s">
        <v>3</v>
      </c>
      <c r="O722" s="4">
        <v>2</v>
      </c>
      <c r="P722" s="4"/>
      <c r="Q722" s="4"/>
      <c r="R722" s="4"/>
      <c r="S722" s="4"/>
      <c r="T722" s="4"/>
      <c r="U722" s="4"/>
      <c r="V722" s="4"/>
      <c r="W722" s="4"/>
    </row>
    <row r="723" spans="1:88" hidden="1" x14ac:dyDescent="0.2">
      <c r="A723" s="4">
        <v>50</v>
      </c>
      <c r="B723" s="4">
        <v>0</v>
      </c>
      <c r="C723" s="4">
        <v>0</v>
      </c>
      <c r="D723" s="4">
        <v>1</v>
      </c>
      <c r="E723" s="4">
        <v>232</v>
      </c>
      <c r="F723" s="4">
        <f>ROUND(Source!BC707,O723)</f>
        <v>0</v>
      </c>
      <c r="G723" s="4" t="s">
        <v>93</v>
      </c>
      <c r="H723" s="4" t="s">
        <v>94</v>
      </c>
      <c r="I723" s="4"/>
      <c r="J723" s="4"/>
      <c r="K723" s="4">
        <v>232</v>
      </c>
      <c r="L723" s="4">
        <v>15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/>
    </row>
    <row r="724" spans="1:88" hidden="1" x14ac:dyDescent="0.2">
      <c r="A724" s="4">
        <v>50</v>
      </c>
      <c r="B724" s="4">
        <v>0</v>
      </c>
      <c r="C724" s="4">
        <v>0</v>
      </c>
      <c r="D724" s="4">
        <v>1</v>
      </c>
      <c r="E724" s="4">
        <v>214</v>
      </c>
      <c r="F724" s="4">
        <f>ROUND(Source!AS707,O724)</f>
        <v>0</v>
      </c>
      <c r="G724" s="4" t="s">
        <v>95</v>
      </c>
      <c r="H724" s="4" t="s">
        <v>96</v>
      </c>
      <c r="I724" s="4"/>
      <c r="J724" s="4"/>
      <c r="K724" s="4">
        <v>214</v>
      </c>
      <c r="L724" s="4">
        <v>16</v>
      </c>
      <c r="M724" s="4">
        <v>3</v>
      </c>
      <c r="N724" s="4" t="s">
        <v>3</v>
      </c>
      <c r="O724" s="4">
        <v>2</v>
      </c>
      <c r="P724" s="4"/>
      <c r="Q724" s="4"/>
      <c r="R724" s="4"/>
      <c r="S724" s="4"/>
      <c r="T724" s="4"/>
      <c r="U724" s="4"/>
      <c r="V724" s="4"/>
      <c r="W724" s="4"/>
    </row>
    <row r="725" spans="1:88" hidden="1" x14ac:dyDescent="0.2">
      <c r="A725" s="4">
        <v>50</v>
      </c>
      <c r="B725" s="4">
        <v>0</v>
      </c>
      <c r="C725" s="4">
        <v>0</v>
      </c>
      <c r="D725" s="4">
        <v>1</v>
      </c>
      <c r="E725" s="4">
        <v>215</v>
      </c>
      <c r="F725" s="4">
        <f>ROUND(Source!AT707,O725)</f>
        <v>0</v>
      </c>
      <c r="G725" s="4" t="s">
        <v>97</v>
      </c>
      <c r="H725" s="4" t="s">
        <v>98</v>
      </c>
      <c r="I725" s="4"/>
      <c r="J725" s="4"/>
      <c r="K725" s="4">
        <v>215</v>
      </c>
      <c r="L725" s="4">
        <v>17</v>
      </c>
      <c r="M725" s="4">
        <v>3</v>
      </c>
      <c r="N725" s="4" t="s">
        <v>3</v>
      </c>
      <c r="O725" s="4">
        <v>2</v>
      </c>
      <c r="P725" s="4"/>
      <c r="Q725" s="4"/>
      <c r="R725" s="4"/>
      <c r="S725" s="4"/>
      <c r="T725" s="4"/>
      <c r="U725" s="4"/>
      <c r="V725" s="4"/>
      <c r="W725" s="4"/>
    </row>
    <row r="726" spans="1:88" hidden="1" x14ac:dyDescent="0.2">
      <c r="A726" s="4">
        <v>50</v>
      </c>
      <c r="B726" s="4">
        <v>0</v>
      </c>
      <c r="C726" s="4">
        <v>0</v>
      </c>
      <c r="D726" s="4">
        <v>1</v>
      </c>
      <c r="E726" s="4">
        <v>217</v>
      </c>
      <c r="F726" s="4">
        <f>ROUND(Source!AU707,O726)</f>
        <v>0</v>
      </c>
      <c r="G726" s="4" t="s">
        <v>99</v>
      </c>
      <c r="H726" s="4" t="s">
        <v>100</v>
      </c>
      <c r="I726" s="4"/>
      <c r="J726" s="4"/>
      <c r="K726" s="4">
        <v>217</v>
      </c>
      <c r="L726" s="4">
        <v>18</v>
      </c>
      <c r="M726" s="4">
        <v>3</v>
      </c>
      <c r="N726" s="4" t="s">
        <v>3</v>
      </c>
      <c r="O726" s="4">
        <v>2</v>
      </c>
      <c r="P726" s="4"/>
      <c r="Q726" s="4"/>
      <c r="R726" s="4"/>
      <c r="S726" s="4"/>
      <c r="T726" s="4"/>
      <c r="U726" s="4"/>
      <c r="V726" s="4"/>
      <c r="W726" s="4"/>
    </row>
    <row r="727" spans="1:88" hidden="1" x14ac:dyDescent="0.2">
      <c r="A727" s="4">
        <v>50</v>
      </c>
      <c r="B727" s="4">
        <v>0</v>
      </c>
      <c r="C727" s="4">
        <v>0</v>
      </c>
      <c r="D727" s="4">
        <v>1</v>
      </c>
      <c r="E727" s="4">
        <v>230</v>
      </c>
      <c r="F727" s="4">
        <f>ROUND(Source!BA707,O727)</f>
        <v>0</v>
      </c>
      <c r="G727" s="4" t="s">
        <v>101</v>
      </c>
      <c r="H727" s="4" t="s">
        <v>102</v>
      </c>
      <c r="I727" s="4"/>
      <c r="J727" s="4"/>
      <c r="K727" s="4">
        <v>230</v>
      </c>
      <c r="L727" s="4">
        <v>19</v>
      </c>
      <c r="M727" s="4">
        <v>3</v>
      </c>
      <c r="N727" s="4" t="s">
        <v>3</v>
      </c>
      <c r="O727" s="4">
        <v>2</v>
      </c>
      <c r="P727" s="4"/>
      <c r="Q727" s="4"/>
      <c r="R727" s="4"/>
      <c r="S727" s="4"/>
      <c r="T727" s="4"/>
      <c r="U727" s="4"/>
      <c r="V727" s="4"/>
      <c r="W727" s="4"/>
    </row>
    <row r="728" spans="1:88" hidden="1" x14ac:dyDescent="0.2">
      <c r="A728" s="4">
        <v>50</v>
      </c>
      <c r="B728" s="4">
        <v>0</v>
      </c>
      <c r="C728" s="4">
        <v>0</v>
      </c>
      <c r="D728" s="4">
        <v>1</v>
      </c>
      <c r="E728" s="4">
        <v>206</v>
      </c>
      <c r="F728" s="4">
        <f>ROUND(Source!T707,O728)</f>
        <v>0</v>
      </c>
      <c r="G728" s="4" t="s">
        <v>103</v>
      </c>
      <c r="H728" s="4" t="s">
        <v>104</v>
      </c>
      <c r="I728" s="4"/>
      <c r="J728" s="4"/>
      <c r="K728" s="4">
        <v>206</v>
      </c>
      <c r="L728" s="4">
        <v>20</v>
      </c>
      <c r="M728" s="4">
        <v>3</v>
      </c>
      <c r="N728" s="4" t="s">
        <v>3</v>
      </c>
      <c r="O728" s="4">
        <v>2</v>
      </c>
      <c r="P728" s="4"/>
      <c r="Q728" s="4"/>
      <c r="R728" s="4"/>
      <c r="S728" s="4"/>
      <c r="T728" s="4"/>
      <c r="U728" s="4"/>
      <c r="V728" s="4"/>
      <c r="W728" s="4"/>
    </row>
    <row r="729" spans="1:88" hidden="1" x14ac:dyDescent="0.2">
      <c r="A729" s="4">
        <v>50</v>
      </c>
      <c r="B729" s="4">
        <v>0</v>
      </c>
      <c r="C729" s="4">
        <v>0</v>
      </c>
      <c r="D729" s="4">
        <v>1</v>
      </c>
      <c r="E729" s="4">
        <v>207</v>
      </c>
      <c r="F729" s="4">
        <f>Source!U707</f>
        <v>0</v>
      </c>
      <c r="G729" s="4" t="s">
        <v>105</v>
      </c>
      <c r="H729" s="4" t="s">
        <v>106</v>
      </c>
      <c r="I729" s="4"/>
      <c r="J729" s="4"/>
      <c r="K729" s="4">
        <v>207</v>
      </c>
      <c r="L729" s="4">
        <v>21</v>
      </c>
      <c r="M729" s="4">
        <v>3</v>
      </c>
      <c r="N729" s="4" t="s">
        <v>3</v>
      </c>
      <c r="O729" s="4">
        <v>-1</v>
      </c>
      <c r="P729" s="4"/>
      <c r="Q729" s="4"/>
      <c r="R729" s="4"/>
      <c r="S729" s="4"/>
      <c r="T729" s="4"/>
      <c r="U729" s="4"/>
      <c r="V729" s="4"/>
      <c r="W729" s="4"/>
    </row>
    <row r="730" spans="1:88" hidden="1" x14ac:dyDescent="0.2">
      <c r="A730" s="4">
        <v>50</v>
      </c>
      <c r="B730" s="4">
        <v>0</v>
      </c>
      <c r="C730" s="4">
        <v>0</v>
      </c>
      <c r="D730" s="4">
        <v>1</v>
      </c>
      <c r="E730" s="4">
        <v>208</v>
      </c>
      <c r="F730" s="4">
        <f>Source!V707</f>
        <v>0</v>
      </c>
      <c r="G730" s="4" t="s">
        <v>107</v>
      </c>
      <c r="H730" s="4" t="s">
        <v>108</v>
      </c>
      <c r="I730" s="4"/>
      <c r="J730" s="4"/>
      <c r="K730" s="4">
        <v>208</v>
      </c>
      <c r="L730" s="4">
        <v>22</v>
      </c>
      <c r="M730" s="4">
        <v>3</v>
      </c>
      <c r="N730" s="4" t="s">
        <v>3</v>
      </c>
      <c r="O730" s="4">
        <v>-1</v>
      </c>
      <c r="P730" s="4"/>
      <c r="Q730" s="4"/>
      <c r="R730" s="4"/>
      <c r="S730" s="4"/>
      <c r="T730" s="4"/>
      <c r="U730" s="4"/>
      <c r="V730" s="4"/>
      <c r="W730" s="4"/>
    </row>
    <row r="731" spans="1:88" hidden="1" x14ac:dyDescent="0.2">
      <c r="A731" s="4">
        <v>50</v>
      </c>
      <c r="B731" s="4">
        <v>0</v>
      </c>
      <c r="C731" s="4">
        <v>0</v>
      </c>
      <c r="D731" s="4">
        <v>1</v>
      </c>
      <c r="E731" s="4">
        <v>209</v>
      </c>
      <c r="F731" s="4">
        <f>ROUND(Source!W707,O731)</f>
        <v>0</v>
      </c>
      <c r="G731" s="4" t="s">
        <v>109</v>
      </c>
      <c r="H731" s="4" t="s">
        <v>110</v>
      </c>
      <c r="I731" s="4"/>
      <c r="J731" s="4"/>
      <c r="K731" s="4">
        <v>209</v>
      </c>
      <c r="L731" s="4">
        <v>23</v>
      </c>
      <c r="M731" s="4">
        <v>3</v>
      </c>
      <c r="N731" s="4" t="s">
        <v>3</v>
      </c>
      <c r="O731" s="4">
        <v>2</v>
      </c>
      <c r="P731" s="4"/>
      <c r="Q731" s="4"/>
      <c r="R731" s="4"/>
      <c r="S731" s="4"/>
      <c r="T731" s="4"/>
      <c r="U731" s="4"/>
      <c r="V731" s="4"/>
      <c r="W731" s="4"/>
    </row>
    <row r="732" spans="1:88" hidden="1" x14ac:dyDescent="0.2">
      <c r="A732" s="4">
        <v>50</v>
      </c>
      <c r="B732" s="4">
        <v>0</v>
      </c>
      <c r="C732" s="4">
        <v>0</v>
      </c>
      <c r="D732" s="4">
        <v>1</v>
      </c>
      <c r="E732" s="4">
        <v>210</v>
      </c>
      <c r="F732" s="4">
        <f>ROUND(Source!X707,O732)</f>
        <v>0</v>
      </c>
      <c r="G732" s="4" t="s">
        <v>111</v>
      </c>
      <c r="H732" s="4" t="s">
        <v>112</v>
      </c>
      <c r="I732" s="4"/>
      <c r="J732" s="4"/>
      <c r="K732" s="4">
        <v>210</v>
      </c>
      <c r="L732" s="4">
        <v>25</v>
      </c>
      <c r="M732" s="4">
        <v>3</v>
      </c>
      <c r="N732" s="4" t="s">
        <v>3</v>
      </c>
      <c r="O732" s="4">
        <v>2</v>
      </c>
      <c r="P732" s="4"/>
      <c r="Q732" s="4"/>
      <c r="R732" s="4"/>
      <c r="S732" s="4"/>
      <c r="T732" s="4"/>
      <c r="U732" s="4"/>
      <c r="V732" s="4"/>
      <c r="W732" s="4"/>
    </row>
    <row r="733" spans="1:88" hidden="1" x14ac:dyDescent="0.2">
      <c r="A733" s="4">
        <v>50</v>
      </c>
      <c r="B733" s="4">
        <v>0</v>
      </c>
      <c r="C733" s="4">
        <v>0</v>
      </c>
      <c r="D733" s="4">
        <v>1</v>
      </c>
      <c r="E733" s="4">
        <v>211</v>
      </c>
      <c r="F733" s="4">
        <f>ROUND(Source!Y707,O733)</f>
        <v>0</v>
      </c>
      <c r="G733" s="4" t="s">
        <v>113</v>
      </c>
      <c r="H733" s="4" t="s">
        <v>114</v>
      </c>
      <c r="I733" s="4"/>
      <c r="J733" s="4"/>
      <c r="K733" s="4">
        <v>211</v>
      </c>
      <c r="L733" s="4">
        <v>26</v>
      </c>
      <c r="M733" s="4">
        <v>3</v>
      </c>
      <c r="N733" s="4" t="s">
        <v>3</v>
      </c>
      <c r="O733" s="4">
        <v>2</v>
      </c>
      <c r="P733" s="4"/>
      <c r="Q733" s="4"/>
      <c r="R733" s="4"/>
      <c r="S733" s="4"/>
      <c r="T733" s="4"/>
      <c r="U733" s="4"/>
      <c r="V733" s="4"/>
      <c r="W733" s="4"/>
    </row>
    <row r="734" spans="1:88" hidden="1" x14ac:dyDescent="0.2">
      <c r="A734" s="4">
        <v>50</v>
      </c>
      <c r="B734" s="4">
        <v>0</v>
      </c>
      <c r="C734" s="4">
        <v>0</v>
      </c>
      <c r="D734" s="4">
        <v>1</v>
      </c>
      <c r="E734" s="4">
        <v>224</v>
      </c>
      <c r="F734" s="4">
        <f>ROUND(Source!AR707,O734)</f>
        <v>0</v>
      </c>
      <c r="G734" s="4" t="s">
        <v>115</v>
      </c>
      <c r="H734" s="4" t="s">
        <v>116</v>
      </c>
      <c r="I734" s="4"/>
      <c r="J734" s="4"/>
      <c r="K734" s="4">
        <v>224</v>
      </c>
      <c r="L734" s="4">
        <v>27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88" hidden="1" x14ac:dyDescent="0.2"/>
    <row r="736" spans="1:88" hidden="1" x14ac:dyDescent="0.2">
      <c r="A736" s="1">
        <v>4</v>
      </c>
      <c r="B736" s="1">
        <v>1</v>
      </c>
      <c r="C736" s="1"/>
      <c r="D736" s="1">
        <f>ROW(A746)</f>
        <v>746</v>
      </c>
      <c r="E736" s="1"/>
      <c r="F736" s="1" t="s">
        <v>13</v>
      </c>
      <c r="G736" s="1" t="s">
        <v>473</v>
      </c>
      <c r="H736" s="1" t="s">
        <v>3</v>
      </c>
      <c r="I736" s="1">
        <v>0</v>
      </c>
      <c r="J736" s="1"/>
      <c r="K736" s="1">
        <v>0</v>
      </c>
      <c r="L736" s="1"/>
      <c r="M736" s="1"/>
      <c r="N736" s="1"/>
      <c r="O736" s="1"/>
      <c r="P736" s="1"/>
      <c r="Q736" s="1"/>
      <c r="R736" s="1"/>
      <c r="S736" s="1"/>
      <c r="T736" s="1"/>
      <c r="U736" s="1" t="s">
        <v>3</v>
      </c>
      <c r="V736" s="1">
        <v>0</v>
      </c>
      <c r="W736" s="1"/>
      <c r="X736" s="1"/>
      <c r="Y736" s="1"/>
      <c r="Z736" s="1"/>
      <c r="AA736" s="1"/>
      <c r="AB736" s="1" t="s">
        <v>3</v>
      </c>
      <c r="AC736" s="1" t="s">
        <v>3</v>
      </c>
      <c r="AD736" s="1" t="s">
        <v>3</v>
      </c>
      <c r="AE736" s="1" t="s">
        <v>3</v>
      </c>
      <c r="AF736" s="1" t="s">
        <v>3</v>
      </c>
      <c r="AG736" s="1" t="s">
        <v>3</v>
      </c>
      <c r="AH736" s="1"/>
      <c r="AI736" s="1"/>
      <c r="AJ736" s="1"/>
      <c r="AK736" s="1"/>
      <c r="AL736" s="1"/>
      <c r="AM736" s="1"/>
      <c r="AN736" s="1"/>
      <c r="AO736" s="1"/>
      <c r="AP736" s="1" t="s">
        <v>3</v>
      </c>
      <c r="AQ736" s="1" t="s">
        <v>3</v>
      </c>
      <c r="AR736" s="1" t="s">
        <v>3</v>
      </c>
      <c r="AS736" s="1"/>
      <c r="AT736" s="1"/>
      <c r="AU736" s="1"/>
      <c r="AV736" s="1"/>
      <c r="AW736" s="1"/>
      <c r="AX736" s="1"/>
      <c r="AY736" s="1"/>
      <c r="AZ736" s="1" t="s">
        <v>3</v>
      </c>
      <c r="BA736" s="1"/>
      <c r="BB736" s="1" t="s">
        <v>3</v>
      </c>
      <c r="BC736" s="1" t="s">
        <v>3</v>
      </c>
      <c r="BD736" s="1" t="s">
        <v>3</v>
      </c>
      <c r="BE736" s="1" t="s">
        <v>3</v>
      </c>
      <c r="BF736" s="1" t="s">
        <v>3</v>
      </c>
      <c r="BG736" s="1" t="s">
        <v>3</v>
      </c>
      <c r="BH736" s="1" t="s">
        <v>3</v>
      </c>
      <c r="BI736" s="1" t="s">
        <v>3</v>
      </c>
      <c r="BJ736" s="1" t="s">
        <v>3</v>
      </c>
      <c r="BK736" s="1" t="s">
        <v>3</v>
      </c>
      <c r="BL736" s="1" t="s">
        <v>3</v>
      </c>
      <c r="BM736" s="1" t="s">
        <v>3</v>
      </c>
      <c r="BN736" s="1" t="s">
        <v>3</v>
      </c>
      <c r="BO736" s="1" t="s">
        <v>3</v>
      </c>
      <c r="BP736" s="1" t="s">
        <v>3</v>
      </c>
      <c r="BQ736" s="1"/>
      <c r="BR736" s="1"/>
      <c r="BS736" s="1"/>
      <c r="BT736" s="1"/>
      <c r="BU736" s="1"/>
      <c r="BV736" s="1"/>
      <c r="BW736" s="1"/>
      <c r="BX736" s="1">
        <v>0</v>
      </c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>
        <v>0</v>
      </c>
    </row>
    <row r="737" spans="1:245" hidden="1" x14ac:dyDescent="0.2"/>
    <row r="738" spans="1:245" hidden="1" x14ac:dyDescent="0.2">
      <c r="A738" s="2">
        <v>52</v>
      </c>
      <c r="B738" s="2">
        <f t="shared" ref="B738:G738" si="671">B746</f>
        <v>1</v>
      </c>
      <c r="C738" s="2">
        <f t="shared" si="671"/>
        <v>4</v>
      </c>
      <c r="D738" s="2">
        <f t="shared" si="671"/>
        <v>736</v>
      </c>
      <c r="E738" s="2">
        <f t="shared" si="671"/>
        <v>0</v>
      </c>
      <c r="F738" s="2" t="str">
        <f t="shared" si="671"/>
        <v>Новый раздел</v>
      </c>
      <c r="G738" s="2" t="str">
        <f t="shared" si="671"/>
        <v>п.31.5   Ремонт подпорной стены (накрывные элементы на подпорные стены (природный камень)) - 244м2</v>
      </c>
      <c r="H738" s="2"/>
      <c r="I738" s="2"/>
      <c r="J738" s="2"/>
      <c r="K738" s="2"/>
      <c r="L738" s="2"/>
      <c r="M738" s="2"/>
      <c r="N738" s="2"/>
      <c r="O738" s="2">
        <f t="shared" ref="O738:AT738" si="672">O746</f>
        <v>0</v>
      </c>
      <c r="P738" s="2">
        <f t="shared" si="672"/>
        <v>0</v>
      </c>
      <c r="Q738" s="2">
        <f t="shared" si="672"/>
        <v>0</v>
      </c>
      <c r="R738" s="2">
        <f t="shared" si="672"/>
        <v>0</v>
      </c>
      <c r="S738" s="2">
        <f t="shared" si="672"/>
        <v>0</v>
      </c>
      <c r="T738" s="2">
        <f t="shared" si="672"/>
        <v>0</v>
      </c>
      <c r="U738" s="2">
        <f t="shared" si="672"/>
        <v>0</v>
      </c>
      <c r="V738" s="2">
        <f t="shared" si="672"/>
        <v>0</v>
      </c>
      <c r="W738" s="2">
        <f t="shared" si="672"/>
        <v>0</v>
      </c>
      <c r="X738" s="2">
        <f t="shared" si="672"/>
        <v>0</v>
      </c>
      <c r="Y738" s="2">
        <f t="shared" si="672"/>
        <v>0</v>
      </c>
      <c r="Z738" s="2">
        <f t="shared" si="672"/>
        <v>0</v>
      </c>
      <c r="AA738" s="2">
        <f t="shared" si="672"/>
        <v>0</v>
      </c>
      <c r="AB738" s="2">
        <f t="shared" si="672"/>
        <v>0</v>
      </c>
      <c r="AC738" s="2">
        <f t="shared" si="672"/>
        <v>0</v>
      </c>
      <c r="AD738" s="2">
        <f t="shared" si="672"/>
        <v>0</v>
      </c>
      <c r="AE738" s="2">
        <f t="shared" si="672"/>
        <v>0</v>
      </c>
      <c r="AF738" s="2">
        <f t="shared" si="672"/>
        <v>0</v>
      </c>
      <c r="AG738" s="2">
        <f t="shared" si="672"/>
        <v>0</v>
      </c>
      <c r="AH738" s="2">
        <f t="shared" si="672"/>
        <v>0</v>
      </c>
      <c r="AI738" s="2">
        <f t="shared" si="672"/>
        <v>0</v>
      </c>
      <c r="AJ738" s="2">
        <f t="shared" si="672"/>
        <v>0</v>
      </c>
      <c r="AK738" s="2">
        <f t="shared" si="672"/>
        <v>0</v>
      </c>
      <c r="AL738" s="2">
        <f t="shared" si="672"/>
        <v>0</v>
      </c>
      <c r="AM738" s="2">
        <f t="shared" si="672"/>
        <v>0</v>
      </c>
      <c r="AN738" s="2">
        <f t="shared" si="672"/>
        <v>0</v>
      </c>
      <c r="AO738" s="2">
        <f t="shared" si="672"/>
        <v>0</v>
      </c>
      <c r="AP738" s="2">
        <f t="shared" si="672"/>
        <v>0</v>
      </c>
      <c r="AQ738" s="2">
        <f t="shared" si="672"/>
        <v>0</v>
      </c>
      <c r="AR738" s="2">
        <f t="shared" si="672"/>
        <v>0</v>
      </c>
      <c r="AS738" s="2">
        <f t="shared" si="672"/>
        <v>0</v>
      </c>
      <c r="AT738" s="2">
        <f t="shared" si="672"/>
        <v>0</v>
      </c>
      <c r="AU738" s="2">
        <f t="shared" ref="AU738:BZ738" si="673">AU746</f>
        <v>0</v>
      </c>
      <c r="AV738" s="2">
        <f t="shared" si="673"/>
        <v>0</v>
      </c>
      <c r="AW738" s="2">
        <f t="shared" si="673"/>
        <v>0</v>
      </c>
      <c r="AX738" s="2">
        <f t="shared" si="673"/>
        <v>0</v>
      </c>
      <c r="AY738" s="2">
        <f t="shared" si="673"/>
        <v>0</v>
      </c>
      <c r="AZ738" s="2">
        <f t="shared" si="673"/>
        <v>0</v>
      </c>
      <c r="BA738" s="2">
        <f t="shared" si="673"/>
        <v>0</v>
      </c>
      <c r="BB738" s="2">
        <f t="shared" si="673"/>
        <v>0</v>
      </c>
      <c r="BC738" s="2">
        <f t="shared" si="673"/>
        <v>0</v>
      </c>
      <c r="BD738" s="2">
        <f t="shared" si="673"/>
        <v>0</v>
      </c>
      <c r="BE738" s="2">
        <f t="shared" si="673"/>
        <v>0</v>
      </c>
      <c r="BF738" s="2">
        <f t="shared" si="673"/>
        <v>0</v>
      </c>
      <c r="BG738" s="2">
        <f t="shared" si="673"/>
        <v>0</v>
      </c>
      <c r="BH738" s="2">
        <f t="shared" si="673"/>
        <v>0</v>
      </c>
      <c r="BI738" s="2">
        <f t="shared" si="673"/>
        <v>0</v>
      </c>
      <c r="BJ738" s="2">
        <f t="shared" si="673"/>
        <v>0</v>
      </c>
      <c r="BK738" s="2">
        <f t="shared" si="673"/>
        <v>0</v>
      </c>
      <c r="BL738" s="2">
        <f t="shared" si="673"/>
        <v>0</v>
      </c>
      <c r="BM738" s="2">
        <f t="shared" si="673"/>
        <v>0</v>
      </c>
      <c r="BN738" s="2">
        <f t="shared" si="673"/>
        <v>0</v>
      </c>
      <c r="BO738" s="2">
        <f t="shared" si="673"/>
        <v>0</v>
      </c>
      <c r="BP738" s="2">
        <f t="shared" si="673"/>
        <v>0</v>
      </c>
      <c r="BQ738" s="2">
        <f t="shared" si="673"/>
        <v>0</v>
      </c>
      <c r="BR738" s="2">
        <f t="shared" si="673"/>
        <v>0</v>
      </c>
      <c r="BS738" s="2">
        <f t="shared" si="673"/>
        <v>0</v>
      </c>
      <c r="BT738" s="2">
        <f t="shared" si="673"/>
        <v>0</v>
      </c>
      <c r="BU738" s="2">
        <f t="shared" si="673"/>
        <v>0</v>
      </c>
      <c r="BV738" s="2">
        <f t="shared" si="673"/>
        <v>0</v>
      </c>
      <c r="BW738" s="2">
        <f t="shared" si="673"/>
        <v>0</v>
      </c>
      <c r="BX738" s="2">
        <f t="shared" si="673"/>
        <v>0</v>
      </c>
      <c r="BY738" s="2">
        <f t="shared" si="673"/>
        <v>0</v>
      </c>
      <c r="BZ738" s="2">
        <f t="shared" si="673"/>
        <v>0</v>
      </c>
      <c r="CA738" s="2">
        <f t="shared" ref="CA738:DF738" si="674">CA746</f>
        <v>0</v>
      </c>
      <c r="CB738" s="2">
        <f t="shared" si="674"/>
        <v>0</v>
      </c>
      <c r="CC738" s="2">
        <f t="shared" si="674"/>
        <v>0</v>
      </c>
      <c r="CD738" s="2">
        <f t="shared" si="674"/>
        <v>0</v>
      </c>
      <c r="CE738" s="2">
        <f t="shared" si="674"/>
        <v>0</v>
      </c>
      <c r="CF738" s="2">
        <f t="shared" si="674"/>
        <v>0</v>
      </c>
      <c r="CG738" s="2">
        <f t="shared" si="674"/>
        <v>0</v>
      </c>
      <c r="CH738" s="2">
        <f t="shared" si="674"/>
        <v>0</v>
      </c>
      <c r="CI738" s="2">
        <f t="shared" si="674"/>
        <v>0</v>
      </c>
      <c r="CJ738" s="2">
        <f t="shared" si="674"/>
        <v>0</v>
      </c>
      <c r="CK738" s="2">
        <f t="shared" si="674"/>
        <v>0</v>
      </c>
      <c r="CL738" s="2">
        <f t="shared" si="674"/>
        <v>0</v>
      </c>
      <c r="CM738" s="2">
        <f t="shared" si="674"/>
        <v>0</v>
      </c>
      <c r="CN738" s="2">
        <f t="shared" si="674"/>
        <v>0</v>
      </c>
      <c r="CO738" s="2">
        <f t="shared" si="674"/>
        <v>0</v>
      </c>
      <c r="CP738" s="2">
        <f t="shared" si="674"/>
        <v>0</v>
      </c>
      <c r="CQ738" s="2">
        <f t="shared" si="674"/>
        <v>0</v>
      </c>
      <c r="CR738" s="2">
        <f t="shared" si="674"/>
        <v>0</v>
      </c>
      <c r="CS738" s="2">
        <f t="shared" si="674"/>
        <v>0</v>
      </c>
      <c r="CT738" s="2">
        <f t="shared" si="674"/>
        <v>0</v>
      </c>
      <c r="CU738" s="2">
        <f t="shared" si="674"/>
        <v>0</v>
      </c>
      <c r="CV738" s="2">
        <f t="shared" si="674"/>
        <v>0</v>
      </c>
      <c r="CW738" s="2">
        <f t="shared" si="674"/>
        <v>0</v>
      </c>
      <c r="CX738" s="2">
        <f t="shared" si="674"/>
        <v>0</v>
      </c>
      <c r="CY738" s="2">
        <f t="shared" si="674"/>
        <v>0</v>
      </c>
      <c r="CZ738" s="2">
        <f t="shared" si="674"/>
        <v>0</v>
      </c>
      <c r="DA738" s="2">
        <f t="shared" si="674"/>
        <v>0</v>
      </c>
      <c r="DB738" s="2">
        <f t="shared" si="674"/>
        <v>0</v>
      </c>
      <c r="DC738" s="2">
        <f t="shared" si="674"/>
        <v>0</v>
      </c>
      <c r="DD738" s="2">
        <f t="shared" si="674"/>
        <v>0</v>
      </c>
      <c r="DE738" s="2">
        <f t="shared" si="674"/>
        <v>0</v>
      </c>
      <c r="DF738" s="2">
        <f t="shared" si="674"/>
        <v>0</v>
      </c>
      <c r="DG738" s="3">
        <f t="shared" ref="DG738:EL738" si="675">DG746</f>
        <v>0</v>
      </c>
      <c r="DH738" s="3">
        <f t="shared" si="675"/>
        <v>0</v>
      </c>
      <c r="DI738" s="3">
        <f t="shared" si="675"/>
        <v>0</v>
      </c>
      <c r="DJ738" s="3">
        <f t="shared" si="675"/>
        <v>0</v>
      </c>
      <c r="DK738" s="3">
        <f t="shared" si="675"/>
        <v>0</v>
      </c>
      <c r="DL738" s="3">
        <f t="shared" si="675"/>
        <v>0</v>
      </c>
      <c r="DM738" s="3">
        <f t="shared" si="675"/>
        <v>0</v>
      </c>
      <c r="DN738" s="3">
        <f t="shared" si="675"/>
        <v>0</v>
      </c>
      <c r="DO738" s="3">
        <f t="shared" si="675"/>
        <v>0</v>
      </c>
      <c r="DP738" s="3">
        <f t="shared" si="675"/>
        <v>0</v>
      </c>
      <c r="DQ738" s="3">
        <f t="shared" si="675"/>
        <v>0</v>
      </c>
      <c r="DR738" s="3">
        <f t="shared" si="675"/>
        <v>0</v>
      </c>
      <c r="DS738" s="3">
        <f t="shared" si="675"/>
        <v>0</v>
      </c>
      <c r="DT738" s="3">
        <f t="shared" si="675"/>
        <v>0</v>
      </c>
      <c r="DU738" s="3">
        <f t="shared" si="675"/>
        <v>0</v>
      </c>
      <c r="DV738" s="3">
        <f t="shared" si="675"/>
        <v>0</v>
      </c>
      <c r="DW738" s="3">
        <f t="shared" si="675"/>
        <v>0</v>
      </c>
      <c r="DX738" s="3">
        <f t="shared" si="675"/>
        <v>0</v>
      </c>
      <c r="DY738" s="3">
        <f t="shared" si="675"/>
        <v>0</v>
      </c>
      <c r="DZ738" s="3">
        <f t="shared" si="675"/>
        <v>0</v>
      </c>
      <c r="EA738" s="3">
        <f t="shared" si="675"/>
        <v>0</v>
      </c>
      <c r="EB738" s="3">
        <f t="shared" si="675"/>
        <v>0</v>
      </c>
      <c r="EC738" s="3">
        <f t="shared" si="675"/>
        <v>0</v>
      </c>
      <c r="ED738" s="3">
        <f t="shared" si="675"/>
        <v>0</v>
      </c>
      <c r="EE738" s="3">
        <f t="shared" si="675"/>
        <v>0</v>
      </c>
      <c r="EF738" s="3">
        <f t="shared" si="675"/>
        <v>0</v>
      </c>
      <c r="EG738" s="3">
        <f t="shared" si="675"/>
        <v>0</v>
      </c>
      <c r="EH738" s="3">
        <f t="shared" si="675"/>
        <v>0</v>
      </c>
      <c r="EI738" s="3">
        <f t="shared" si="675"/>
        <v>0</v>
      </c>
      <c r="EJ738" s="3">
        <f t="shared" si="675"/>
        <v>0</v>
      </c>
      <c r="EK738" s="3">
        <f t="shared" si="675"/>
        <v>0</v>
      </c>
      <c r="EL738" s="3">
        <f t="shared" si="675"/>
        <v>0</v>
      </c>
      <c r="EM738" s="3">
        <f t="shared" ref="EM738:FR738" si="676">EM746</f>
        <v>0</v>
      </c>
      <c r="EN738" s="3">
        <f t="shared" si="676"/>
        <v>0</v>
      </c>
      <c r="EO738" s="3">
        <f t="shared" si="676"/>
        <v>0</v>
      </c>
      <c r="EP738" s="3">
        <f t="shared" si="676"/>
        <v>0</v>
      </c>
      <c r="EQ738" s="3">
        <f t="shared" si="676"/>
        <v>0</v>
      </c>
      <c r="ER738" s="3">
        <f t="shared" si="676"/>
        <v>0</v>
      </c>
      <c r="ES738" s="3">
        <f t="shared" si="676"/>
        <v>0</v>
      </c>
      <c r="ET738" s="3">
        <f t="shared" si="676"/>
        <v>0</v>
      </c>
      <c r="EU738" s="3">
        <f t="shared" si="676"/>
        <v>0</v>
      </c>
      <c r="EV738" s="3">
        <f t="shared" si="676"/>
        <v>0</v>
      </c>
      <c r="EW738" s="3">
        <f t="shared" si="676"/>
        <v>0</v>
      </c>
      <c r="EX738" s="3">
        <f t="shared" si="676"/>
        <v>0</v>
      </c>
      <c r="EY738" s="3">
        <f t="shared" si="676"/>
        <v>0</v>
      </c>
      <c r="EZ738" s="3">
        <f t="shared" si="676"/>
        <v>0</v>
      </c>
      <c r="FA738" s="3">
        <f t="shared" si="676"/>
        <v>0</v>
      </c>
      <c r="FB738" s="3">
        <f t="shared" si="676"/>
        <v>0</v>
      </c>
      <c r="FC738" s="3">
        <f t="shared" si="676"/>
        <v>0</v>
      </c>
      <c r="FD738" s="3">
        <f t="shared" si="676"/>
        <v>0</v>
      </c>
      <c r="FE738" s="3">
        <f t="shared" si="676"/>
        <v>0</v>
      </c>
      <c r="FF738" s="3">
        <f t="shared" si="676"/>
        <v>0</v>
      </c>
      <c r="FG738" s="3">
        <f t="shared" si="676"/>
        <v>0</v>
      </c>
      <c r="FH738" s="3">
        <f t="shared" si="676"/>
        <v>0</v>
      </c>
      <c r="FI738" s="3">
        <f t="shared" si="676"/>
        <v>0</v>
      </c>
      <c r="FJ738" s="3">
        <f t="shared" si="676"/>
        <v>0</v>
      </c>
      <c r="FK738" s="3">
        <f t="shared" si="676"/>
        <v>0</v>
      </c>
      <c r="FL738" s="3">
        <f t="shared" si="676"/>
        <v>0</v>
      </c>
      <c r="FM738" s="3">
        <f t="shared" si="676"/>
        <v>0</v>
      </c>
      <c r="FN738" s="3">
        <f t="shared" si="676"/>
        <v>0</v>
      </c>
      <c r="FO738" s="3">
        <f t="shared" si="676"/>
        <v>0</v>
      </c>
      <c r="FP738" s="3">
        <f t="shared" si="676"/>
        <v>0</v>
      </c>
      <c r="FQ738" s="3">
        <f t="shared" si="676"/>
        <v>0</v>
      </c>
      <c r="FR738" s="3">
        <f t="shared" si="676"/>
        <v>0</v>
      </c>
      <c r="FS738" s="3">
        <f t="shared" ref="FS738:GX738" si="677">FS746</f>
        <v>0</v>
      </c>
      <c r="FT738" s="3">
        <f t="shared" si="677"/>
        <v>0</v>
      </c>
      <c r="FU738" s="3">
        <f t="shared" si="677"/>
        <v>0</v>
      </c>
      <c r="FV738" s="3">
        <f t="shared" si="677"/>
        <v>0</v>
      </c>
      <c r="FW738" s="3">
        <f t="shared" si="677"/>
        <v>0</v>
      </c>
      <c r="FX738" s="3">
        <f t="shared" si="677"/>
        <v>0</v>
      </c>
      <c r="FY738" s="3">
        <f t="shared" si="677"/>
        <v>0</v>
      </c>
      <c r="FZ738" s="3">
        <f t="shared" si="677"/>
        <v>0</v>
      </c>
      <c r="GA738" s="3">
        <f t="shared" si="677"/>
        <v>0</v>
      </c>
      <c r="GB738" s="3">
        <f t="shared" si="677"/>
        <v>0</v>
      </c>
      <c r="GC738" s="3">
        <f t="shared" si="677"/>
        <v>0</v>
      </c>
      <c r="GD738" s="3">
        <f t="shared" si="677"/>
        <v>0</v>
      </c>
      <c r="GE738" s="3">
        <f t="shared" si="677"/>
        <v>0</v>
      </c>
      <c r="GF738" s="3">
        <f t="shared" si="677"/>
        <v>0</v>
      </c>
      <c r="GG738" s="3">
        <f t="shared" si="677"/>
        <v>0</v>
      </c>
      <c r="GH738" s="3">
        <f t="shared" si="677"/>
        <v>0</v>
      </c>
      <c r="GI738" s="3">
        <f t="shared" si="677"/>
        <v>0</v>
      </c>
      <c r="GJ738" s="3">
        <f t="shared" si="677"/>
        <v>0</v>
      </c>
      <c r="GK738" s="3">
        <f t="shared" si="677"/>
        <v>0</v>
      </c>
      <c r="GL738" s="3">
        <f t="shared" si="677"/>
        <v>0</v>
      </c>
      <c r="GM738" s="3">
        <f t="shared" si="677"/>
        <v>0</v>
      </c>
      <c r="GN738" s="3">
        <f t="shared" si="677"/>
        <v>0</v>
      </c>
      <c r="GO738" s="3">
        <f t="shared" si="677"/>
        <v>0</v>
      </c>
      <c r="GP738" s="3">
        <f t="shared" si="677"/>
        <v>0</v>
      </c>
      <c r="GQ738" s="3">
        <f t="shared" si="677"/>
        <v>0</v>
      </c>
      <c r="GR738" s="3">
        <f t="shared" si="677"/>
        <v>0</v>
      </c>
      <c r="GS738" s="3">
        <f t="shared" si="677"/>
        <v>0</v>
      </c>
      <c r="GT738" s="3">
        <f t="shared" si="677"/>
        <v>0</v>
      </c>
      <c r="GU738" s="3">
        <f t="shared" si="677"/>
        <v>0</v>
      </c>
      <c r="GV738" s="3">
        <f t="shared" si="677"/>
        <v>0</v>
      </c>
      <c r="GW738" s="3">
        <f t="shared" si="677"/>
        <v>0</v>
      </c>
      <c r="GX738" s="3">
        <f t="shared" si="677"/>
        <v>0</v>
      </c>
    </row>
    <row r="739" spans="1:245" hidden="1" x14ac:dyDescent="0.2"/>
    <row r="740" spans="1:245" hidden="1" x14ac:dyDescent="0.2">
      <c r="A740">
        <v>17</v>
      </c>
      <c r="B740">
        <v>1</v>
      </c>
      <c r="C740">
        <f>ROW(SmtRes!A328)</f>
        <v>328</v>
      </c>
      <c r="D740">
        <f>ROW(EtalonRes!A325)</f>
        <v>325</v>
      </c>
      <c r="E740" t="s">
        <v>474</v>
      </c>
      <c r="F740" t="s">
        <v>475</v>
      </c>
      <c r="G740" t="s">
        <v>476</v>
      </c>
      <c r="H740" t="s">
        <v>17</v>
      </c>
      <c r="I740">
        <v>0</v>
      </c>
      <c r="J740">
        <v>0</v>
      </c>
      <c r="O740">
        <f>ROUND(CP740,2)</f>
        <v>0</v>
      </c>
      <c r="P740">
        <f>ROUND((ROUND((AC740*AW740*I740),2)*BC740),2)</f>
        <v>0</v>
      </c>
      <c r="Q740">
        <f>(ROUND((ROUND(((ET740)*AV740*I740),2)*BB740),2)+ROUND((ROUND(((AE740-(EU740))*AV740*I740),2)*BS740),2))</f>
        <v>0</v>
      </c>
      <c r="R740">
        <f>ROUND((ROUND((AE740*AV740*I740),2)*BS740),2)</f>
        <v>0</v>
      </c>
      <c r="S740">
        <f>ROUND((ROUND((AF740*AV740*I740),2)*BA740),2)</f>
        <v>0</v>
      </c>
      <c r="T740">
        <f>ROUND(CU740*I740,2)</f>
        <v>0</v>
      </c>
      <c r="U740">
        <f>CV740*I740</f>
        <v>0</v>
      </c>
      <c r="V740">
        <f>CW740*I740</f>
        <v>0</v>
      </c>
      <c r="W740">
        <f>ROUND(CX740*I740,2)</f>
        <v>0</v>
      </c>
      <c r="X740">
        <f t="shared" ref="X740:Y744" si="678">ROUND(CY740,2)</f>
        <v>0</v>
      </c>
      <c r="Y740">
        <f t="shared" si="678"/>
        <v>0</v>
      </c>
      <c r="AA740">
        <v>40385408</v>
      </c>
      <c r="AB740">
        <f>ROUND((AC740+AD740+AF740),6)</f>
        <v>11284.77</v>
      </c>
      <c r="AC740">
        <f>ROUND((ES740),6)</f>
        <v>5350.69</v>
      </c>
      <c r="AD740">
        <f>ROUND((((ET740)-(EU740))+AE740),6)</f>
        <v>495.71</v>
      </c>
      <c r="AE740">
        <f t="shared" ref="AE740:AF744" si="679">ROUND((EU740),6)</f>
        <v>37.49</v>
      </c>
      <c r="AF740">
        <f t="shared" si="679"/>
        <v>5438.37</v>
      </c>
      <c r="AG740">
        <f>ROUND((AP740),6)</f>
        <v>0</v>
      </c>
      <c r="AH740">
        <f t="shared" ref="AH740:AI744" si="680">(EW740)</f>
        <v>471.67</v>
      </c>
      <c r="AI740">
        <f t="shared" si="680"/>
        <v>0</v>
      </c>
      <c r="AJ740">
        <f>(AS740)</f>
        <v>0</v>
      </c>
      <c r="AK740">
        <v>11284.77</v>
      </c>
      <c r="AL740">
        <v>5350.69</v>
      </c>
      <c r="AM740">
        <v>495.71</v>
      </c>
      <c r="AN740">
        <v>37.49</v>
      </c>
      <c r="AO740">
        <v>5438.37</v>
      </c>
      <c r="AP740">
        <v>0</v>
      </c>
      <c r="AQ740">
        <v>471.67</v>
      </c>
      <c r="AR740">
        <v>0</v>
      </c>
      <c r="AS740">
        <v>0</v>
      </c>
      <c r="AT740">
        <v>88</v>
      </c>
      <c r="AU740">
        <v>42</v>
      </c>
      <c r="AV740">
        <v>1</v>
      </c>
      <c r="AW740">
        <v>1</v>
      </c>
      <c r="AZ740">
        <v>1</v>
      </c>
      <c r="BA740">
        <v>24.53</v>
      </c>
      <c r="BB740">
        <v>6.49</v>
      </c>
      <c r="BC740">
        <v>7.67</v>
      </c>
      <c r="BD740" t="s">
        <v>3</v>
      </c>
      <c r="BE740" t="s">
        <v>3</v>
      </c>
      <c r="BF740" t="s">
        <v>3</v>
      </c>
      <c r="BG740" t="s">
        <v>3</v>
      </c>
      <c r="BH740">
        <v>0</v>
      </c>
      <c r="BI740">
        <v>1</v>
      </c>
      <c r="BJ740" t="s">
        <v>477</v>
      </c>
      <c r="BM740">
        <v>306</v>
      </c>
      <c r="BN740">
        <v>0</v>
      </c>
      <c r="BO740" t="s">
        <v>475</v>
      </c>
      <c r="BP740">
        <v>1</v>
      </c>
      <c r="BQ740">
        <v>30</v>
      </c>
      <c r="BR740">
        <v>0</v>
      </c>
      <c r="BS740">
        <v>24.53</v>
      </c>
      <c r="BT740">
        <v>1</v>
      </c>
      <c r="BU740">
        <v>1</v>
      </c>
      <c r="BV740">
        <v>1</v>
      </c>
      <c r="BW740">
        <v>1</v>
      </c>
      <c r="BX740">
        <v>1</v>
      </c>
      <c r="BY740" t="s">
        <v>3</v>
      </c>
      <c r="BZ740">
        <v>88</v>
      </c>
      <c r="CA740">
        <v>42</v>
      </c>
      <c r="CE740">
        <v>30</v>
      </c>
      <c r="CF740">
        <v>0</v>
      </c>
      <c r="CG740">
        <v>0</v>
      </c>
      <c r="CM740">
        <v>0</v>
      </c>
      <c r="CN740" t="s">
        <v>3</v>
      </c>
      <c r="CO740">
        <v>0</v>
      </c>
      <c r="CP740">
        <f>(P740+Q740+S740)</f>
        <v>0</v>
      </c>
      <c r="CQ740">
        <f>ROUND((ROUND((AC740*AW740*1),2)*BC740),2)</f>
        <v>41039.79</v>
      </c>
      <c r="CR740">
        <f>(ROUND((ROUND(((ET740)*AV740*1),2)*BB740),2)+ROUND((ROUND(((AE740-(EU740))*AV740*1),2)*BS740),2))</f>
        <v>3217.16</v>
      </c>
      <c r="CS740">
        <f>ROUND((ROUND((AE740*AV740*1),2)*BS740),2)</f>
        <v>919.63</v>
      </c>
      <c r="CT740">
        <f>ROUND((ROUND((AF740*AV740*1),2)*BA740),2)</f>
        <v>133403.22</v>
      </c>
      <c r="CU740">
        <f>AG740</f>
        <v>0</v>
      </c>
      <c r="CV740">
        <f>(AH740*AV740)</f>
        <v>471.67</v>
      </c>
      <c r="CW740">
        <f t="shared" ref="CW740:CX744" si="681">AI740</f>
        <v>0</v>
      </c>
      <c r="CX740">
        <f t="shared" si="681"/>
        <v>0</v>
      </c>
      <c r="CY740">
        <f>S740*(BZ740/100)</f>
        <v>0</v>
      </c>
      <c r="CZ740">
        <f>S740*(CA740/100)</f>
        <v>0</v>
      </c>
      <c r="DC740" t="s">
        <v>3</v>
      </c>
      <c r="DD740" t="s">
        <v>3</v>
      </c>
      <c r="DE740" t="s">
        <v>3</v>
      </c>
      <c r="DF740" t="s">
        <v>3</v>
      </c>
      <c r="DG740" t="s">
        <v>3</v>
      </c>
      <c r="DH740" t="s">
        <v>3</v>
      </c>
      <c r="DI740" t="s">
        <v>3</v>
      </c>
      <c r="DJ740" t="s">
        <v>3</v>
      </c>
      <c r="DK740" t="s">
        <v>3</v>
      </c>
      <c r="DL740" t="s">
        <v>3</v>
      </c>
      <c r="DM740" t="s">
        <v>3</v>
      </c>
      <c r="DN740">
        <v>120</v>
      </c>
      <c r="DO740">
        <v>84</v>
      </c>
      <c r="DP740">
        <v>1</v>
      </c>
      <c r="DQ740">
        <v>1</v>
      </c>
      <c r="DU740">
        <v>1005</v>
      </c>
      <c r="DV740" t="s">
        <v>17</v>
      </c>
      <c r="DW740" t="s">
        <v>17</v>
      </c>
      <c r="DX740">
        <v>100</v>
      </c>
      <c r="EE740">
        <v>39927718</v>
      </c>
      <c r="EF740">
        <v>30</v>
      </c>
      <c r="EG740" t="s">
        <v>51</v>
      </c>
      <c r="EH740">
        <v>0</v>
      </c>
      <c r="EI740" t="s">
        <v>3</v>
      </c>
      <c r="EJ740">
        <v>1</v>
      </c>
      <c r="EK740">
        <v>306</v>
      </c>
      <c r="EL740" t="s">
        <v>478</v>
      </c>
      <c r="EM740" t="s">
        <v>479</v>
      </c>
      <c r="EO740" t="s">
        <v>3</v>
      </c>
      <c r="EQ740">
        <v>131072</v>
      </c>
      <c r="ER740">
        <v>11284.77</v>
      </c>
      <c r="ES740">
        <v>5350.69</v>
      </c>
      <c r="ET740">
        <v>495.71</v>
      </c>
      <c r="EU740">
        <v>37.49</v>
      </c>
      <c r="EV740">
        <v>5438.37</v>
      </c>
      <c r="EW740">
        <v>471.67</v>
      </c>
      <c r="EX740">
        <v>0</v>
      </c>
      <c r="EY740">
        <v>0</v>
      </c>
      <c r="FQ740">
        <v>0</v>
      </c>
      <c r="FR740">
        <f>ROUND(IF(AND(BH740=3,BI740=3),P740,0),2)</f>
        <v>0</v>
      </c>
      <c r="FS740">
        <v>0</v>
      </c>
      <c r="FX740">
        <v>120</v>
      </c>
      <c r="FY740">
        <v>84</v>
      </c>
      <c r="GA740" t="s">
        <v>3</v>
      </c>
      <c r="GD740">
        <v>0</v>
      </c>
      <c r="GF740">
        <v>-2038510867</v>
      </c>
      <c r="GG740">
        <v>2</v>
      </c>
      <c r="GH740">
        <v>1</v>
      </c>
      <c r="GI740">
        <v>2</v>
      </c>
      <c r="GJ740">
        <v>0</v>
      </c>
      <c r="GK740">
        <f>ROUND(R740*(R12)/100,2)</f>
        <v>0</v>
      </c>
      <c r="GL740">
        <f>ROUND(IF(AND(BH740=3,BI740=3,FS740&lt;&gt;0),P740,0),2)</f>
        <v>0</v>
      </c>
      <c r="GM740">
        <f>ROUND(O740+X740+Y740+GK740,2)+GX740</f>
        <v>0</v>
      </c>
      <c r="GN740">
        <f>IF(OR(BI740=0,BI740=1),ROUND(O740+X740+Y740+GK740,2),0)</f>
        <v>0</v>
      </c>
      <c r="GO740">
        <f>IF(BI740=2,ROUND(O740+X740+Y740+GK740,2),0)</f>
        <v>0</v>
      </c>
      <c r="GP740">
        <f>IF(BI740=4,ROUND(O740+X740+Y740+GK740,2)+GX740,0)</f>
        <v>0</v>
      </c>
      <c r="GR740">
        <v>0</v>
      </c>
      <c r="GS740">
        <v>3</v>
      </c>
      <c r="GT740">
        <v>0</v>
      </c>
      <c r="GU740" t="s">
        <v>3</v>
      </c>
      <c r="GV740">
        <f>ROUND((GT740),6)</f>
        <v>0</v>
      </c>
      <c r="GW740">
        <v>1</v>
      </c>
      <c r="GX740">
        <f>ROUND(HC740*I740,2)</f>
        <v>0</v>
      </c>
      <c r="HA740">
        <v>0</v>
      </c>
      <c r="HB740">
        <v>0</v>
      </c>
      <c r="HC740">
        <f>GV740*GW740</f>
        <v>0</v>
      </c>
      <c r="IK740">
        <v>0</v>
      </c>
    </row>
    <row r="741" spans="1:245" hidden="1" x14ac:dyDescent="0.2">
      <c r="A741">
        <v>18</v>
      </c>
      <c r="B741">
        <v>1</v>
      </c>
      <c r="C741">
        <v>324</v>
      </c>
      <c r="E741" t="s">
        <v>480</v>
      </c>
      <c r="F741" t="s">
        <v>481</v>
      </c>
      <c r="G741" t="s">
        <v>482</v>
      </c>
      <c r="H741" t="s">
        <v>57</v>
      </c>
      <c r="I741">
        <v>0</v>
      </c>
      <c r="J741">
        <v>1.0401639344262295E-3</v>
      </c>
      <c r="O741">
        <f>ROUND(CP741,2)</f>
        <v>0</v>
      </c>
      <c r="P741">
        <f>ROUND((ROUND((AC741*AW741*I741),2)*BC741),2)</f>
        <v>0</v>
      </c>
      <c r="Q741">
        <f>(ROUND((ROUND(((ET741)*AV741*I741),2)*BB741),2)+ROUND((ROUND(((AE741-(EU741))*AV741*I741),2)*BS741),2))</f>
        <v>0</v>
      </c>
      <c r="R741">
        <f>ROUND((ROUND((AE741*AV741*I741),2)*BS741),2)</f>
        <v>0</v>
      </c>
      <c r="S741">
        <f>ROUND((ROUND((AF741*AV741*I741),2)*BA741),2)</f>
        <v>0</v>
      </c>
      <c r="T741">
        <f>ROUND(CU741*I741,2)</f>
        <v>0</v>
      </c>
      <c r="U741">
        <f>CV741*I741</f>
        <v>0</v>
      </c>
      <c r="V741">
        <f>CW741*I741</f>
        <v>0</v>
      </c>
      <c r="W741">
        <f>ROUND(CX741*I741,2)</f>
        <v>0</v>
      </c>
      <c r="X741">
        <f t="shared" si="678"/>
        <v>0</v>
      </c>
      <c r="Y741">
        <f t="shared" si="678"/>
        <v>0</v>
      </c>
      <c r="AA741">
        <v>40385408</v>
      </c>
      <c r="AB741">
        <f>ROUND((AC741+AD741+AF741),6)</f>
        <v>31063.41</v>
      </c>
      <c r="AC741">
        <f>ROUND((ES741),6)</f>
        <v>31063.41</v>
      </c>
      <c r="AD741">
        <f>ROUND((((ET741)-(EU741))+AE741),6)</f>
        <v>0</v>
      </c>
      <c r="AE741">
        <f t="shared" si="679"/>
        <v>0</v>
      </c>
      <c r="AF741">
        <f t="shared" si="679"/>
        <v>0</v>
      </c>
      <c r="AG741">
        <f>ROUND((AP741),6)</f>
        <v>0</v>
      </c>
      <c r="AH741">
        <f t="shared" si="680"/>
        <v>0</v>
      </c>
      <c r="AI741">
        <f t="shared" si="680"/>
        <v>0</v>
      </c>
      <c r="AJ741">
        <f>(AS741)</f>
        <v>0</v>
      </c>
      <c r="AK741">
        <v>31063.41</v>
      </c>
      <c r="AL741">
        <v>31063.41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1</v>
      </c>
      <c r="AW741">
        <v>1</v>
      </c>
      <c r="AZ741">
        <v>1</v>
      </c>
      <c r="BA741">
        <v>1</v>
      </c>
      <c r="BB741">
        <v>1</v>
      </c>
      <c r="BC741">
        <v>8.77</v>
      </c>
      <c r="BD741" t="s">
        <v>3</v>
      </c>
      <c r="BE741" t="s">
        <v>3</v>
      </c>
      <c r="BF741" t="s">
        <v>3</v>
      </c>
      <c r="BG741" t="s">
        <v>3</v>
      </c>
      <c r="BH741">
        <v>3</v>
      </c>
      <c r="BI741">
        <v>1</v>
      </c>
      <c r="BJ741" t="s">
        <v>483</v>
      </c>
      <c r="BM741">
        <v>306</v>
      </c>
      <c r="BN741">
        <v>0</v>
      </c>
      <c r="BO741" t="s">
        <v>481</v>
      </c>
      <c r="BP741">
        <v>1</v>
      </c>
      <c r="BQ741">
        <v>30</v>
      </c>
      <c r="BR741">
        <v>0</v>
      </c>
      <c r="BS741">
        <v>1</v>
      </c>
      <c r="BT741">
        <v>1</v>
      </c>
      <c r="BU741">
        <v>1</v>
      </c>
      <c r="BV741">
        <v>1</v>
      </c>
      <c r="BW741">
        <v>1</v>
      </c>
      <c r="BX741">
        <v>1</v>
      </c>
      <c r="BY741" t="s">
        <v>3</v>
      </c>
      <c r="BZ741">
        <v>0</v>
      </c>
      <c r="CA741">
        <v>0</v>
      </c>
      <c r="CE741">
        <v>30</v>
      </c>
      <c r="CF741">
        <v>0</v>
      </c>
      <c r="CG741">
        <v>0</v>
      </c>
      <c r="CM741">
        <v>0</v>
      </c>
      <c r="CN741" t="s">
        <v>3</v>
      </c>
      <c r="CO741">
        <v>0</v>
      </c>
      <c r="CP741">
        <f>(P741+Q741+S741)</f>
        <v>0</v>
      </c>
      <c r="CQ741">
        <f>ROUND((ROUND((AC741*AW741*1),2)*BC741),2)</f>
        <v>272426.11</v>
      </c>
      <c r="CR741">
        <f>(ROUND((ROUND(((ET741)*AV741*1),2)*BB741),2)+ROUND((ROUND(((AE741-(EU741))*AV741*1),2)*BS741),2))</f>
        <v>0</v>
      </c>
      <c r="CS741">
        <f>ROUND((ROUND((AE741*AV741*1),2)*BS741),2)</f>
        <v>0</v>
      </c>
      <c r="CT741">
        <f>ROUND((ROUND((AF741*AV741*1),2)*BA741),2)</f>
        <v>0</v>
      </c>
      <c r="CU741">
        <f>AG741</f>
        <v>0</v>
      </c>
      <c r="CV741">
        <f>(AH741*AV741)</f>
        <v>0</v>
      </c>
      <c r="CW741">
        <f t="shared" si="681"/>
        <v>0</v>
      </c>
      <c r="CX741">
        <f t="shared" si="681"/>
        <v>0</v>
      </c>
      <c r="CY741">
        <f>S741*(BZ741/100)</f>
        <v>0</v>
      </c>
      <c r="CZ741">
        <f>S741*(CA741/100)</f>
        <v>0</v>
      </c>
      <c r="DC741" t="s">
        <v>3</v>
      </c>
      <c r="DD741" t="s">
        <v>3</v>
      </c>
      <c r="DE741" t="s">
        <v>3</v>
      </c>
      <c r="DF741" t="s">
        <v>3</v>
      </c>
      <c r="DG741" t="s">
        <v>3</v>
      </c>
      <c r="DH741" t="s">
        <v>3</v>
      </c>
      <c r="DI741" t="s">
        <v>3</v>
      </c>
      <c r="DJ741" t="s">
        <v>3</v>
      </c>
      <c r="DK741" t="s">
        <v>3</v>
      </c>
      <c r="DL741" t="s">
        <v>3</v>
      </c>
      <c r="DM741" t="s">
        <v>3</v>
      </c>
      <c r="DN741">
        <v>120</v>
      </c>
      <c r="DO741">
        <v>84</v>
      </c>
      <c r="DP741">
        <v>1</v>
      </c>
      <c r="DQ741">
        <v>1</v>
      </c>
      <c r="DU741">
        <v>1009</v>
      </c>
      <c r="DV741" t="s">
        <v>57</v>
      </c>
      <c r="DW741" t="s">
        <v>57</v>
      </c>
      <c r="DX741">
        <v>1000</v>
      </c>
      <c r="EE741">
        <v>39927718</v>
      </c>
      <c r="EF741">
        <v>30</v>
      </c>
      <c r="EG741" t="s">
        <v>51</v>
      </c>
      <c r="EH741">
        <v>0</v>
      </c>
      <c r="EI741" t="s">
        <v>3</v>
      </c>
      <c r="EJ741">
        <v>1</v>
      </c>
      <c r="EK741">
        <v>306</v>
      </c>
      <c r="EL741" t="s">
        <v>478</v>
      </c>
      <c r="EM741" t="s">
        <v>479</v>
      </c>
      <c r="EO741" t="s">
        <v>3</v>
      </c>
      <c r="EQ741">
        <v>0</v>
      </c>
      <c r="ER741">
        <v>31063.41</v>
      </c>
      <c r="ES741">
        <v>31063.41</v>
      </c>
      <c r="ET741">
        <v>0</v>
      </c>
      <c r="EU741">
        <v>0</v>
      </c>
      <c r="EV741">
        <v>0</v>
      </c>
      <c r="EW741">
        <v>0</v>
      </c>
      <c r="EX741">
        <v>0</v>
      </c>
      <c r="FQ741">
        <v>0</v>
      </c>
      <c r="FR741">
        <f>ROUND(IF(AND(BH741=3,BI741=3),P741,0),2)</f>
        <v>0</v>
      </c>
      <c r="FS741">
        <v>0</v>
      </c>
      <c r="FX741">
        <v>120</v>
      </c>
      <c r="FY741">
        <v>84</v>
      </c>
      <c r="GA741" t="s">
        <v>3</v>
      </c>
      <c r="GD741">
        <v>0</v>
      </c>
      <c r="GF741">
        <v>855038544</v>
      </c>
      <c r="GG741">
        <v>2</v>
      </c>
      <c r="GH741">
        <v>1</v>
      </c>
      <c r="GI741">
        <v>2</v>
      </c>
      <c r="GJ741">
        <v>0</v>
      </c>
      <c r="GK741">
        <f>ROUND(R741*(R12)/100,2)</f>
        <v>0</v>
      </c>
      <c r="GL741">
        <f>ROUND(IF(AND(BH741=3,BI741=3,FS741&lt;&gt;0),P741,0),2)</f>
        <v>0</v>
      </c>
      <c r="GM741">
        <f>ROUND(O741+X741+Y741+GK741,2)+GX741</f>
        <v>0</v>
      </c>
      <c r="GN741">
        <f>IF(OR(BI741=0,BI741=1),ROUND(O741+X741+Y741+GK741,2),0)</f>
        <v>0</v>
      </c>
      <c r="GO741">
        <f>IF(BI741=2,ROUND(O741+X741+Y741+GK741,2),0)</f>
        <v>0</v>
      </c>
      <c r="GP741">
        <f>IF(BI741=4,ROUND(O741+X741+Y741+GK741,2)+GX741,0)</f>
        <v>0</v>
      </c>
      <c r="GR741">
        <v>0</v>
      </c>
      <c r="GS741">
        <v>3</v>
      </c>
      <c r="GT741">
        <v>0</v>
      </c>
      <c r="GU741" t="s">
        <v>3</v>
      </c>
      <c r="GV741">
        <f>ROUND((GT741),6)</f>
        <v>0</v>
      </c>
      <c r="GW741">
        <v>1</v>
      </c>
      <c r="GX741">
        <f>ROUND(HC741*I741,2)</f>
        <v>0</v>
      </c>
      <c r="HA741">
        <v>0</v>
      </c>
      <c r="HB741">
        <v>0</v>
      </c>
      <c r="HC741">
        <f>GV741*GW741</f>
        <v>0</v>
      </c>
      <c r="IK741">
        <v>0</v>
      </c>
    </row>
    <row r="742" spans="1:245" hidden="1" x14ac:dyDescent="0.2">
      <c r="A742">
        <v>18</v>
      </c>
      <c r="B742">
        <v>1</v>
      </c>
      <c r="C742">
        <v>328</v>
      </c>
      <c r="E742" t="s">
        <v>484</v>
      </c>
      <c r="F742" t="s">
        <v>485</v>
      </c>
      <c r="G742" t="s">
        <v>486</v>
      </c>
      <c r="H742" t="s">
        <v>344</v>
      </c>
      <c r="I742">
        <v>0</v>
      </c>
      <c r="J742">
        <v>25</v>
      </c>
      <c r="O742">
        <f>ROUND(CP742,2)</f>
        <v>0</v>
      </c>
      <c r="P742">
        <f>ROUND((ROUND((AC742*AW742*I742),2)*BC742),2)</f>
        <v>0</v>
      </c>
      <c r="Q742">
        <f>(ROUND((ROUND(((ET742)*AV742*I742),2)*BB742),2)+ROUND((ROUND(((AE742-(EU742))*AV742*I742),2)*BS742),2))</f>
        <v>0</v>
      </c>
      <c r="R742">
        <f>ROUND((ROUND((AE742*AV742*I742),2)*BS742),2)</f>
        <v>0</v>
      </c>
      <c r="S742">
        <f>ROUND((ROUND((AF742*AV742*I742),2)*BA742),2)</f>
        <v>0</v>
      </c>
      <c r="T742">
        <f>ROUND(CU742*I742,2)</f>
        <v>0</v>
      </c>
      <c r="U742">
        <f>CV742*I742</f>
        <v>0</v>
      </c>
      <c r="V742">
        <f>CW742*I742</f>
        <v>0</v>
      </c>
      <c r="W742">
        <f>ROUND(CX742*I742,2)</f>
        <v>0</v>
      </c>
      <c r="X742">
        <f t="shared" si="678"/>
        <v>0</v>
      </c>
      <c r="Y742">
        <f t="shared" si="678"/>
        <v>0</v>
      </c>
      <c r="AA742">
        <v>40385408</v>
      </c>
      <c r="AB742">
        <f>ROUND((AC742+AD742+AF742),6)</f>
        <v>235.48</v>
      </c>
      <c r="AC742">
        <f>ROUND((ES742),6)</f>
        <v>235.48</v>
      </c>
      <c r="AD742">
        <f>ROUND((((ET742)-(EU742))+AE742),6)</f>
        <v>0</v>
      </c>
      <c r="AE742">
        <f t="shared" si="679"/>
        <v>0</v>
      </c>
      <c r="AF742">
        <f t="shared" si="679"/>
        <v>0</v>
      </c>
      <c r="AG742">
        <f>ROUND((AP742),6)</f>
        <v>0</v>
      </c>
      <c r="AH742">
        <f t="shared" si="680"/>
        <v>0</v>
      </c>
      <c r="AI742">
        <f t="shared" si="680"/>
        <v>0</v>
      </c>
      <c r="AJ742">
        <f>(AS742)</f>
        <v>0</v>
      </c>
      <c r="AK742">
        <v>235.48</v>
      </c>
      <c r="AL742">
        <v>235.48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1</v>
      </c>
      <c r="AW742">
        <v>1</v>
      </c>
      <c r="AZ742">
        <v>1</v>
      </c>
      <c r="BA742">
        <v>1</v>
      </c>
      <c r="BB742">
        <v>1</v>
      </c>
      <c r="BC742">
        <v>0.57999999999999996</v>
      </c>
      <c r="BD742" t="s">
        <v>3</v>
      </c>
      <c r="BE742" t="s">
        <v>3</v>
      </c>
      <c r="BF742" t="s">
        <v>3</v>
      </c>
      <c r="BG742" t="s">
        <v>3</v>
      </c>
      <c r="BH742">
        <v>3</v>
      </c>
      <c r="BI742">
        <v>1</v>
      </c>
      <c r="BJ742" t="s">
        <v>487</v>
      </c>
      <c r="BM742">
        <v>306</v>
      </c>
      <c r="BN742">
        <v>0</v>
      </c>
      <c r="BO742" t="s">
        <v>485</v>
      </c>
      <c r="BP742">
        <v>1</v>
      </c>
      <c r="BQ742">
        <v>30</v>
      </c>
      <c r="BR742">
        <v>0</v>
      </c>
      <c r="BS742">
        <v>1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0</v>
      </c>
      <c r="CA742">
        <v>0</v>
      </c>
      <c r="CE742">
        <v>30</v>
      </c>
      <c r="CF742">
        <v>0</v>
      </c>
      <c r="CG742">
        <v>0</v>
      </c>
      <c r="CM742">
        <v>0</v>
      </c>
      <c r="CN742" t="s">
        <v>3</v>
      </c>
      <c r="CO742">
        <v>0</v>
      </c>
      <c r="CP742">
        <f>(P742+Q742+S742)</f>
        <v>0</v>
      </c>
      <c r="CQ742">
        <f>ROUND((ROUND((AC742*AW742*1),2)*BC742),2)</f>
        <v>136.58000000000001</v>
      </c>
      <c r="CR742">
        <f>(ROUND((ROUND(((ET742)*AV742*1),2)*BB742),2)+ROUND((ROUND(((AE742-(EU742))*AV742*1),2)*BS742),2))</f>
        <v>0</v>
      </c>
      <c r="CS742">
        <f>ROUND((ROUND((AE742*AV742*1),2)*BS742),2)</f>
        <v>0</v>
      </c>
      <c r="CT742">
        <f>ROUND((ROUND((AF742*AV742*1),2)*BA742),2)</f>
        <v>0</v>
      </c>
      <c r="CU742">
        <f>AG742</f>
        <v>0</v>
      </c>
      <c r="CV742">
        <f>(AH742*AV742)</f>
        <v>0</v>
      </c>
      <c r="CW742">
        <f t="shared" si="681"/>
        <v>0</v>
      </c>
      <c r="CX742">
        <f t="shared" si="681"/>
        <v>0</v>
      </c>
      <c r="CY742">
        <f>S742*(BZ742/100)</f>
        <v>0</v>
      </c>
      <c r="CZ742">
        <f>S742*(CA742/100)</f>
        <v>0</v>
      </c>
      <c r="DC742" t="s">
        <v>3</v>
      </c>
      <c r="DD742" t="s">
        <v>3</v>
      </c>
      <c r="DE742" t="s">
        <v>3</v>
      </c>
      <c r="DF742" t="s">
        <v>3</v>
      </c>
      <c r="DG742" t="s">
        <v>3</v>
      </c>
      <c r="DH742" t="s">
        <v>3</v>
      </c>
      <c r="DI742" t="s">
        <v>3</v>
      </c>
      <c r="DJ742" t="s">
        <v>3</v>
      </c>
      <c r="DK742" t="s">
        <v>3</v>
      </c>
      <c r="DL742" t="s">
        <v>3</v>
      </c>
      <c r="DM742" t="s">
        <v>3</v>
      </c>
      <c r="DN742">
        <v>120</v>
      </c>
      <c r="DO742">
        <v>84</v>
      </c>
      <c r="DP742">
        <v>1</v>
      </c>
      <c r="DQ742">
        <v>1</v>
      </c>
      <c r="DU742">
        <v>1010</v>
      </c>
      <c r="DV742" t="s">
        <v>344</v>
      </c>
      <c r="DW742" t="s">
        <v>344</v>
      </c>
      <c r="DX742">
        <v>1</v>
      </c>
      <c r="EE742">
        <v>39927718</v>
      </c>
      <c r="EF742">
        <v>30</v>
      </c>
      <c r="EG742" t="s">
        <v>51</v>
      </c>
      <c r="EH742">
        <v>0</v>
      </c>
      <c r="EI742" t="s">
        <v>3</v>
      </c>
      <c r="EJ742">
        <v>1</v>
      </c>
      <c r="EK742">
        <v>306</v>
      </c>
      <c r="EL742" t="s">
        <v>478</v>
      </c>
      <c r="EM742" t="s">
        <v>479</v>
      </c>
      <c r="EO742" t="s">
        <v>3</v>
      </c>
      <c r="EQ742">
        <v>0</v>
      </c>
      <c r="ER742">
        <v>235.48</v>
      </c>
      <c r="ES742">
        <v>235.48</v>
      </c>
      <c r="ET742">
        <v>0</v>
      </c>
      <c r="EU742">
        <v>0</v>
      </c>
      <c r="EV742">
        <v>0</v>
      </c>
      <c r="EW742">
        <v>0</v>
      </c>
      <c r="EX742">
        <v>0</v>
      </c>
      <c r="FQ742">
        <v>0</v>
      </c>
      <c r="FR742">
        <f>ROUND(IF(AND(BH742=3,BI742=3),P742,0),2)</f>
        <v>0</v>
      </c>
      <c r="FS742">
        <v>0</v>
      </c>
      <c r="FX742">
        <v>120</v>
      </c>
      <c r="FY742">
        <v>84</v>
      </c>
      <c r="GA742" t="s">
        <v>3</v>
      </c>
      <c r="GD742">
        <v>0</v>
      </c>
      <c r="GF742">
        <v>-1747189084</v>
      </c>
      <c r="GG742">
        <v>2</v>
      </c>
      <c r="GH742">
        <v>1</v>
      </c>
      <c r="GI742">
        <v>2</v>
      </c>
      <c r="GJ742">
        <v>0</v>
      </c>
      <c r="GK742">
        <f>ROUND(R742*(R12)/100,2)</f>
        <v>0</v>
      </c>
      <c r="GL742">
        <f>ROUND(IF(AND(BH742=3,BI742=3,FS742&lt;&gt;0),P742,0),2)</f>
        <v>0</v>
      </c>
      <c r="GM742">
        <f>ROUND(O742+X742+Y742+GK742,2)+GX742</f>
        <v>0</v>
      </c>
      <c r="GN742">
        <f>IF(OR(BI742=0,BI742=1),ROUND(O742+X742+Y742+GK742,2),0)</f>
        <v>0</v>
      </c>
      <c r="GO742">
        <f>IF(BI742=2,ROUND(O742+X742+Y742+GK742,2),0)</f>
        <v>0</v>
      </c>
      <c r="GP742">
        <f>IF(BI742=4,ROUND(O742+X742+Y742+GK742,2)+GX742,0)</f>
        <v>0</v>
      </c>
      <c r="GR742">
        <v>0</v>
      </c>
      <c r="GS742">
        <v>3</v>
      </c>
      <c r="GT742">
        <v>0</v>
      </c>
      <c r="GU742" t="s">
        <v>3</v>
      </c>
      <c r="GV742">
        <f>ROUND((GT742),6)</f>
        <v>0</v>
      </c>
      <c r="GW742">
        <v>1</v>
      </c>
      <c r="GX742">
        <f>ROUND(HC742*I742,2)</f>
        <v>0</v>
      </c>
      <c r="HA742">
        <v>0</v>
      </c>
      <c r="HB742">
        <v>0</v>
      </c>
      <c r="HC742">
        <f>GV742*GW742</f>
        <v>0</v>
      </c>
      <c r="IK742">
        <v>0</v>
      </c>
    </row>
    <row r="743" spans="1:245" hidden="1" x14ac:dyDescent="0.2">
      <c r="A743">
        <v>18</v>
      </c>
      <c r="B743">
        <v>1</v>
      </c>
      <c r="C743">
        <v>326</v>
      </c>
      <c r="E743" t="s">
        <v>488</v>
      </c>
      <c r="F743" t="s">
        <v>460</v>
      </c>
      <c r="G743" t="s">
        <v>461</v>
      </c>
      <c r="H743" t="s">
        <v>57</v>
      </c>
      <c r="I743">
        <v>0</v>
      </c>
      <c r="J743">
        <v>1.8000000000000003</v>
      </c>
      <c r="O743">
        <f>ROUND(CP743,2)</f>
        <v>0</v>
      </c>
      <c r="P743">
        <f>ROUND((ROUND((AC743*AW743*I743),2)*BC743),2)</f>
        <v>0</v>
      </c>
      <c r="Q743">
        <f>(ROUND((ROUND(((ET743)*AV743*I743),2)*BB743),2)+ROUND((ROUND(((AE743-(EU743))*AV743*I743),2)*BS743),2))</f>
        <v>0</v>
      </c>
      <c r="R743">
        <f>ROUND((ROUND((AE743*AV743*I743),2)*BS743),2)</f>
        <v>0</v>
      </c>
      <c r="S743">
        <f>ROUND((ROUND((AF743*AV743*I743),2)*BA743),2)</f>
        <v>0</v>
      </c>
      <c r="T743">
        <f>ROUND(CU743*I743,2)</f>
        <v>0</v>
      </c>
      <c r="U743">
        <f>CV743*I743</f>
        <v>0</v>
      </c>
      <c r="V743">
        <f>CW743*I743</f>
        <v>0</v>
      </c>
      <c r="W743">
        <f>ROUND(CX743*I743,2)</f>
        <v>0</v>
      </c>
      <c r="X743">
        <f t="shared" si="678"/>
        <v>0</v>
      </c>
      <c r="Y743">
        <f t="shared" si="678"/>
        <v>0</v>
      </c>
      <c r="AA743">
        <v>40385408</v>
      </c>
      <c r="AB743">
        <f>ROUND((AC743+AD743+AF743),6)</f>
        <v>438.37</v>
      </c>
      <c r="AC743">
        <f>ROUND((ES743),6)</f>
        <v>438.37</v>
      </c>
      <c r="AD743">
        <f>ROUND((((ET743)-(EU743))+AE743),6)</f>
        <v>0</v>
      </c>
      <c r="AE743">
        <f t="shared" si="679"/>
        <v>0</v>
      </c>
      <c r="AF743">
        <f t="shared" si="679"/>
        <v>0</v>
      </c>
      <c r="AG743">
        <f>ROUND((AP743),6)</f>
        <v>0</v>
      </c>
      <c r="AH743">
        <f t="shared" si="680"/>
        <v>0</v>
      </c>
      <c r="AI743">
        <f t="shared" si="680"/>
        <v>0</v>
      </c>
      <c r="AJ743">
        <f>(AS743)</f>
        <v>0</v>
      </c>
      <c r="AK743">
        <v>438.37</v>
      </c>
      <c r="AL743">
        <v>438.37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7.27</v>
      </c>
      <c r="BD743" t="s">
        <v>3</v>
      </c>
      <c r="BE743" t="s">
        <v>3</v>
      </c>
      <c r="BF743" t="s">
        <v>3</v>
      </c>
      <c r="BG743" t="s">
        <v>3</v>
      </c>
      <c r="BH743">
        <v>3</v>
      </c>
      <c r="BI743">
        <v>1</v>
      </c>
      <c r="BJ743" t="s">
        <v>462</v>
      </c>
      <c r="BM743">
        <v>306</v>
      </c>
      <c r="BN743">
        <v>0</v>
      </c>
      <c r="BO743" t="s">
        <v>460</v>
      </c>
      <c r="BP743">
        <v>1</v>
      </c>
      <c r="BQ743">
        <v>30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0</v>
      </c>
      <c r="CA743">
        <v>0</v>
      </c>
      <c r="CE743">
        <v>30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>(P743+Q743+S743)</f>
        <v>0</v>
      </c>
      <c r="CQ743">
        <f>ROUND((ROUND((AC743*AW743*1),2)*BC743),2)</f>
        <v>3186.95</v>
      </c>
      <c r="CR743">
        <f>(ROUND((ROUND(((ET743)*AV743*1),2)*BB743),2)+ROUND((ROUND(((AE743-(EU743))*AV743*1),2)*BS743),2))</f>
        <v>0</v>
      </c>
      <c r="CS743">
        <f>ROUND((ROUND((AE743*AV743*1),2)*BS743),2)</f>
        <v>0</v>
      </c>
      <c r="CT743">
        <f>ROUND((ROUND((AF743*AV743*1),2)*BA743),2)</f>
        <v>0</v>
      </c>
      <c r="CU743">
        <f>AG743</f>
        <v>0</v>
      </c>
      <c r="CV743">
        <f>(AH743*AV743)</f>
        <v>0</v>
      </c>
      <c r="CW743">
        <f t="shared" si="681"/>
        <v>0</v>
      </c>
      <c r="CX743">
        <f t="shared" si="681"/>
        <v>0</v>
      </c>
      <c r="CY743">
        <f>S743*(BZ743/100)</f>
        <v>0</v>
      </c>
      <c r="CZ743">
        <f>S743*(CA743/100)</f>
        <v>0</v>
      </c>
      <c r="DC743" t="s">
        <v>3</v>
      </c>
      <c r="DD743" t="s">
        <v>3</v>
      </c>
      <c r="DE743" t="s">
        <v>3</v>
      </c>
      <c r="DF743" t="s">
        <v>3</v>
      </c>
      <c r="DG743" t="s">
        <v>3</v>
      </c>
      <c r="DH743" t="s">
        <v>3</v>
      </c>
      <c r="DI743" t="s">
        <v>3</v>
      </c>
      <c r="DJ743" t="s">
        <v>3</v>
      </c>
      <c r="DK743" t="s">
        <v>3</v>
      </c>
      <c r="DL743" t="s">
        <v>3</v>
      </c>
      <c r="DM743" t="s">
        <v>3</v>
      </c>
      <c r="DN743">
        <v>120</v>
      </c>
      <c r="DO743">
        <v>84</v>
      </c>
      <c r="DP743">
        <v>1</v>
      </c>
      <c r="DQ743">
        <v>1</v>
      </c>
      <c r="DU743">
        <v>1009</v>
      </c>
      <c r="DV743" t="s">
        <v>57</v>
      </c>
      <c r="DW743" t="s">
        <v>57</v>
      </c>
      <c r="DX743">
        <v>1000</v>
      </c>
      <c r="EE743">
        <v>39927718</v>
      </c>
      <c r="EF743">
        <v>30</v>
      </c>
      <c r="EG743" t="s">
        <v>51</v>
      </c>
      <c r="EH743">
        <v>0</v>
      </c>
      <c r="EI743" t="s">
        <v>3</v>
      </c>
      <c r="EJ743">
        <v>1</v>
      </c>
      <c r="EK743">
        <v>306</v>
      </c>
      <c r="EL743" t="s">
        <v>478</v>
      </c>
      <c r="EM743" t="s">
        <v>479</v>
      </c>
      <c r="EO743" t="s">
        <v>3</v>
      </c>
      <c r="EQ743">
        <v>0</v>
      </c>
      <c r="ER743">
        <v>438.37</v>
      </c>
      <c r="ES743">
        <v>438.37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>ROUND(IF(AND(BH743=3,BI743=3),P743,0),2)</f>
        <v>0</v>
      </c>
      <c r="FS743">
        <v>0</v>
      </c>
      <c r="FX743">
        <v>120</v>
      </c>
      <c r="FY743">
        <v>84</v>
      </c>
      <c r="GA743" t="s">
        <v>3</v>
      </c>
      <c r="GD743">
        <v>0</v>
      </c>
      <c r="GF743">
        <v>2029920186</v>
      </c>
      <c r="GG743">
        <v>2</v>
      </c>
      <c r="GH743">
        <v>1</v>
      </c>
      <c r="GI743">
        <v>2</v>
      </c>
      <c r="GJ743">
        <v>0</v>
      </c>
      <c r="GK743">
        <f>ROUND(R743*(R12)/100,2)</f>
        <v>0</v>
      </c>
      <c r="GL743">
        <f>ROUND(IF(AND(BH743=3,BI743=3,FS743&lt;&gt;0),P743,0),2)</f>
        <v>0</v>
      </c>
      <c r="GM743">
        <f>ROUND(O743+X743+Y743+GK743,2)+GX743</f>
        <v>0</v>
      </c>
      <c r="GN743">
        <f>IF(OR(BI743=0,BI743=1),ROUND(O743+X743+Y743+GK743,2),0)</f>
        <v>0</v>
      </c>
      <c r="GO743">
        <f>IF(BI743=2,ROUND(O743+X743+Y743+GK743,2),0)</f>
        <v>0</v>
      </c>
      <c r="GP743">
        <f>IF(BI743=4,ROUND(O743+X743+Y743+GK743,2)+GX743,0)</f>
        <v>0</v>
      </c>
      <c r="GR743">
        <v>0</v>
      </c>
      <c r="GS743">
        <v>3</v>
      </c>
      <c r="GT743">
        <v>0</v>
      </c>
      <c r="GU743" t="s">
        <v>3</v>
      </c>
      <c r="GV743">
        <f>ROUND((GT743),6)</f>
        <v>0</v>
      </c>
      <c r="GW743">
        <v>1</v>
      </c>
      <c r="GX743">
        <f>ROUND(HC743*I743,2)</f>
        <v>0</v>
      </c>
      <c r="HA743">
        <v>0</v>
      </c>
      <c r="HB743">
        <v>0</v>
      </c>
      <c r="HC743">
        <f>GV743*GW743</f>
        <v>0</v>
      </c>
      <c r="IK743">
        <v>0</v>
      </c>
    </row>
    <row r="744" spans="1:245" hidden="1" x14ac:dyDescent="0.2">
      <c r="A744">
        <v>18</v>
      </c>
      <c r="B744">
        <v>1</v>
      </c>
      <c r="C744">
        <v>327</v>
      </c>
      <c r="E744" t="s">
        <v>489</v>
      </c>
      <c r="F744" t="s">
        <v>490</v>
      </c>
      <c r="G744" t="s">
        <v>491</v>
      </c>
      <c r="H744" t="s">
        <v>466</v>
      </c>
      <c r="I744">
        <v>0</v>
      </c>
      <c r="J744">
        <v>100</v>
      </c>
      <c r="O744">
        <f>ROUND(CP744,2)</f>
        <v>0</v>
      </c>
      <c r="P744">
        <f>ROUND((ROUND((AC744*AW744*I744),2)*BC744),2)</f>
        <v>0</v>
      </c>
      <c r="Q744">
        <f>(ROUND((ROUND(((ET744)*AV744*I744),2)*BB744),2)+ROUND((ROUND(((AE744-(EU744))*AV744*I744),2)*BS744),2))</f>
        <v>0</v>
      </c>
      <c r="R744">
        <f>ROUND((ROUND((AE744*AV744*I744),2)*BS744),2)</f>
        <v>0</v>
      </c>
      <c r="S744">
        <f>ROUND((ROUND((AF744*AV744*I744),2)*BA744),2)</f>
        <v>0</v>
      </c>
      <c r="T744">
        <f>ROUND(CU744*I744,2)</f>
        <v>0</v>
      </c>
      <c r="U744">
        <f>CV744*I744</f>
        <v>0</v>
      </c>
      <c r="V744">
        <f>CW744*I744</f>
        <v>0</v>
      </c>
      <c r="W744">
        <f>ROUND(CX744*I744,2)</f>
        <v>0</v>
      </c>
      <c r="X744">
        <f t="shared" si="678"/>
        <v>0</v>
      </c>
      <c r="Y744">
        <f t="shared" si="678"/>
        <v>0</v>
      </c>
      <c r="AA744">
        <v>40385408</v>
      </c>
      <c r="AB744">
        <f>ROUND((AC744+AD744+AF744),6)</f>
        <v>673.43</v>
      </c>
      <c r="AC744">
        <f>ROUND((ES744),6)</f>
        <v>673.43</v>
      </c>
      <c r="AD744">
        <f>ROUND((((ET744)-(EU744))+AE744),6)</f>
        <v>0</v>
      </c>
      <c r="AE744">
        <f t="shared" si="679"/>
        <v>0</v>
      </c>
      <c r="AF744">
        <f t="shared" si="679"/>
        <v>0</v>
      </c>
      <c r="AG744">
        <f>ROUND((AP744),6)</f>
        <v>0</v>
      </c>
      <c r="AH744">
        <f t="shared" si="680"/>
        <v>0</v>
      </c>
      <c r="AI744">
        <f t="shared" si="680"/>
        <v>0</v>
      </c>
      <c r="AJ744">
        <f>(AS744)</f>
        <v>0</v>
      </c>
      <c r="AK744">
        <v>673.43</v>
      </c>
      <c r="AL744">
        <v>673.43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1</v>
      </c>
      <c r="AW744">
        <v>1</v>
      </c>
      <c r="AZ744">
        <v>1</v>
      </c>
      <c r="BA744">
        <v>1</v>
      </c>
      <c r="BB744">
        <v>1</v>
      </c>
      <c r="BC744">
        <v>4.12</v>
      </c>
      <c r="BD744" t="s">
        <v>3</v>
      </c>
      <c r="BE744" t="s">
        <v>3</v>
      </c>
      <c r="BF744" t="s">
        <v>3</v>
      </c>
      <c r="BG744" t="s">
        <v>3</v>
      </c>
      <c r="BH744">
        <v>3</v>
      </c>
      <c r="BI744">
        <v>1</v>
      </c>
      <c r="BJ744" t="s">
        <v>492</v>
      </c>
      <c r="BM744">
        <v>306</v>
      </c>
      <c r="BN744">
        <v>0</v>
      </c>
      <c r="BO744" t="s">
        <v>490</v>
      </c>
      <c r="BP744">
        <v>1</v>
      </c>
      <c r="BQ744">
        <v>30</v>
      </c>
      <c r="BR744">
        <v>0</v>
      </c>
      <c r="BS744">
        <v>1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0</v>
      </c>
      <c r="CA744">
        <v>0</v>
      </c>
      <c r="CE744">
        <v>30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>(P744+Q744+S744)</f>
        <v>0</v>
      </c>
      <c r="CQ744">
        <f>ROUND((ROUND((AC744*AW744*1),2)*BC744),2)</f>
        <v>2774.53</v>
      </c>
      <c r="CR744">
        <f>(ROUND((ROUND(((ET744)*AV744*1),2)*BB744),2)+ROUND((ROUND(((AE744-(EU744))*AV744*1),2)*BS744),2))</f>
        <v>0</v>
      </c>
      <c r="CS744">
        <f>ROUND((ROUND((AE744*AV744*1),2)*BS744),2)</f>
        <v>0</v>
      </c>
      <c r="CT744">
        <f>ROUND((ROUND((AF744*AV744*1),2)*BA744),2)</f>
        <v>0</v>
      </c>
      <c r="CU744">
        <f>AG744</f>
        <v>0</v>
      </c>
      <c r="CV744">
        <f>(AH744*AV744)</f>
        <v>0</v>
      </c>
      <c r="CW744">
        <f t="shared" si="681"/>
        <v>0</v>
      </c>
      <c r="CX744">
        <f t="shared" si="681"/>
        <v>0</v>
      </c>
      <c r="CY744">
        <f>S744*(BZ744/100)</f>
        <v>0</v>
      </c>
      <c r="CZ744">
        <f>S744*(CA744/100)</f>
        <v>0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120</v>
      </c>
      <c r="DO744">
        <v>84</v>
      </c>
      <c r="DP744">
        <v>1</v>
      </c>
      <c r="DQ744">
        <v>1</v>
      </c>
      <c r="DU744">
        <v>1005</v>
      </c>
      <c r="DV744" t="s">
        <v>466</v>
      </c>
      <c r="DW744" t="s">
        <v>466</v>
      </c>
      <c r="DX744">
        <v>1</v>
      </c>
      <c r="EE744">
        <v>39927718</v>
      </c>
      <c r="EF744">
        <v>30</v>
      </c>
      <c r="EG744" t="s">
        <v>51</v>
      </c>
      <c r="EH744">
        <v>0</v>
      </c>
      <c r="EI744" t="s">
        <v>3</v>
      </c>
      <c r="EJ744">
        <v>1</v>
      </c>
      <c r="EK744">
        <v>306</v>
      </c>
      <c r="EL744" t="s">
        <v>478</v>
      </c>
      <c r="EM744" t="s">
        <v>479</v>
      </c>
      <c r="EO744" t="s">
        <v>3</v>
      </c>
      <c r="EQ744">
        <v>0</v>
      </c>
      <c r="ER744">
        <v>673.43</v>
      </c>
      <c r="ES744">
        <v>673.43</v>
      </c>
      <c r="ET744">
        <v>0</v>
      </c>
      <c r="EU744">
        <v>0</v>
      </c>
      <c r="EV744">
        <v>0</v>
      </c>
      <c r="EW744">
        <v>0</v>
      </c>
      <c r="EX744">
        <v>0</v>
      </c>
      <c r="FQ744">
        <v>0</v>
      </c>
      <c r="FR744">
        <f>ROUND(IF(AND(BH744=3,BI744=3),P744,0),2)</f>
        <v>0</v>
      </c>
      <c r="FS744">
        <v>0</v>
      </c>
      <c r="FX744">
        <v>120</v>
      </c>
      <c r="FY744">
        <v>84</v>
      </c>
      <c r="GA744" t="s">
        <v>3</v>
      </c>
      <c r="GD744">
        <v>0</v>
      </c>
      <c r="GF744">
        <v>-551230037</v>
      </c>
      <c r="GG744">
        <v>2</v>
      </c>
      <c r="GH744">
        <v>1</v>
      </c>
      <c r="GI744">
        <v>2</v>
      </c>
      <c r="GJ744">
        <v>0</v>
      </c>
      <c r="GK744">
        <f>ROUND(R744*(R12)/100,2)</f>
        <v>0</v>
      </c>
      <c r="GL744">
        <f>ROUND(IF(AND(BH744=3,BI744=3,FS744&lt;&gt;0),P744,0),2)</f>
        <v>0</v>
      </c>
      <c r="GM744">
        <f>ROUND(O744+X744+Y744+GK744,2)+GX744</f>
        <v>0</v>
      </c>
      <c r="GN744">
        <f>IF(OR(BI744=0,BI744=1),ROUND(O744+X744+Y744+GK744,2),0)</f>
        <v>0</v>
      </c>
      <c r="GO744">
        <f>IF(BI744=2,ROUND(O744+X744+Y744+GK744,2),0)</f>
        <v>0</v>
      </c>
      <c r="GP744">
        <f>IF(BI744=4,ROUND(O744+X744+Y744+GK744,2)+GX744,0)</f>
        <v>0</v>
      </c>
      <c r="GR744">
        <v>0</v>
      </c>
      <c r="GS744">
        <v>3</v>
      </c>
      <c r="GT744">
        <v>0</v>
      </c>
      <c r="GU744" t="s">
        <v>3</v>
      </c>
      <c r="GV744">
        <f>ROUND((GT744),6)</f>
        <v>0</v>
      </c>
      <c r="GW744">
        <v>1</v>
      </c>
      <c r="GX744">
        <f>ROUND(HC744*I744,2)</f>
        <v>0</v>
      </c>
      <c r="HA744">
        <v>0</v>
      </c>
      <c r="HB744">
        <v>0</v>
      </c>
      <c r="HC744">
        <f>GV744*GW744</f>
        <v>0</v>
      </c>
      <c r="IK744">
        <v>0</v>
      </c>
    </row>
    <row r="745" spans="1:245" hidden="1" x14ac:dyDescent="0.2"/>
    <row r="746" spans="1:245" hidden="1" x14ac:dyDescent="0.2">
      <c r="A746" s="2">
        <v>51</v>
      </c>
      <c r="B746" s="2">
        <f>B736</f>
        <v>1</v>
      </c>
      <c r="C746" s="2">
        <f>A736</f>
        <v>4</v>
      </c>
      <c r="D746" s="2">
        <f>ROW(A736)</f>
        <v>736</v>
      </c>
      <c r="E746" s="2"/>
      <c r="F746" s="2" t="str">
        <f>IF(F736&lt;&gt;"",F736,"")</f>
        <v>Новый раздел</v>
      </c>
      <c r="G746" s="2" t="str">
        <f>IF(G736&lt;&gt;"",G736,"")</f>
        <v>п.31.5   Ремонт подпорной стены (накрывные элементы на подпорные стены (природный камень)) - 244м2</v>
      </c>
      <c r="H746" s="2">
        <v>0</v>
      </c>
      <c r="I746" s="2"/>
      <c r="J746" s="2"/>
      <c r="K746" s="2"/>
      <c r="L746" s="2"/>
      <c r="M746" s="2"/>
      <c r="N746" s="2"/>
      <c r="O746" s="2">
        <f t="shared" ref="O746:T746" si="682">ROUND(AB746,2)</f>
        <v>0</v>
      </c>
      <c r="P746" s="2">
        <f t="shared" si="682"/>
        <v>0</v>
      </c>
      <c r="Q746" s="2">
        <f t="shared" si="682"/>
        <v>0</v>
      </c>
      <c r="R746" s="2">
        <f t="shared" si="682"/>
        <v>0</v>
      </c>
      <c r="S746" s="2">
        <f t="shared" si="682"/>
        <v>0</v>
      </c>
      <c r="T746" s="2">
        <f t="shared" si="682"/>
        <v>0</v>
      </c>
      <c r="U746" s="2">
        <f>AH746</f>
        <v>0</v>
      </c>
      <c r="V746" s="2">
        <f>AI746</f>
        <v>0</v>
      </c>
      <c r="W746" s="2">
        <f>ROUND(AJ746,2)</f>
        <v>0</v>
      </c>
      <c r="X746" s="2">
        <f>ROUND(AK746,2)</f>
        <v>0</v>
      </c>
      <c r="Y746" s="2">
        <f>ROUND(AL746,2)</f>
        <v>0</v>
      </c>
      <c r="Z746" s="2"/>
      <c r="AA746" s="2"/>
      <c r="AB746" s="2">
        <f>ROUND(SUMIF(AA740:AA744,"=40385408",O740:O744),2)</f>
        <v>0</v>
      </c>
      <c r="AC746" s="2">
        <f>ROUND(SUMIF(AA740:AA744,"=40385408",P740:P744),2)</f>
        <v>0</v>
      </c>
      <c r="AD746" s="2">
        <f>ROUND(SUMIF(AA740:AA744,"=40385408",Q740:Q744),2)</f>
        <v>0</v>
      </c>
      <c r="AE746" s="2">
        <f>ROUND(SUMIF(AA740:AA744,"=40385408",R740:R744),2)</f>
        <v>0</v>
      </c>
      <c r="AF746" s="2">
        <f>ROUND(SUMIF(AA740:AA744,"=40385408",S740:S744),2)</f>
        <v>0</v>
      </c>
      <c r="AG746" s="2">
        <f>ROUND(SUMIF(AA740:AA744,"=40385408",T740:T744),2)</f>
        <v>0</v>
      </c>
      <c r="AH746" s="2">
        <f>SUMIF(AA740:AA744,"=40385408",U740:U744)</f>
        <v>0</v>
      </c>
      <c r="AI746" s="2">
        <f>SUMIF(AA740:AA744,"=40385408",V740:V744)</f>
        <v>0</v>
      </c>
      <c r="AJ746" s="2">
        <f>ROUND(SUMIF(AA740:AA744,"=40385408",W740:W744),2)</f>
        <v>0</v>
      </c>
      <c r="AK746" s="2">
        <f>ROUND(SUMIF(AA740:AA744,"=40385408",X740:X744),2)</f>
        <v>0</v>
      </c>
      <c r="AL746" s="2">
        <f>ROUND(SUMIF(AA740:AA744,"=40385408",Y740:Y744),2)</f>
        <v>0</v>
      </c>
      <c r="AM746" s="2"/>
      <c r="AN746" s="2"/>
      <c r="AO746" s="2">
        <f t="shared" ref="AO746:BC746" si="683">ROUND(BX746,2)</f>
        <v>0</v>
      </c>
      <c r="AP746" s="2">
        <f t="shared" si="683"/>
        <v>0</v>
      </c>
      <c r="AQ746" s="2">
        <f t="shared" si="683"/>
        <v>0</v>
      </c>
      <c r="AR746" s="2">
        <f t="shared" si="683"/>
        <v>0</v>
      </c>
      <c r="AS746" s="2">
        <f t="shared" si="683"/>
        <v>0</v>
      </c>
      <c r="AT746" s="2">
        <f t="shared" si="683"/>
        <v>0</v>
      </c>
      <c r="AU746" s="2">
        <f t="shared" si="683"/>
        <v>0</v>
      </c>
      <c r="AV746" s="2">
        <f t="shared" si="683"/>
        <v>0</v>
      </c>
      <c r="AW746" s="2">
        <f t="shared" si="683"/>
        <v>0</v>
      </c>
      <c r="AX746" s="2">
        <f t="shared" si="683"/>
        <v>0</v>
      </c>
      <c r="AY746" s="2">
        <f t="shared" si="683"/>
        <v>0</v>
      </c>
      <c r="AZ746" s="2">
        <f t="shared" si="683"/>
        <v>0</v>
      </c>
      <c r="BA746" s="2">
        <f t="shared" si="683"/>
        <v>0</v>
      </c>
      <c r="BB746" s="2">
        <f t="shared" si="683"/>
        <v>0</v>
      </c>
      <c r="BC746" s="2">
        <f t="shared" si="683"/>
        <v>0</v>
      </c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>
        <f>ROUND(SUMIF(AA740:AA744,"=40385408",FQ740:FQ744),2)</f>
        <v>0</v>
      </c>
      <c r="BY746" s="2">
        <f>ROUND(SUMIF(AA740:AA744,"=40385408",FR740:FR744),2)</f>
        <v>0</v>
      </c>
      <c r="BZ746" s="2">
        <f>ROUND(SUMIF(AA740:AA744,"=40385408",GL740:GL744),2)</f>
        <v>0</v>
      </c>
      <c r="CA746" s="2">
        <f>ROUND(SUMIF(AA740:AA744,"=40385408",GM740:GM744),2)</f>
        <v>0</v>
      </c>
      <c r="CB746" s="2">
        <f>ROUND(SUMIF(AA740:AA744,"=40385408",GN740:GN744),2)</f>
        <v>0</v>
      </c>
      <c r="CC746" s="2">
        <f>ROUND(SUMIF(AA740:AA744,"=40385408",GO740:GO744),2)</f>
        <v>0</v>
      </c>
      <c r="CD746" s="2">
        <f>ROUND(SUMIF(AA740:AA744,"=40385408",GP740:GP744),2)</f>
        <v>0</v>
      </c>
      <c r="CE746" s="2">
        <f>AC746-BX746</f>
        <v>0</v>
      </c>
      <c r="CF746" s="2">
        <f>AC746-BY746</f>
        <v>0</v>
      </c>
      <c r="CG746" s="2">
        <f>BX746-BZ746</f>
        <v>0</v>
      </c>
      <c r="CH746" s="2">
        <f>AC746-BX746-BY746+BZ746</f>
        <v>0</v>
      </c>
      <c r="CI746" s="2">
        <f>BY746-BZ746</f>
        <v>0</v>
      </c>
      <c r="CJ746" s="2">
        <f>ROUND(SUMIF(AA740:AA744,"=40385408",GX740:GX744),2)</f>
        <v>0</v>
      </c>
      <c r="CK746" s="2">
        <f>ROUND(SUMIF(AA740:AA744,"=40385408",GY740:GY744),2)</f>
        <v>0</v>
      </c>
      <c r="CL746" s="2">
        <f>ROUND(SUMIF(AA740:AA744,"=40385408",GZ740:GZ744),2)</f>
        <v>0</v>
      </c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>
        <v>0</v>
      </c>
    </row>
    <row r="747" spans="1:245" hidden="1" x14ac:dyDescent="0.2"/>
    <row r="748" spans="1:245" hidden="1" x14ac:dyDescent="0.2">
      <c r="A748" s="4">
        <v>50</v>
      </c>
      <c r="B748" s="4">
        <v>0</v>
      </c>
      <c r="C748" s="4">
        <v>0</v>
      </c>
      <c r="D748" s="4">
        <v>1</v>
      </c>
      <c r="E748" s="4">
        <v>201</v>
      </c>
      <c r="F748" s="4">
        <f>ROUND(Source!O746,O748)</f>
        <v>0</v>
      </c>
      <c r="G748" s="4" t="s">
        <v>65</v>
      </c>
      <c r="H748" s="4" t="s">
        <v>66</v>
      </c>
      <c r="I748" s="4"/>
      <c r="J748" s="4"/>
      <c r="K748" s="4">
        <v>201</v>
      </c>
      <c r="L748" s="4">
        <v>1</v>
      </c>
      <c r="M748" s="4">
        <v>3</v>
      </c>
      <c r="N748" s="4" t="s">
        <v>3</v>
      </c>
      <c r="O748" s="4">
        <v>2</v>
      </c>
      <c r="P748" s="4"/>
      <c r="Q748" s="4"/>
      <c r="R748" s="4"/>
      <c r="S748" s="4"/>
      <c r="T748" s="4"/>
      <c r="U748" s="4"/>
      <c r="V748" s="4"/>
      <c r="W748" s="4"/>
    </row>
    <row r="749" spans="1:245" hidden="1" x14ac:dyDescent="0.2">
      <c r="A749" s="4">
        <v>50</v>
      </c>
      <c r="B749" s="4">
        <v>0</v>
      </c>
      <c r="C749" s="4">
        <v>0</v>
      </c>
      <c r="D749" s="4">
        <v>1</v>
      </c>
      <c r="E749" s="4">
        <v>202</v>
      </c>
      <c r="F749" s="4">
        <f>ROUND(Source!P746,O749)</f>
        <v>0</v>
      </c>
      <c r="G749" s="4" t="s">
        <v>67</v>
      </c>
      <c r="H749" s="4" t="s">
        <v>68</v>
      </c>
      <c r="I749" s="4"/>
      <c r="J749" s="4"/>
      <c r="K749" s="4">
        <v>202</v>
      </c>
      <c r="L749" s="4">
        <v>2</v>
      </c>
      <c r="M749" s="4">
        <v>3</v>
      </c>
      <c r="N749" s="4" t="s">
        <v>3</v>
      </c>
      <c r="O749" s="4">
        <v>2</v>
      </c>
      <c r="P749" s="4"/>
      <c r="Q749" s="4"/>
      <c r="R749" s="4"/>
      <c r="S749" s="4"/>
      <c r="T749" s="4"/>
      <c r="U749" s="4"/>
      <c r="V749" s="4"/>
      <c r="W749" s="4"/>
    </row>
    <row r="750" spans="1:245" hidden="1" x14ac:dyDescent="0.2">
      <c r="A750" s="4">
        <v>50</v>
      </c>
      <c r="B750" s="4">
        <v>0</v>
      </c>
      <c r="C750" s="4">
        <v>0</v>
      </c>
      <c r="D750" s="4">
        <v>1</v>
      </c>
      <c r="E750" s="4">
        <v>222</v>
      </c>
      <c r="F750" s="4">
        <f>ROUND(Source!AO746,O750)</f>
        <v>0</v>
      </c>
      <c r="G750" s="4" t="s">
        <v>69</v>
      </c>
      <c r="H750" s="4" t="s">
        <v>70</v>
      </c>
      <c r="I750" s="4"/>
      <c r="J750" s="4"/>
      <c r="K750" s="4">
        <v>222</v>
      </c>
      <c r="L750" s="4">
        <v>3</v>
      </c>
      <c r="M750" s="4">
        <v>3</v>
      </c>
      <c r="N750" s="4" t="s">
        <v>3</v>
      </c>
      <c r="O750" s="4">
        <v>2</v>
      </c>
      <c r="P750" s="4"/>
      <c r="Q750" s="4"/>
      <c r="R750" s="4"/>
      <c r="S750" s="4"/>
      <c r="T750" s="4"/>
      <c r="U750" s="4"/>
      <c r="V750" s="4"/>
      <c r="W750" s="4"/>
    </row>
    <row r="751" spans="1:245" hidden="1" x14ac:dyDescent="0.2">
      <c r="A751" s="4">
        <v>50</v>
      </c>
      <c r="B751" s="4">
        <v>0</v>
      </c>
      <c r="C751" s="4">
        <v>0</v>
      </c>
      <c r="D751" s="4">
        <v>1</v>
      </c>
      <c r="E751" s="4">
        <v>225</v>
      </c>
      <c r="F751" s="4">
        <f>ROUND(Source!AV746,O751)</f>
        <v>0</v>
      </c>
      <c r="G751" s="4" t="s">
        <v>71</v>
      </c>
      <c r="H751" s="4" t="s">
        <v>72</v>
      </c>
      <c r="I751" s="4"/>
      <c r="J751" s="4"/>
      <c r="K751" s="4">
        <v>225</v>
      </c>
      <c r="L751" s="4">
        <v>4</v>
      </c>
      <c r="M751" s="4">
        <v>3</v>
      </c>
      <c r="N751" s="4" t="s">
        <v>3</v>
      </c>
      <c r="O751" s="4">
        <v>2</v>
      </c>
      <c r="P751" s="4"/>
      <c r="Q751" s="4"/>
      <c r="R751" s="4"/>
      <c r="S751" s="4"/>
      <c r="T751" s="4"/>
      <c r="U751" s="4"/>
      <c r="V751" s="4"/>
      <c r="W751" s="4"/>
    </row>
    <row r="752" spans="1:245" hidden="1" x14ac:dyDescent="0.2">
      <c r="A752" s="4">
        <v>50</v>
      </c>
      <c r="B752" s="4">
        <v>0</v>
      </c>
      <c r="C752" s="4">
        <v>0</v>
      </c>
      <c r="D752" s="4">
        <v>1</v>
      </c>
      <c r="E752" s="4">
        <v>226</v>
      </c>
      <c r="F752" s="4">
        <f>ROUND(Source!AW746,O752)</f>
        <v>0</v>
      </c>
      <c r="G752" s="4" t="s">
        <v>73</v>
      </c>
      <c r="H752" s="4" t="s">
        <v>74</v>
      </c>
      <c r="I752" s="4"/>
      <c r="J752" s="4"/>
      <c r="K752" s="4">
        <v>226</v>
      </c>
      <c r="L752" s="4">
        <v>5</v>
      </c>
      <c r="M752" s="4">
        <v>3</v>
      </c>
      <c r="N752" s="4" t="s">
        <v>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</row>
    <row r="753" spans="1:23" hidden="1" x14ac:dyDescent="0.2">
      <c r="A753" s="4">
        <v>50</v>
      </c>
      <c r="B753" s="4">
        <v>0</v>
      </c>
      <c r="C753" s="4">
        <v>0</v>
      </c>
      <c r="D753" s="4">
        <v>1</v>
      </c>
      <c r="E753" s="4">
        <v>227</v>
      </c>
      <c r="F753" s="4">
        <f>ROUND(Source!AX746,O753)</f>
        <v>0</v>
      </c>
      <c r="G753" s="4" t="s">
        <v>75</v>
      </c>
      <c r="H753" s="4" t="s">
        <v>76</v>
      </c>
      <c r="I753" s="4"/>
      <c r="J753" s="4"/>
      <c r="K753" s="4">
        <v>227</v>
      </c>
      <c r="L753" s="4">
        <v>6</v>
      </c>
      <c r="M753" s="4">
        <v>3</v>
      </c>
      <c r="N753" s="4" t="s">
        <v>3</v>
      </c>
      <c r="O753" s="4">
        <v>2</v>
      </c>
      <c r="P753" s="4"/>
      <c r="Q753" s="4"/>
      <c r="R753" s="4"/>
      <c r="S753" s="4"/>
      <c r="T753" s="4"/>
      <c r="U753" s="4"/>
      <c r="V753" s="4"/>
      <c r="W753" s="4"/>
    </row>
    <row r="754" spans="1:23" hidden="1" x14ac:dyDescent="0.2">
      <c r="A754" s="4">
        <v>50</v>
      </c>
      <c r="B754" s="4">
        <v>0</v>
      </c>
      <c r="C754" s="4">
        <v>0</v>
      </c>
      <c r="D754" s="4">
        <v>1</v>
      </c>
      <c r="E754" s="4">
        <v>228</v>
      </c>
      <c r="F754" s="4">
        <f>ROUND(Source!AY746,O754)</f>
        <v>0</v>
      </c>
      <c r="G754" s="4" t="s">
        <v>77</v>
      </c>
      <c r="H754" s="4" t="s">
        <v>78</v>
      </c>
      <c r="I754" s="4"/>
      <c r="J754" s="4"/>
      <c r="K754" s="4">
        <v>228</v>
      </c>
      <c r="L754" s="4">
        <v>7</v>
      </c>
      <c r="M754" s="4">
        <v>3</v>
      </c>
      <c r="N754" s="4" t="s">
        <v>3</v>
      </c>
      <c r="O754" s="4">
        <v>2</v>
      </c>
      <c r="P754" s="4"/>
      <c r="Q754" s="4"/>
      <c r="R754" s="4"/>
      <c r="S754" s="4"/>
      <c r="T754" s="4"/>
      <c r="U754" s="4"/>
      <c r="V754" s="4"/>
      <c r="W754" s="4"/>
    </row>
    <row r="755" spans="1:23" hidden="1" x14ac:dyDescent="0.2">
      <c r="A755" s="4">
        <v>50</v>
      </c>
      <c r="B755" s="4">
        <v>0</v>
      </c>
      <c r="C755" s="4">
        <v>0</v>
      </c>
      <c r="D755" s="4">
        <v>1</v>
      </c>
      <c r="E755" s="4">
        <v>216</v>
      </c>
      <c r="F755" s="4">
        <f>ROUND(Source!AP746,O755)</f>
        <v>0</v>
      </c>
      <c r="G755" s="4" t="s">
        <v>79</v>
      </c>
      <c r="H755" s="4" t="s">
        <v>80</v>
      </c>
      <c r="I755" s="4"/>
      <c r="J755" s="4"/>
      <c r="K755" s="4">
        <v>216</v>
      </c>
      <c r="L755" s="4">
        <v>8</v>
      </c>
      <c r="M755" s="4">
        <v>3</v>
      </c>
      <c r="N755" s="4" t="s">
        <v>3</v>
      </c>
      <c r="O755" s="4">
        <v>2</v>
      </c>
      <c r="P755" s="4"/>
      <c r="Q755" s="4"/>
      <c r="R755" s="4"/>
      <c r="S755" s="4"/>
      <c r="T755" s="4"/>
      <c r="U755" s="4"/>
      <c r="V755" s="4"/>
      <c r="W755" s="4"/>
    </row>
    <row r="756" spans="1:23" hidden="1" x14ac:dyDescent="0.2">
      <c r="A756" s="4">
        <v>50</v>
      </c>
      <c r="B756" s="4">
        <v>0</v>
      </c>
      <c r="C756" s="4">
        <v>0</v>
      </c>
      <c r="D756" s="4">
        <v>1</v>
      </c>
      <c r="E756" s="4">
        <v>223</v>
      </c>
      <c r="F756" s="4">
        <f>ROUND(Source!AQ746,O756)</f>
        <v>0</v>
      </c>
      <c r="G756" s="4" t="s">
        <v>81</v>
      </c>
      <c r="H756" s="4" t="s">
        <v>82</v>
      </c>
      <c r="I756" s="4"/>
      <c r="J756" s="4"/>
      <c r="K756" s="4">
        <v>223</v>
      </c>
      <c r="L756" s="4">
        <v>9</v>
      </c>
      <c r="M756" s="4">
        <v>3</v>
      </c>
      <c r="N756" s="4" t="s">
        <v>3</v>
      </c>
      <c r="O756" s="4">
        <v>2</v>
      </c>
      <c r="P756" s="4"/>
      <c r="Q756" s="4"/>
      <c r="R756" s="4"/>
      <c r="S756" s="4"/>
      <c r="T756" s="4"/>
      <c r="U756" s="4"/>
      <c r="V756" s="4"/>
      <c r="W756" s="4"/>
    </row>
    <row r="757" spans="1:23" hidden="1" x14ac:dyDescent="0.2">
      <c r="A757" s="4">
        <v>50</v>
      </c>
      <c r="B757" s="4">
        <v>0</v>
      </c>
      <c r="C757" s="4">
        <v>0</v>
      </c>
      <c r="D757" s="4">
        <v>1</v>
      </c>
      <c r="E757" s="4">
        <v>229</v>
      </c>
      <c r="F757" s="4">
        <f>ROUND(Source!AZ746,O757)</f>
        <v>0</v>
      </c>
      <c r="G757" s="4" t="s">
        <v>83</v>
      </c>
      <c r="H757" s="4" t="s">
        <v>84</v>
      </c>
      <c r="I757" s="4"/>
      <c r="J757" s="4"/>
      <c r="K757" s="4">
        <v>229</v>
      </c>
      <c r="L757" s="4">
        <v>10</v>
      </c>
      <c r="M757" s="4">
        <v>3</v>
      </c>
      <c r="N757" s="4" t="s">
        <v>3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</row>
    <row r="758" spans="1:23" hidden="1" x14ac:dyDescent="0.2">
      <c r="A758" s="4">
        <v>50</v>
      </c>
      <c r="B758" s="4">
        <v>0</v>
      </c>
      <c r="C758" s="4">
        <v>0</v>
      </c>
      <c r="D758" s="4">
        <v>1</v>
      </c>
      <c r="E758" s="4">
        <v>203</v>
      </c>
      <c r="F758" s="4">
        <f>ROUND(Source!Q746,O758)</f>
        <v>0</v>
      </c>
      <c r="G758" s="4" t="s">
        <v>85</v>
      </c>
      <c r="H758" s="4" t="s">
        <v>86</v>
      </c>
      <c r="I758" s="4"/>
      <c r="J758" s="4"/>
      <c r="K758" s="4">
        <v>203</v>
      </c>
      <c r="L758" s="4">
        <v>11</v>
      </c>
      <c r="M758" s="4">
        <v>3</v>
      </c>
      <c r="N758" s="4" t="s">
        <v>3</v>
      </c>
      <c r="O758" s="4">
        <v>2</v>
      </c>
      <c r="P758" s="4"/>
      <c r="Q758" s="4"/>
      <c r="R758" s="4"/>
      <c r="S758" s="4"/>
      <c r="T758" s="4"/>
      <c r="U758" s="4"/>
      <c r="V758" s="4"/>
      <c r="W758" s="4"/>
    </row>
    <row r="759" spans="1:23" hidden="1" x14ac:dyDescent="0.2">
      <c r="A759" s="4">
        <v>50</v>
      </c>
      <c r="B759" s="4">
        <v>0</v>
      </c>
      <c r="C759" s="4">
        <v>0</v>
      </c>
      <c r="D759" s="4">
        <v>1</v>
      </c>
      <c r="E759" s="4">
        <v>231</v>
      </c>
      <c r="F759" s="4">
        <f>ROUND(Source!BB746,O759)</f>
        <v>0</v>
      </c>
      <c r="G759" s="4" t="s">
        <v>87</v>
      </c>
      <c r="H759" s="4" t="s">
        <v>88</v>
      </c>
      <c r="I759" s="4"/>
      <c r="J759" s="4"/>
      <c r="K759" s="4">
        <v>231</v>
      </c>
      <c r="L759" s="4">
        <v>12</v>
      </c>
      <c r="M759" s="4">
        <v>3</v>
      </c>
      <c r="N759" s="4" t="s">
        <v>3</v>
      </c>
      <c r="O759" s="4">
        <v>2</v>
      </c>
      <c r="P759" s="4"/>
      <c r="Q759" s="4"/>
      <c r="R759" s="4"/>
      <c r="S759" s="4"/>
      <c r="T759" s="4"/>
      <c r="U759" s="4"/>
      <c r="V759" s="4"/>
      <c r="W759" s="4"/>
    </row>
    <row r="760" spans="1:23" hidden="1" x14ac:dyDescent="0.2">
      <c r="A760" s="4">
        <v>50</v>
      </c>
      <c r="B760" s="4">
        <v>0</v>
      </c>
      <c r="C760" s="4">
        <v>0</v>
      </c>
      <c r="D760" s="4">
        <v>1</v>
      </c>
      <c r="E760" s="4">
        <v>204</v>
      </c>
      <c r="F760" s="4">
        <f>ROUND(Source!R746,O760)</f>
        <v>0</v>
      </c>
      <c r="G760" s="4" t="s">
        <v>89</v>
      </c>
      <c r="H760" s="4" t="s">
        <v>90</v>
      </c>
      <c r="I760" s="4"/>
      <c r="J760" s="4"/>
      <c r="K760" s="4">
        <v>204</v>
      </c>
      <c r="L760" s="4">
        <v>13</v>
      </c>
      <c r="M760" s="4">
        <v>3</v>
      </c>
      <c r="N760" s="4" t="s">
        <v>3</v>
      </c>
      <c r="O760" s="4">
        <v>2</v>
      </c>
      <c r="P760" s="4"/>
      <c r="Q760" s="4"/>
      <c r="R760" s="4"/>
      <c r="S760" s="4"/>
      <c r="T760" s="4"/>
      <c r="U760" s="4"/>
      <c r="V760" s="4"/>
      <c r="W760" s="4"/>
    </row>
    <row r="761" spans="1:23" hidden="1" x14ac:dyDescent="0.2">
      <c r="A761" s="4">
        <v>50</v>
      </c>
      <c r="B761" s="4">
        <v>0</v>
      </c>
      <c r="C761" s="4">
        <v>0</v>
      </c>
      <c r="D761" s="4">
        <v>1</v>
      </c>
      <c r="E761" s="4">
        <v>205</v>
      </c>
      <c r="F761" s="4">
        <f>ROUND(Source!S746,O761)</f>
        <v>0</v>
      </c>
      <c r="G761" s="4" t="s">
        <v>91</v>
      </c>
      <c r="H761" s="4" t="s">
        <v>92</v>
      </c>
      <c r="I761" s="4"/>
      <c r="J761" s="4"/>
      <c r="K761" s="4">
        <v>205</v>
      </c>
      <c r="L761" s="4">
        <v>14</v>
      </c>
      <c r="M761" s="4">
        <v>3</v>
      </c>
      <c r="N761" s="4" t="s">
        <v>3</v>
      </c>
      <c r="O761" s="4">
        <v>2</v>
      </c>
      <c r="P761" s="4"/>
      <c r="Q761" s="4"/>
      <c r="R761" s="4"/>
      <c r="S761" s="4"/>
      <c r="T761" s="4"/>
      <c r="U761" s="4"/>
      <c r="V761" s="4"/>
      <c r="W761" s="4"/>
    </row>
    <row r="762" spans="1:23" hidden="1" x14ac:dyDescent="0.2">
      <c r="A762" s="4">
        <v>50</v>
      </c>
      <c r="B762" s="4">
        <v>0</v>
      </c>
      <c r="C762" s="4">
        <v>0</v>
      </c>
      <c r="D762" s="4">
        <v>1</v>
      </c>
      <c r="E762" s="4">
        <v>232</v>
      </c>
      <c r="F762" s="4">
        <f>ROUND(Source!BC746,O762)</f>
        <v>0</v>
      </c>
      <c r="G762" s="4" t="s">
        <v>93</v>
      </c>
      <c r="H762" s="4" t="s">
        <v>94</v>
      </c>
      <c r="I762" s="4"/>
      <c r="J762" s="4"/>
      <c r="K762" s="4">
        <v>232</v>
      </c>
      <c r="L762" s="4">
        <v>15</v>
      </c>
      <c r="M762" s="4">
        <v>3</v>
      </c>
      <c r="N762" s="4" t="s">
        <v>3</v>
      </c>
      <c r="O762" s="4">
        <v>2</v>
      </c>
      <c r="P762" s="4"/>
      <c r="Q762" s="4"/>
      <c r="R762" s="4"/>
      <c r="S762" s="4"/>
      <c r="T762" s="4"/>
      <c r="U762" s="4"/>
      <c r="V762" s="4"/>
      <c r="W762" s="4"/>
    </row>
    <row r="763" spans="1:23" hidden="1" x14ac:dyDescent="0.2">
      <c r="A763" s="4">
        <v>50</v>
      </c>
      <c r="B763" s="4">
        <v>0</v>
      </c>
      <c r="C763" s="4">
        <v>0</v>
      </c>
      <c r="D763" s="4">
        <v>1</v>
      </c>
      <c r="E763" s="4">
        <v>214</v>
      </c>
      <c r="F763" s="4">
        <f>ROUND(Source!AS746,O763)</f>
        <v>0</v>
      </c>
      <c r="G763" s="4" t="s">
        <v>95</v>
      </c>
      <c r="H763" s="4" t="s">
        <v>96</v>
      </c>
      <c r="I763" s="4"/>
      <c r="J763" s="4"/>
      <c r="K763" s="4">
        <v>214</v>
      </c>
      <c r="L763" s="4">
        <v>16</v>
      </c>
      <c r="M763" s="4">
        <v>3</v>
      </c>
      <c r="N763" s="4" t="s">
        <v>3</v>
      </c>
      <c r="O763" s="4">
        <v>2</v>
      </c>
      <c r="P763" s="4"/>
      <c r="Q763" s="4"/>
      <c r="R763" s="4"/>
      <c r="S763" s="4"/>
      <c r="T763" s="4"/>
      <c r="U763" s="4"/>
      <c r="V763" s="4"/>
      <c r="W763" s="4"/>
    </row>
    <row r="764" spans="1:23" hidden="1" x14ac:dyDescent="0.2">
      <c r="A764" s="4">
        <v>50</v>
      </c>
      <c r="B764" s="4">
        <v>0</v>
      </c>
      <c r="C764" s="4">
        <v>0</v>
      </c>
      <c r="D764" s="4">
        <v>1</v>
      </c>
      <c r="E764" s="4">
        <v>215</v>
      </c>
      <c r="F764" s="4">
        <f>ROUND(Source!AT746,O764)</f>
        <v>0</v>
      </c>
      <c r="G764" s="4" t="s">
        <v>97</v>
      </c>
      <c r="H764" s="4" t="s">
        <v>98</v>
      </c>
      <c r="I764" s="4"/>
      <c r="J764" s="4"/>
      <c r="K764" s="4">
        <v>215</v>
      </c>
      <c r="L764" s="4">
        <v>17</v>
      </c>
      <c r="M764" s="4">
        <v>3</v>
      </c>
      <c r="N764" s="4" t="s">
        <v>3</v>
      </c>
      <c r="O764" s="4">
        <v>2</v>
      </c>
      <c r="P764" s="4"/>
      <c r="Q764" s="4"/>
      <c r="R764" s="4"/>
      <c r="S764" s="4"/>
      <c r="T764" s="4"/>
      <c r="U764" s="4"/>
      <c r="V764" s="4"/>
      <c r="W764" s="4"/>
    </row>
    <row r="765" spans="1:23" hidden="1" x14ac:dyDescent="0.2">
      <c r="A765" s="4">
        <v>50</v>
      </c>
      <c r="B765" s="4">
        <v>0</v>
      </c>
      <c r="C765" s="4">
        <v>0</v>
      </c>
      <c r="D765" s="4">
        <v>1</v>
      </c>
      <c r="E765" s="4">
        <v>217</v>
      </c>
      <c r="F765" s="4">
        <f>ROUND(Source!AU746,O765)</f>
        <v>0</v>
      </c>
      <c r="G765" s="4" t="s">
        <v>99</v>
      </c>
      <c r="H765" s="4" t="s">
        <v>100</v>
      </c>
      <c r="I765" s="4"/>
      <c r="J765" s="4"/>
      <c r="K765" s="4">
        <v>217</v>
      </c>
      <c r="L765" s="4">
        <v>18</v>
      </c>
      <c r="M765" s="4">
        <v>3</v>
      </c>
      <c r="N765" s="4" t="s">
        <v>3</v>
      </c>
      <c r="O765" s="4">
        <v>2</v>
      </c>
      <c r="P765" s="4"/>
      <c r="Q765" s="4"/>
      <c r="R765" s="4"/>
      <c r="S765" s="4"/>
      <c r="T765" s="4"/>
      <c r="U765" s="4"/>
      <c r="V765" s="4"/>
      <c r="W765" s="4"/>
    </row>
    <row r="766" spans="1:23" hidden="1" x14ac:dyDescent="0.2">
      <c r="A766" s="4">
        <v>50</v>
      </c>
      <c r="B766" s="4">
        <v>0</v>
      </c>
      <c r="C766" s="4">
        <v>0</v>
      </c>
      <c r="D766" s="4">
        <v>1</v>
      </c>
      <c r="E766" s="4">
        <v>230</v>
      </c>
      <c r="F766" s="4">
        <f>ROUND(Source!BA746,O766)</f>
        <v>0</v>
      </c>
      <c r="G766" s="4" t="s">
        <v>101</v>
      </c>
      <c r="H766" s="4" t="s">
        <v>102</v>
      </c>
      <c r="I766" s="4"/>
      <c r="J766" s="4"/>
      <c r="K766" s="4">
        <v>230</v>
      </c>
      <c r="L766" s="4">
        <v>19</v>
      </c>
      <c r="M766" s="4">
        <v>3</v>
      </c>
      <c r="N766" s="4" t="s">
        <v>3</v>
      </c>
      <c r="O766" s="4">
        <v>2</v>
      </c>
      <c r="P766" s="4"/>
      <c r="Q766" s="4"/>
      <c r="R766" s="4"/>
      <c r="S766" s="4"/>
      <c r="T766" s="4"/>
      <c r="U766" s="4"/>
      <c r="V766" s="4"/>
      <c r="W766" s="4"/>
    </row>
    <row r="767" spans="1:23" hidden="1" x14ac:dyDescent="0.2">
      <c r="A767" s="4">
        <v>50</v>
      </c>
      <c r="B767" s="4">
        <v>0</v>
      </c>
      <c r="C767" s="4">
        <v>0</v>
      </c>
      <c r="D767" s="4">
        <v>1</v>
      </c>
      <c r="E767" s="4">
        <v>206</v>
      </c>
      <c r="F767" s="4">
        <f>ROUND(Source!T746,O767)</f>
        <v>0</v>
      </c>
      <c r="G767" s="4" t="s">
        <v>103</v>
      </c>
      <c r="H767" s="4" t="s">
        <v>104</v>
      </c>
      <c r="I767" s="4"/>
      <c r="J767" s="4"/>
      <c r="K767" s="4">
        <v>206</v>
      </c>
      <c r="L767" s="4">
        <v>20</v>
      </c>
      <c r="M767" s="4">
        <v>3</v>
      </c>
      <c r="N767" s="4" t="s">
        <v>3</v>
      </c>
      <c r="O767" s="4">
        <v>2</v>
      </c>
      <c r="P767" s="4"/>
      <c r="Q767" s="4"/>
      <c r="R767" s="4"/>
      <c r="S767" s="4"/>
      <c r="T767" s="4"/>
      <c r="U767" s="4"/>
      <c r="V767" s="4"/>
      <c r="W767" s="4"/>
    </row>
    <row r="768" spans="1:23" hidden="1" x14ac:dyDescent="0.2">
      <c r="A768" s="4">
        <v>50</v>
      </c>
      <c r="B768" s="4">
        <v>0</v>
      </c>
      <c r="C768" s="4">
        <v>0</v>
      </c>
      <c r="D768" s="4">
        <v>1</v>
      </c>
      <c r="E768" s="4">
        <v>207</v>
      </c>
      <c r="F768" s="4">
        <f>Source!U746</f>
        <v>0</v>
      </c>
      <c r="G768" s="4" t="s">
        <v>105</v>
      </c>
      <c r="H768" s="4" t="s">
        <v>106</v>
      </c>
      <c r="I768" s="4"/>
      <c r="J768" s="4"/>
      <c r="K768" s="4">
        <v>207</v>
      </c>
      <c r="L768" s="4">
        <v>21</v>
      </c>
      <c r="M768" s="4">
        <v>3</v>
      </c>
      <c r="N768" s="4" t="s">
        <v>3</v>
      </c>
      <c r="O768" s="4">
        <v>-1</v>
      </c>
      <c r="P768" s="4"/>
      <c r="Q768" s="4"/>
      <c r="R768" s="4"/>
      <c r="S768" s="4"/>
      <c r="T768" s="4"/>
      <c r="U768" s="4"/>
      <c r="V768" s="4"/>
      <c r="W768" s="4"/>
    </row>
    <row r="769" spans="1:245" hidden="1" x14ac:dyDescent="0.2">
      <c r="A769" s="4">
        <v>50</v>
      </c>
      <c r="B769" s="4">
        <v>0</v>
      </c>
      <c r="C769" s="4">
        <v>0</v>
      </c>
      <c r="D769" s="4">
        <v>1</v>
      </c>
      <c r="E769" s="4">
        <v>208</v>
      </c>
      <c r="F769" s="4">
        <f>Source!V746</f>
        <v>0</v>
      </c>
      <c r="G769" s="4" t="s">
        <v>107</v>
      </c>
      <c r="H769" s="4" t="s">
        <v>108</v>
      </c>
      <c r="I769" s="4"/>
      <c r="J769" s="4"/>
      <c r="K769" s="4">
        <v>208</v>
      </c>
      <c r="L769" s="4">
        <v>22</v>
      </c>
      <c r="M769" s="4">
        <v>3</v>
      </c>
      <c r="N769" s="4" t="s">
        <v>3</v>
      </c>
      <c r="O769" s="4">
        <v>-1</v>
      </c>
      <c r="P769" s="4"/>
      <c r="Q769" s="4"/>
      <c r="R769" s="4"/>
      <c r="S769" s="4"/>
      <c r="T769" s="4"/>
      <c r="U769" s="4"/>
      <c r="V769" s="4"/>
      <c r="W769" s="4"/>
    </row>
    <row r="770" spans="1:245" hidden="1" x14ac:dyDescent="0.2">
      <c r="A770" s="4">
        <v>50</v>
      </c>
      <c r="B770" s="4">
        <v>0</v>
      </c>
      <c r="C770" s="4">
        <v>0</v>
      </c>
      <c r="D770" s="4">
        <v>1</v>
      </c>
      <c r="E770" s="4">
        <v>209</v>
      </c>
      <c r="F770" s="4">
        <f>ROUND(Source!W746,O770)</f>
        <v>0</v>
      </c>
      <c r="G770" s="4" t="s">
        <v>109</v>
      </c>
      <c r="H770" s="4" t="s">
        <v>110</v>
      </c>
      <c r="I770" s="4"/>
      <c r="J770" s="4"/>
      <c r="K770" s="4">
        <v>209</v>
      </c>
      <c r="L770" s="4">
        <v>23</v>
      </c>
      <c r="M770" s="4">
        <v>3</v>
      </c>
      <c r="N770" s="4" t="s">
        <v>3</v>
      </c>
      <c r="O770" s="4">
        <v>2</v>
      </c>
      <c r="P770" s="4"/>
      <c r="Q770" s="4"/>
      <c r="R770" s="4"/>
      <c r="S770" s="4"/>
      <c r="T770" s="4"/>
      <c r="U770" s="4"/>
      <c r="V770" s="4"/>
      <c r="W770" s="4"/>
    </row>
    <row r="771" spans="1:245" hidden="1" x14ac:dyDescent="0.2">
      <c r="A771" s="4">
        <v>50</v>
      </c>
      <c r="B771" s="4">
        <v>0</v>
      </c>
      <c r="C771" s="4">
        <v>0</v>
      </c>
      <c r="D771" s="4">
        <v>1</v>
      </c>
      <c r="E771" s="4">
        <v>210</v>
      </c>
      <c r="F771" s="4">
        <f>ROUND(Source!X746,O771)</f>
        <v>0</v>
      </c>
      <c r="G771" s="4" t="s">
        <v>111</v>
      </c>
      <c r="H771" s="4" t="s">
        <v>112</v>
      </c>
      <c r="I771" s="4"/>
      <c r="J771" s="4"/>
      <c r="K771" s="4">
        <v>210</v>
      </c>
      <c r="L771" s="4">
        <v>25</v>
      </c>
      <c r="M771" s="4">
        <v>3</v>
      </c>
      <c r="N771" s="4" t="s">
        <v>3</v>
      </c>
      <c r="O771" s="4">
        <v>2</v>
      </c>
      <c r="P771" s="4"/>
      <c r="Q771" s="4"/>
      <c r="R771" s="4"/>
      <c r="S771" s="4"/>
      <c r="T771" s="4"/>
      <c r="U771" s="4"/>
      <c r="V771" s="4"/>
      <c r="W771" s="4"/>
    </row>
    <row r="772" spans="1:245" hidden="1" x14ac:dyDescent="0.2">
      <c r="A772" s="4">
        <v>50</v>
      </c>
      <c r="B772" s="4">
        <v>0</v>
      </c>
      <c r="C772" s="4">
        <v>0</v>
      </c>
      <c r="D772" s="4">
        <v>1</v>
      </c>
      <c r="E772" s="4">
        <v>211</v>
      </c>
      <c r="F772" s="4">
        <f>ROUND(Source!Y746,O772)</f>
        <v>0</v>
      </c>
      <c r="G772" s="4" t="s">
        <v>113</v>
      </c>
      <c r="H772" s="4" t="s">
        <v>114</v>
      </c>
      <c r="I772" s="4"/>
      <c r="J772" s="4"/>
      <c r="K772" s="4">
        <v>211</v>
      </c>
      <c r="L772" s="4">
        <v>26</v>
      </c>
      <c r="M772" s="4">
        <v>3</v>
      </c>
      <c r="N772" s="4" t="s">
        <v>3</v>
      </c>
      <c r="O772" s="4">
        <v>2</v>
      </c>
      <c r="P772" s="4"/>
      <c r="Q772" s="4"/>
      <c r="R772" s="4"/>
      <c r="S772" s="4"/>
      <c r="T772" s="4"/>
      <c r="U772" s="4"/>
      <c r="V772" s="4"/>
      <c r="W772" s="4"/>
    </row>
    <row r="773" spans="1:245" hidden="1" x14ac:dyDescent="0.2">
      <c r="A773" s="4">
        <v>50</v>
      </c>
      <c r="B773" s="4">
        <v>0</v>
      </c>
      <c r="C773" s="4">
        <v>0</v>
      </c>
      <c r="D773" s="4">
        <v>1</v>
      </c>
      <c r="E773" s="4">
        <v>224</v>
      </c>
      <c r="F773" s="4">
        <f>ROUND(Source!AR746,O773)</f>
        <v>0</v>
      </c>
      <c r="G773" s="4" t="s">
        <v>115</v>
      </c>
      <c r="H773" s="4" t="s">
        <v>116</v>
      </c>
      <c r="I773" s="4"/>
      <c r="J773" s="4"/>
      <c r="K773" s="4">
        <v>224</v>
      </c>
      <c r="L773" s="4">
        <v>27</v>
      </c>
      <c r="M773" s="4">
        <v>3</v>
      </c>
      <c r="N773" s="4" t="s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</row>
    <row r="774" spans="1:245" hidden="1" x14ac:dyDescent="0.2"/>
    <row r="775" spans="1:245" hidden="1" x14ac:dyDescent="0.2">
      <c r="A775" s="1">
        <v>4</v>
      </c>
      <c r="B775" s="1">
        <v>1</v>
      </c>
      <c r="C775" s="1"/>
      <c r="D775" s="1">
        <f>ROW(A805)</f>
        <v>805</v>
      </c>
      <c r="E775" s="1"/>
      <c r="F775" s="1" t="s">
        <v>13</v>
      </c>
      <c r="G775" s="1" t="s">
        <v>493</v>
      </c>
      <c r="H775" s="1" t="s">
        <v>3</v>
      </c>
      <c r="I775" s="1">
        <v>0</v>
      </c>
      <c r="J775" s="1"/>
      <c r="K775" s="1">
        <v>0</v>
      </c>
      <c r="L775" s="1"/>
      <c r="M775" s="1"/>
      <c r="N775" s="1"/>
      <c r="O775" s="1"/>
      <c r="P775" s="1"/>
      <c r="Q775" s="1"/>
      <c r="R775" s="1"/>
      <c r="S775" s="1"/>
      <c r="T775" s="1"/>
      <c r="U775" s="1" t="s">
        <v>3</v>
      </c>
      <c r="V775" s="1">
        <v>0</v>
      </c>
      <c r="W775" s="1"/>
      <c r="X775" s="1"/>
      <c r="Y775" s="1"/>
      <c r="Z775" s="1"/>
      <c r="AA775" s="1"/>
      <c r="AB775" s="1" t="s">
        <v>3</v>
      </c>
      <c r="AC775" s="1" t="s">
        <v>3</v>
      </c>
      <c r="AD775" s="1" t="s">
        <v>3</v>
      </c>
      <c r="AE775" s="1" t="s">
        <v>3</v>
      </c>
      <c r="AF775" s="1" t="s">
        <v>3</v>
      </c>
      <c r="AG775" s="1" t="s">
        <v>3</v>
      </c>
      <c r="AH775" s="1"/>
      <c r="AI775" s="1"/>
      <c r="AJ775" s="1"/>
      <c r="AK775" s="1"/>
      <c r="AL775" s="1"/>
      <c r="AM775" s="1"/>
      <c r="AN775" s="1"/>
      <c r="AO775" s="1"/>
      <c r="AP775" s="1" t="s">
        <v>3</v>
      </c>
      <c r="AQ775" s="1" t="s">
        <v>3</v>
      </c>
      <c r="AR775" s="1" t="s">
        <v>3</v>
      </c>
      <c r="AS775" s="1"/>
      <c r="AT775" s="1"/>
      <c r="AU775" s="1"/>
      <c r="AV775" s="1"/>
      <c r="AW775" s="1"/>
      <c r="AX775" s="1"/>
      <c r="AY775" s="1"/>
      <c r="AZ775" s="1" t="s">
        <v>3</v>
      </c>
      <c r="BA775" s="1"/>
      <c r="BB775" s="1" t="s">
        <v>3</v>
      </c>
      <c r="BC775" s="1" t="s">
        <v>3</v>
      </c>
      <c r="BD775" s="1" t="s">
        <v>3</v>
      </c>
      <c r="BE775" s="1" t="s">
        <v>3</v>
      </c>
      <c r="BF775" s="1" t="s">
        <v>3</v>
      </c>
      <c r="BG775" s="1" t="s">
        <v>3</v>
      </c>
      <c r="BH775" s="1" t="s">
        <v>3</v>
      </c>
      <c r="BI775" s="1" t="s">
        <v>3</v>
      </c>
      <c r="BJ775" s="1" t="s">
        <v>3</v>
      </c>
      <c r="BK775" s="1" t="s">
        <v>3</v>
      </c>
      <c r="BL775" s="1" t="s">
        <v>3</v>
      </c>
      <c r="BM775" s="1" t="s">
        <v>3</v>
      </c>
      <c r="BN775" s="1" t="s">
        <v>3</v>
      </c>
      <c r="BO775" s="1" t="s">
        <v>3</v>
      </c>
      <c r="BP775" s="1" t="s">
        <v>3</v>
      </c>
      <c r="BQ775" s="1"/>
      <c r="BR775" s="1"/>
      <c r="BS775" s="1"/>
      <c r="BT775" s="1"/>
      <c r="BU775" s="1"/>
      <c r="BV775" s="1"/>
      <c r="BW775" s="1"/>
      <c r="BX775" s="1">
        <v>0</v>
      </c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>
        <v>0</v>
      </c>
    </row>
    <row r="776" spans="1:245" hidden="1" x14ac:dyDescent="0.2"/>
    <row r="777" spans="1:245" hidden="1" x14ac:dyDescent="0.2">
      <c r="A777" s="2">
        <v>52</v>
      </c>
      <c r="B777" s="2">
        <f t="shared" ref="B777:G777" si="684">B805</f>
        <v>1</v>
      </c>
      <c r="C777" s="2">
        <f t="shared" si="684"/>
        <v>4</v>
      </c>
      <c r="D777" s="2">
        <f t="shared" si="684"/>
        <v>775</v>
      </c>
      <c r="E777" s="2">
        <f t="shared" si="684"/>
        <v>0</v>
      </c>
      <c r="F777" s="2" t="str">
        <f t="shared" si="684"/>
        <v>Новый раздел</v>
      </c>
      <c r="G777" s="2" t="str">
        <f t="shared" si="684"/>
        <v>п.33   Устройство подпорной стены (облицовочная плитка) - 165м2</v>
      </c>
      <c r="H777" s="2"/>
      <c r="I777" s="2"/>
      <c r="J777" s="2"/>
      <c r="K777" s="2"/>
      <c r="L777" s="2"/>
      <c r="M777" s="2"/>
      <c r="N777" s="2"/>
      <c r="O777" s="2">
        <f t="shared" ref="O777:AT777" si="685">O805</f>
        <v>0</v>
      </c>
      <c r="P777" s="2">
        <f t="shared" si="685"/>
        <v>0</v>
      </c>
      <c r="Q777" s="2">
        <f t="shared" si="685"/>
        <v>0</v>
      </c>
      <c r="R777" s="2">
        <f t="shared" si="685"/>
        <v>0</v>
      </c>
      <c r="S777" s="2">
        <f t="shared" si="685"/>
        <v>0</v>
      </c>
      <c r="T777" s="2">
        <f t="shared" si="685"/>
        <v>0</v>
      </c>
      <c r="U777" s="2">
        <f t="shared" si="685"/>
        <v>0</v>
      </c>
      <c r="V777" s="2">
        <f t="shared" si="685"/>
        <v>0</v>
      </c>
      <c r="W777" s="2">
        <f t="shared" si="685"/>
        <v>0</v>
      </c>
      <c r="X777" s="2">
        <f t="shared" si="685"/>
        <v>0</v>
      </c>
      <c r="Y777" s="2">
        <f t="shared" si="685"/>
        <v>0</v>
      </c>
      <c r="Z777" s="2">
        <f t="shared" si="685"/>
        <v>0</v>
      </c>
      <c r="AA777" s="2">
        <f t="shared" si="685"/>
        <v>0</v>
      </c>
      <c r="AB777" s="2">
        <f t="shared" si="685"/>
        <v>0</v>
      </c>
      <c r="AC777" s="2">
        <f t="shared" si="685"/>
        <v>0</v>
      </c>
      <c r="AD777" s="2">
        <f t="shared" si="685"/>
        <v>0</v>
      </c>
      <c r="AE777" s="2">
        <f t="shared" si="685"/>
        <v>0</v>
      </c>
      <c r="AF777" s="2">
        <f t="shared" si="685"/>
        <v>0</v>
      </c>
      <c r="AG777" s="2">
        <f t="shared" si="685"/>
        <v>0</v>
      </c>
      <c r="AH777" s="2">
        <f t="shared" si="685"/>
        <v>0</v>
      </c>
      <c r="AI777" s="2">
        <f t="shared" si="685"/>
        <v>0</v>
      </c>
      <c r="AJ777" s="2">
        <f t="shared" si="685"/>
        <v>0</v>
      </c>
      <c r="AK777" s="2">
        <f t="shared" si="685"/>
        <v>0</v>
      </c>
      <c r="AL777" s="2">
        <f t="shared" si="685"/>
        <v>0</v>
      </c>
      <c r="AM777" s="2">
        <f t="shared" si="685"/>
        <v>0</v>
      </c>
      <c r="AN777" s="2">
        <f t="shared" si="685"/>
        <v>0</v>
      </c>
      <c r="AO777" s="2">
        <f t="shared" si="685"/>
        <v>0</v>
      </c>
      <c r="AP777" s="2">
        <f t="shared" si="685"/>
        <v>0</v>
      </c>
      <c r="AQ777" s="2">
        <f t="shared" si="685"/>
        <v>0</v>
      </c>
      <c r="AR777" s="2">
        <f t="shared" si="685"/>
        <v>0</v>
      </c>
      <c r="AS777" s="2">
        <f t="shared" si="685"/>
        <v>0</v>
      </c>
      <c r="AT777" s="2">
        <f t="shared" si="685"/>
        <v>0</v>
      </c>
      <c r="AU777" s="2">
        <f t="shared" ref="AU777:BZ777" si="686">AU805</f>
        <v>0</v>
      </c>
      <c r="AV777" s="2">
        <f t="shared" si="686"/>
        <v>0</v>
      </c>
      <c r="AW777" s="2">
        <f t="shared" si="686"/>
        <v>0</v>
      </c>
      <c r="AX777" s="2">
        <f t="shared" si="686"/>
        <v>0</v>
      </c>
      <c r="AY777" s="2">
        <f t="shared" si="686"/>
        <v>0</v>
      </c>
      <c r="AZ777" s="2">
        <f t="shared" si="686"/>
        <v>0</v>
      </c>
      <c r="BA777" s="2">
        <f t="shared" si="686"/>
        <v>0</v>
      </c>
      <c r="BB777" s="2">
        <f t="shared" si="686"/>
        <v>0</v>
      </c>
      <c r="BC777" s="2">
        <f t="shared" si="686"/>
        <v>0</v>
      </c>
      <c r="BD777" s="2">
        <f t="shared" si="686"/>
        <v>0</v>
      </c>
      <c r="BE777" s="2">
        <f t="shared" si="686"/>
        <v>0</v>
      </c>
      <c r="BF777" s="2">
        <f t="shared" si="686"/>
        <v>0</v>
      </c>
      <c r="BG777" s="2">
        <f t="shared" si="686"/>
        <v>0</v>
      </c>
      <c r="BH777" s="2">
        <f t="shared" si="686"/>
        <v>0</v>
      </c>
      <c r="BI777" s="2">
        <f t="shared" si="686"/>
        <v>0</v>
      </c>
      <c r="BJ777" s="2">
        <f t="shared" si="686"/>
        <v>0</v>
      </c>
      <c r="BK777" s="2">
        <f t="shared" si="686"/>
        <v>0</v>
      </c>
      <c r="BL777" s="2">
        <f t="shared" si="686"/>
        <v>0</v>
      </c>
      <c r="BM777" s="2">
        <f t="shared" si="686"/>
        <v>0</v>
      </c>
      <c r="BN777" s="2">
        <f t="shared" si="686"/>
        <v>0</v>
      </c>
      <c r="BO777" s="2">
        <f t="shared" si="686"/>
        <v>0</v>
      </c>
      <c r="BP777" s="2">
        <f t="shared" si="686"/>
        <v>0</v>
      </c>
      <c r="BQ777" s="2">
        <f t="shared" si="686"/>
        <v>0</v>
      </c>
      <c r="BR777" s="2">
        <f t="shared" si="686"/>
        <v>0</v>
      </c>
      <c r="BS777" s="2">
        <f t="shared" si="686"/>
        <v>0</v>
      </c>
      <c r="BT777" s="2">
        <f t="shared" si="686"/>
        <v>0</v>
      </c>
      <c r="BU777" s="2">
        <f t="shared" si="686"/>
        <v>0</v>
      </c>
      <c r="BV777" s="2">
        <f t="shared" si="686"/>
        <v>0</v>
      </c>
      <c r="BW777" s="2">
        <f t="shared" si="686"/>
        <v>0</v>
      </c>
      <c r="BX777" s="2">
        <f t="shared" si="686"/>
        <v>0</v>
      </c>
      <c r="BY777" s="2">
        <f t="shared" si="686"/>
        <v>0</v>
      </c>
      <c r="BZ777" s="2">
        <f t="shared" si="686"/>
        <v>0</v>
      </c>
      <c r="CA777" s="2">
        <f t="shared" ref="CA777:DF777" si="687">CA805</f>
        <v>0</v>
      </c>
      <c r="CB777" s="2">
        <f t="shared" si="687"/>
        <v>0</v>
      </c>
      <c r="CC777" s="2">
        <f t="shared" si="687"/>
        <v>0</v>
      </c>
      <c r="CD777" s="2">
        <f t="shared" si="687"/>
        <v>0</v>
      </c>
      <c r="CE777" s="2">
        <f t="shared" si="687"/>
        <v>0</v>
      </c>
      <c r="CF777" s="2">
        <f t="shared" si="687"/>
        <v>0</v>
      </c>
      <c r="CG777" s="2">
        <f t="shared" si="687"/>
        <v>0</v>
      </c>
      <c r="CH777" s="2">
        <f t="shared" si="687"/>
        <v>0</v>
      </c>
      <c r="CI777" s="2">
        <f t="shared" si="687"/>
        <v>0</v>
      </c>
      <c r="CJ777" s="2">
        <f t="shared" si="687"/>
        <v>0</v>
      </c>
      <c r="CK777" s="2">
        <f t="shared" si="687"/>
        <v>0</v>
      </c>
      <c r="CL777" s="2">
        <f t="shared" si="687"/>
        <v>0</v>
      </c>
      <c r="CM777" s="2">
        <f t="shared" si="687"/>
        <v>0</v>
      </c>
      <c r="CN777" s="2">
        <f t="shared" si="687"/>
        <v>0</v>
      </c>
      <c r="CO777" s="2">
        <f t="shared" si="687"/>
        <v>0</v>
      </c>
      <c r="CP777" s="2">
        <f t="shared" si="687"/>
        <v>0</v>
      </c>
      <c r="CQ777" s="2">
        <f t="shared" si="687"/>
        <v>0</v>
      </c>
      <c r="CR777" s="2">
        <f t="shared" si="687"/>
        <v>0</v>
      </c>
      <c r="CS777" s="2">
        <f t="shared" si="687"/>
        <v>0</v>
      </c>
      <c r="CT777" s="2">
        <f t="shared" si="687"/>
        <v>0</v>
      </c>
      <c r="CU777" s="2">
        <f t="shared" si="687"/>
        <v>0</v>
      </c>
      <c r="CV777" s="2">
        <f t="shared" si="687"/>
        <v>0</v>
      </c>
      <c r="CW777" s="2">
        <f t="shared" si="687"/>
        <v>0</v>
      </c>
      <c r="CX777" s="2">
        <f t="shared" si="687"/>
        <v>0</v>
      </c>
      <c r="CY777" s="2">
        <f t="shared" si="687"/>
        <v>0</v>
      </c>
      <c r="CZ777" s="2">
        <f t="shared" si="687"/>
        <v>0</v>
      </c>
      <c r="DA777" s="2">
        <f t="shared" si="687"/>
        <v>0</v>
      </c>
      <c r="DB777" s="2">
        <f t="shared" si="687"/>
        <v>0</v>
      </c>
      <c r="DC777" s="2">
        <f t="shared" si="687"/>
        <v>0</v>
      </c>
      <c r="DD777" s="2">
        <f t="shared" si="687"/>
        <v>0</v>
      </c>
      <c r="DE777" s="2">
        <f t="shared" si="687"/>
        <v>0</v>
      </c>
      <c r="DF777" s="2">
        <f t="shared" si="687"/>
        <v>0</v>
      </c>
      <c r="DG777" s="3">
        <f t="shared" ref="DG777:EL777" si="688">DG805</f>
        <v>0</v>
      </c>
      <c r="DH777" s="3">
        <f t="shared" si="688"/>
        <v>0</v>
      </c>
      <c r="DI777" s="3">
        <f t="shared" si="688"/>
        <v>0</v>
      </c>
      <c r="DJ777" s="3">
        <f t="shared" si="688"/>
        <v>0</v>
      </c>
      <c r="DK777" s="3">
        <f t="shared" si="688"/>
        <v>0</v>
      </c>
      <c r="DL777" s="3">
        <f t="shared" si="688"/>
        <v>0</v>
      </c>
      <c r="DM777" s="3">
        <f t="shared" si="688"/>
        <v>0</v>
      </c>
      <c r="DN777" s="3">
        <f t="shared" si="688"/>
        <v>0</v>
      </c>
      <c r="DO777" s="3">
        <f t="shared" si="688"/>
        <v>0</v>
      </c>
      <c r="DP777" s="3">
        <f t="shared" si="688"/>
        <v>0</v>
      </c>
      <c r="DQ777" s="3">
        <f t="shared" si="688"/>
        <v>0</v>
      </c>
      <c r="DR777" s="3">
        <f t="shared" si="688"/>
        <v>0</v>
      </c>
      <c r="DS777" s="3">
        <f t="shared" si="688"/>
        <v>0</v>
      </c>
      <c r="DT777" s="3">
        <f t="shared" si="688"/>
        <v>0</v>
      </c>
      <c r="DU777" s="3">
        <f t="shared" si="688"/>
        <v>0</v>
      </c>
      <c r="DV777" s="3">
        <f t="shared" si="688"/>
        <v>0</v>
      </c>
      <c r="DW777" s="3">
        <f t="shared" si="688"/>
        <v>0</v>
      </c>
      <c r="DX777" s="3">
        <f t="shared" si="688"/>
        <v>0</v>
      </c>
      <c r="DY777" s="3">
        <f t="shared" si="688"/>
        <v>0</v>
      </c>
      <c r="DZ777" s="3">
        <f t="shared" si="688"/>
        <v>0</v>
      </c>
      <c r="EA777" s="3">
        <f t="shared" si="688"/>
        <v>0</v>
      </c>
      <c r="EB777" s="3">
        <f t="shared" si="688"/>
        <v>0</v>
      </c>
      <c r="EC777" s="3">
        <f t="shared" si="688"/>
        <v>0</v>
      </c>
      <c r="ED777" s="3">
        <f t="shared" si="688"/>
        <v>0</v>
      </c>
      <c r="EE777" s="3">
        <f t="shared" si="688"/>
        <v>0</v>
      </c>
      <c r="EF777" s="3">
        <f t="shared" si="688"/>
        <v>0</v>
      </c>
      <c r="EG777" s="3">
        <f t="shared" si="688"/>
        <v>0</v>
      </c>
      <c r="EH777" s="3">
        <f t="shared" si="688"/>
        <v>0</v>
      </c>
      <c r="EI777" s="3">
        <f t="shared" si="688"/>
        <v>0</v>
      </c>
      <c r="EJ777" s="3">
        <f t="shared" si="688"/>
        <v>0</v>
      </c>
      <c r="EK777" s="3">
        <f t="shared" si="688"/>
        <v>0</v>
      </c>
      <c r="EL777" s="3">
        <f t="shared" si="688"/>
        <v>0</v>
      </c>
      <c r="EM777" s="3">
        <f t="shared" ref="EM777:FR777" si="689">EM805</f>
        <v>0</v>
      </c>
      <c r="EN777" s="3">
        <f t="shared" si="689"/>
        <v>0</v>
      </c>
      <c r="EO777" s="3">
        <f t="shared" si="689"/>
        <v>0</v>
      </c>
      <c r="EP777" s="3">
        <f t="shared" si="689"/>
        <v>0</v>
      </c>
      <c r="EQ777" s="3">
        <f t="shared" si="689"/>
        <v>0</v>
      </c>
      <c r="ER777" s="3">
        <f t="shared" si="689"/>
        <v>0</v>
      </c>
      <c r="ES777" s="3">
        <f t="shared" si="689"/>
        <v>0</v>
      </c>
      <c r="ET777" s="3">
        <f t="shared" si="689"/>
        <v>0</v>
      </c>
      <c r="EU777" s="3">
        <f t="shared" si="689"/>
        <v>0</v>
      </c>
      <c r="EV777" s="3">
        <f t="shared" si="689"/>
        <v>0</v>
      </c>
      <c r="EW777" s="3">
        <f t="shared" si="689"/>
        <v>0</v>
      </c>
      <c r="EX777" s="3">
        <f t="shared" si="689"/>
        <v>0</v>
      </c>
      <c r="EY777" s="3">
        <f t="shared" si="689"/>
        <v>0</v>
      </c>
      <c r="EZ777" s="3">
        <f t="shared" si="689"/>
        <v>0</v>
      </c>
      <c r="FA777" s="3">
        <f t="shared" si="689"/>
        <v>0</v>
      </c>
      <c r="FB777" s="3">
        <f t="shared" si="689"/>
        <v>0</v>
      </c>
      <c r="FC777" s="3">
        <f t="shared" si="689"/>
        <v>0</v>
      </c>
      <c r="FD777" s="3">
        <f t="shared" si="689"/>
        <v>0</v>
      </c>
      <c r="FE777" s="3">
        <f t="shared" si="689"/>
        <v>0</v>
      </c>
      <c r="FF777" s="3">
        <f t="shared" si="689"/>
        <v>0</v>
      </c>
      <c r="FG777" s="3">
        <f t="shared" si="689"/>
        <v>0</v>
      </c>
      <c r="FH777" s="3">
        <f t="shared" si="689"/>
        <v>0</v>
      </c>
      <c r="FI777" s="3">
        <f t="shared" si="689"/>
        <v>0</v>
      </c>
      <c r="FJ777" s="3">
        <f t="shared" si="689"/>
        <v>0</v>
      </c>
      <c r="FK777" s="3">
        <f t="shared" si="689"/>
        <v>0</v>
      </c>
      <c r="FL777" s="3">
        <f t="shared" si="689"/>
        <v>0</v>
      </c>
      <c r="FM777" s="3">
        <f t="shared" si="689"/>
        <v>0</v>
      </c>
      <c r="FN777" s="3">
        <f t="shared" si="689"/>
        <v>0</v>
      </c>
      <c r="FO777" s="3">
        <f t="shared" si="689"/>
        <v>0</v>
      </c>
      <c r="FP777" s="3">
        <f t="shared" si="689"/>
        <v>0</v>
      </c>
      <c r="FQ777" s="3">
        <f t="shared" si="689"/>
        <v>0</v>
      </c>
      <c r="FR777" s="3">
        <f t="shared" si="689"/>
        <v>0</v>
      </c>
      <c r="FS777" s="3">
        <f t="shared" ref="FS777:GX777" si="690">FS805</f>
        <v>0</v>
      </c>
      <c r="FT777" s="3">
        <f t="shared" si="690"/>
        <v>0</v>
      </c>
      <c r="FU777" s="3">
        <f t="shared" si="690"/>
        <v>0</v>
      </c>
      <c r="FV777" s="3">
        <f t="shared" si="690"/>
        <v>0</v>
      </c>
      <c r="FW777" s="3">
        <f t="shared" si="690"/>
        <v>0</v>
      </c>
      <c r="FX777" s="3">
        <f t="shared" si="690"/>
        <v>0</v>
      </c>
      <c r="FY777" s="3">
        <f t="shared" si="690"/>
        <v>0</v>
      </c>
      <c r="FZ777" s="3">
        <f t="shared" si="690"/>
        <v>0</v>
      </c>
      <c r="GA777" s="3">
        <f t="shared" si="690"/>
        <v>0</v>
      </c>
      <c r="GB777" s="3">
        <f t="shared" si="690"/>
        <v>0</v>
      </c>
      <c r="GC777" s="3">
        <f t="shared" si="690"/>
        <v>0</v>
      </c>
      <c r="GD777" s="3">
        <f t="shared" si="690"/>
        <v>0</v>
      </c>
      <c r="GE777" s="3">
        <f t="shared" si="690"/>
        <v>0</v>
      </c>
      <c r="GF777" s="3">
        <f t="shared" si="690"/>
        <v>0</v>
      </c>
      <c r="GG777" s="3">
        <f t="shared" si="690"/>
        <v>0</v>
      </c>
      <c r="GH777" s="3">
        <f t="shared" si="690"/>
        <v>0</v>
      </c>
      <c r="GI777" s="3">
        <f t="shared" si="690"/>
        <v>0</v>
      </c>
      <c r="GJ777" s="3">
        <f t="shared" si="690"/>
        <v>0</v>
      </c>
      <c r="GK777" s="3">
        <f t="shared" si="690"/>
        <v>0</v>
      </c>
      <c r="GL777" s="3">
        <f t="shared" si="690"/>
        <v>0</v>
      </c>
      <c r="GM777" s="3">
        <f t="shared" si="690"/>
        <v>0</v>
      </c>
      <c r="GN777" s="3">
        <f t="shared" si="690"/>
        <v>0</v>
      </c>
      <c r="GO777" s="3">
        <f t="shared" si="690"/>
        <v>0</v>
      </c>
      <c r="GP777" s="3">
        <f t="shared" si="690"/>
        <v>0</v>
      </c>
      <c r="GQ777" s="3">
        <f t="shared" si="690"/>
        <v>0</v>
      </c>
      <c r="GR777" s="3">
        <f t="shared" si="690"/>
        <v>0</v>
      </c>
      <c r="GS777" s="3">
        <f t="shared" si="690"/>
        <v>0</v>
      </c>
      <c r="GT777" s="3">
        <f t="shared" si="690"/>
        <v>0</v>
      </c>
      <c r="GU777" s="3">
        <f t="shared" si="690"/>
        <v>0</v>
      </c>
      <c r="GV777" s="3">
        <f t="shared" si="690"/>
        <v>0</v>
      </c>
      <c r="GW777" s="3">
        <f t="shared" si="690"/>
        <v>0</v>
      </c>
      <c r="GX777" s="3">
        <f t="shared" si="690"/>
        <v>0</v>
      </c>
    </row>
    <row r="778" spans="1:245" hidden="1" x14ac:dyDescent="0.2"/>
    <row r="779" spans="1:245" hidden="1" x14ac:dyDescent="0.2">
      <c r="A779">
        <v>17</v>
      </c>
      <c r="B779">
        <v>1</v>
      </c>
      <c r="C779">
        <f>ROW(SmtRes!A331)</f>
        <v>331</v>
      </c>
      <c r="D779">
        <f>ROW(EtalonRes!A328)</f>
        <v>328</v>
      </c>
      <c r="E779" t="s">
        <v>494</v>
      </c>
      <c r="F779" t="s">
        <v>151</v>
      </c>
      <c r="G779" t="s">
        <v>152</v>
      </c>
      <c r="H779" t="s">
        <v>153</v>
      </c>
      <c r="I779">
        <v>0</v>
      </c>
      <c r="J779">
        <v>0</v>
      </c>
      <c r="O779">
        <f t="shared" ref="O779:O803" si="691">ROUND(CP779,2)</f>
        <v>0</v>
      </c>
      <c r="P779">
        <f t="shared" ref="P779:P803" si="692">ROUND((ROUND((AC779*AW779*I779),2)*BC779),2)</f>
        <v>0</v>
      </c>
      <c r="Q779">
        <f t="shared" ref="Q779:Q801" si="693">(ROUND((ROUND(((ET779)*AV779*I779),2)*BB779),2)+ROUND((ROUND(((AE779-(EU779))*AV779*I779),2)*BS779),2))</f>
        <v>0</v>
      </c>
      <c r="R779">
        <f t="shared" ref="R779:R803" si="694">ROUND((ROUND((AE779*AV779*I779),2)*BS779),2)</f>
        <v>0</v>
      </c>
      <c r="S779">
        <f t="shared" ref="S779:S803" si="695">ROUND((ROUND((AF779*AV779*I779),2)*BA779),2)</f>
        <v>0</v>
      </c>
      <c r="T779">
        <f t="shared" ref="T779:T803" si="696">ROUND(CU779*I779,2)</f>
        <v>0</v>
      </c>
      <c r="U779">
        <f t="shared" ref="U779:U803" si="697">CV779*I779</f>
        <v>0</v>
      </c>
      <c r="V779">
        <f t="shared" ref="V779:V803" si="698">CW779*I779</f>
        <v>0</v>
      </c>
      <c r="W779">
        <f t="shared" ref="W779:W803" si="699">ROUND(CX779*I779,2)</f>
        <v>0</v>
      </c>
      <c r="X779">
        <f t="shared" ref="X779:X803" si="700">ROUND(CY779,2)</f>
        <v>0</v>
      </c>
      <c r="Y779">
        <f t="shared" ref="Y779:Y803" si="701">ROUND(CZ779,2)</f>
        <v>0</v>
      </c>
      <c r="AA779">
        <v>40385408</v>
      </c>
      <c r="AB779">
        <f t="shared" ref="AB779:AB803" si="702">ROUND((AC779+AD779+AF779),6)</f>
        <v>771.65</v>
      </c>
      <c r="AC779">
        <f t="shared" ref="AC779:AC801" si="703">ROUND((ES779),6)</f>
        <v>0</v>
      </c>
      <c r="AD779">
        <f t="shared" ref="AD779:AD801" si="704">ROUND((((ET779)-(EU779))+AE779),6)</f>
        <v>757.55</v>
      </c>
      <c r="AE779">
        <f t="shared" ref="AE779:AE801" si="705">ROUND((EU779),6)</f>
        <v>140.47999999999999</v>
      </c>
      <c r="AF779">
        <f t="shared" ref="AF779:AF801" si="706">ROUND((EV779),6)</f>
        <v>14.1</v>
      </c>
      <c r="AG779">
        <f t="shared" ref="AG779:AG803" si="707">ROUND((AP779),6)</f>
        <v>0</v>
      </c>
      <c r="AH779">
        <f t="shared" ref="AH779:AH801" si="708">(EW779)</f>
        <v>1.38</v>
      </c>
      <c r="AI779">
        <f t="shared" ref="AI779:AI801" si="709">(EX779)</f>
        <v>0</v>
      </c>
      <c r="AJ779">
        <f t="shared" ref="AJ779:AJ803" si="710">(AS779)</f>
        <v>0</v>
      </c>
      <c r="AK779">
        <v>771.65</v>
      </c>
      <c r="AL779">
        <v>0</v>
      </c>
      <c r="AM779">
        <v>757.55</v>
      </c>
      <c r="AN779">
        <v>140.47999999999999</v>
      </c>
      <c r="AO779">
        <v>14.1</v>
      </c>
      <c r="AP779">
        <v>0</v>
      </c>
      <c r="AQ779">
        <v>1.38</v>
      </c>
      <c r="AR779">
        <v>0</v>
      </c>
      <c r="AS779">
        <v>0</v>
      </c>
      <c r="AT779">
        <v>92</v>
      </c>
      <c r="AU779">
        <v>50</v>
      </c>
      <c r="AV779">
        <v>1</v>
      </c>
      <c r="AW779">
        <v>1</v>
      </c>
      <c r="AZ779">
        <v>1</v>
      </c>
      <c r="BA779">
        <v>24.53</v>
      </c>
      <c r="BB779">
        <v>9.84</v>
      </c>
      <c r="BC779">
        <v>1</v>
      </c>
      <c r="BD779" t="s">
        <v>3</v>
      </c>
      <c r="BE779" t="s">
        <v>3</v>
      </c>
      <c r="BF779" t="s">
        <v>3</v>
      </c>
      <c r="BG779" t="s">
        <v>3</v>
      </c>
      <c r="BH779">
        <v>0</v>
      </c>
      <c r="BI779">
        <v>1</v>
      </c>
      <c r="BJ779" t="s">
        <v>154</v>
      </c>
      <c r="BM779">
        <v>2</v>
      </c>
      <c r="BN779">
        <v>0</v>
      </c>
      <c r="BO779" t="s">
        <v>151</v>
      </c>
      <c r="BP779">
        <v>1</v>
      </c>
      <c r="BQ779">
        <v>30</v>
      </c>
      <c r="BR779">
        <v>0</v>
      </c>
      <c r="BS779">
        <v>24.53</v>
      </c>
      <c r="BT779">
        <v>1</v>
      </c>
      <c r="BU779">
        <v>1</v>
      </c>
      <c r="BV779">
        <v>1</v>
      </c>
      <c r="BW779">
        <v>1</v>
      </c>
      <c r="BX779">
        <v>1</v>
      </c>
      <c r="BY779" t="s">
        <v>3</v>
      </c>
      <c r="BZ779">
        <v>92</v>
      </c>
      <c r="CA779">
        <v>50</v>
      </c>
      <c r="CE779">
        <v>30</v>
      </c>
      <c r="CF779">
        <v>0</v>
      </c>
      <c r="CG779">
        <v>0</v>
      </c>
      <c r="CM779">
        <v>0</v>
      </c>
      <c r="CN779" t="s">
        <v>3</v>
      </c>
      <c r="CO779">
        <v>0</v>
      </c>
      <c r="CP779">
        <f t="shared" ref="CP779:CP803" si="711">(P779+Q779+S779)</f>
        <v>0</v>
      </c>
      <c r="CQ779">
        <f t="shared" ref="CQ779:CQ803" si="712">ROUND((ROUND((AC779*AW779*1),2)*BC779),2)</f>
        <v>0</v>
      </c>
      <c r="CR779">
        <f t="shared" ref="CR779:CR801" si="713">(ROUND((ROUND(((ET779)*AV779*1),2)*BB779),2)+ROUND((ROUND(((AE779-(EU779))*AV779*1),2)*BS779),2))</f>
        <v>7454.29</v>
      </c>
      <c r="CS779">
        <f t="shared" ref="CS779:CS803" si="714">ROUND((ROUND((AE779*AV779*1),2)*BS779),2)</f>
        <v>3445.97</v>
      </c>
      <c r="CT779">
        <f t="shared" ref="CT779:CT803" si="715">ROUND((ROUND((AF779*AV779*1),2)*BA779),2)</f>
        <v>345.87</v>
      </c>
      <c r="CU779">
        <f t="shared" ref="CU779:CU803" si="716">AG779</f>
        <v>0</v>
      </c>
      <c r="CV779">
        <f t="shared" ref="CV779:CV803" si="717">(AH779*AV779)</f>
        <v>1.38</v>
      </c>
      <c r="CW779">
        <f t="shared" ref="CW779:CW803" si="718">AI779</f>
        <v>0</v>
      </c>
      <c r="CX779">
        <f t="shared" ref="CX779:CX803" si="719">AJ779</f>
        <v>0</v>
      </c>
      <c r="CY779">
        <f t="shared" ref="CY779:CY803" si="720">S779*(BZ779/100)</f>
        <v>0</v>
      </c>
      <c r="CZ779">
        <f t="shared" ref="CZ779:CZ803" si="721">S779*(CA779/100)</f>
        <v>0</v>
      </c>
      <c r="DC779" t="s">
        <v>3</v>
      </c>
      <c r="DD779" t="s">
        <v>3</v>
      </c>
      <c r="DE779" t="s">
        <v>3</v>
      </c>
      <c r="DF779" t="s">
        <v>3</v>
      </c>
      <c r="DG779" t="s">
        <v>3</v>
      </c>
      <c r="DH779" t="s">
        <v>3</v>
      </c>
      <c r="DI779" t="s">
        <v>3</v>
      </c>
      <c r="DJ779" t="s">
        <v>3</v>
      </c>
      <c r="DK779" t="s">
        <v>3</v>
      </c>
      <c r="DL779" t="s">
        <v>3</v>
      </c>
      <c r="DM779" t="s">
        <v>3</v>
      </c>
      <c r="DN779">
        <v>98</v>
      </c>
      <c r="DO779">
        <v>77</v>
      </c>
      <c r="DP779">
        <v>1</v>
      </c>
      <c r="DQ779">
        <v>1</v>
      </c>
      <c r="DU779">
        <v>1013</v>
      </c>
      <c r="DV779" t="s">
        <v>153</v>
      </c>
      <c r="DW779" t="s">
        <v>153</v>
      </c>
      <c r="DX779">
        <v>1</v>
      </c>
      <c r="EE779">
        <v>39927414</v>
      </c>
      <c r="EF779">
        <v>30</v>
      </c>
      <c r="EG779" t="s">
        <v>51</v>
      </c>
      <c r="EH779">
        <v>0</v>
      </c>
      <c r="EI779" t="s">
        <v>3</v>
      </c>
      <c r="EJ779">
        <v>1</v>
      </c>
      <c r="EK779">
        <v>2</v>
      </c>
      <c r="EL779" t="s">
        <v>155</v>
      </c>
      <c r="EM779" t="s">
        <v>156</v>
      </c>
      <c r="EO779" t="s">
        <v>3</v>
      </c>
      <c r="EQ779">
        <v>131072</v>
      </c>
      <c r="ER779">
        <v>771.65</v>
      </c>
      <c r="ES779">
        <v>0</v>
      </c>
      <c r="ET779">
        <v>757.55</v>
      </c>
      <c r="EU779">
        <v>140.47999999999999</v>
      </c>
      <c r="EV779">
        <v>14.1</v>
      </c>
      <c r="EW779">
        <v>1.38</v>
      </c>
      <c r="EX779">
        <v>0</v>
      </c>
      <c r="EY779">
        <v>0</v>
      </c>
      <c r="FQ779">
        <v>0</v>
      </c>
      <c r="FR779">
        <f t="shared" ref="FR779:FR803" si="722">ROUND(IF(AND(BH779=3,BI779=3),P779,0),2)</f>
        <v>0</v>
      </c>
      <c r="FS779">
        <v>0</v>
      </c>
      <c r="FX779">
        <v>98</v>
      </c>
      <c r="FY779">
        <v>77</v>
      </c>
      <c r="GA779" t="s">
        <v>3</v>
      </c>
      <c r="GD779">
        <v>0</v>
      </c>
      <c r="GF779">
        <v>445216503</v>
      </c>
      <c r="GG779">
        <v>2</v>
      </c>
      <c r="GH779">
        <v>1</v>
      </c>
      <c r="GI779">
        <v>2</v>
      </c>
      <c r="GJ779">
        <v>0</v>
      </c>
      <c r="GK779">
        <f>ROUND(R779*(R12)/100,2)</f>
        <v>0</v>
      </c>
      <c r="GL779">
        <f t="shared" ref="GL779:GL803" si="723">ROUND(IF(AND(BH779=3,BI779=3,FS779&lt;&gt;0),P779,0),2)</f>
        <v>0</v>
      </c>
      <c r="GM779">
        <f t="shared" ref="GM779:GM803" si="724">ROUND(O779+X779+Y779+GK779,2)+GX779</f>
        <v>0</v>
      </c>
      <c r="GN779">
        <f t="shared" ref="GN779:GN803" si="725">IF(OR(BI779=0,BI779=1),ROUND(O779+X779+Y779+GK779,2),0)</f>
        <v>0</v>
      </c>
      <c r="GO779">
        <f t="shared" ref="GO779:GO803" si="726">IF(BI779=2,ROUND(O779+X779+Y779+GK779,2),0)</f>
        <v>0</v>
      </c>
      <c r="GP779">
        <f t="shared" ref="GP779:GP803" si="727">IF(BI779=4,ROUND(O779+X779+Y779+GK779,2)+GX779,0)</f>
        <v>0</v>
      </c>
      <c r="GR779">
        <v>0</v>
      </c>
      <c r="GS779">
        <v>3</v>
      </c>
      <c r="GT779">
        <v>0</v>
      </c>
      <c r="GU779" t="s">
        <v>3</v>
      </c>
      <c r="GV779">
        <f t="shared" ref="GV779:GV803" si="728">ROUND((GT779),6)</f>
        <v>0</v>
      </c>
      <c r="GW779">
        <v>1</v>
      </c>
      <c r="GX779">
        <f t="shared" ref="GX779:GX803" si="729">ROUND(HC779*I779,2)</f>
        <v>0</v>
      </c>
      <c r="HA779">
        <v>0</v>
      </c>
      <c r="HB779">
        <v>0</v>
      </c>
      <c r="HC779">
        <f t="shared" ref="HC779:HC803" si="730">GV779*GW779</f>
        <v>0</v>
      </c>
      <c r="IK779">
        <v>0</v>
      </c>
    </row>
    <row r="780" spans="1:245" hidden="1" x14ac:dyDescent="0.2">
      <c r="A780">
        <v>17</v>
      </c>
      <c r="B780">
        <v>1</v>
      </c>
      <c r="C780">
        <f>ROW(SmtRes!A334)</f>
        <v>334</v>
      </c>
      <c r="D780">
        <f>ROW(EtalonRes!A331)</f>
        <v>331</v>
      </c>
      <c r="E780" t="s">
        <v>495</v>
      </c>
      <c r="F780" t="s">
        <v>151</v>
      </c>
      <c r="G780" t="s">
        <v>152</v>
      </c>
      <c r="H780" t="s">
        <v>153</v>
      </c>
      <c r="I780">
        <v>0</v>
      </c>
      <c r="J780">
        <v>0</v>
      </c>
      <c r="O780">
        <f t="shared" si="691"/>
        <v>0</v>
      </c>
      <c r="P780">
        <f t="shared" si="692"/>
        <v>0</v>
      </c>
      <c r="Q780">
        <f t="shared" si="693"/>
        <v>0</v>
      </c>
      <c r="R780">
        <f t="shared" si="694"/>
        <v>0</v>
      </c>
      <c r="S780">
        <f t="shared" si="695"/>
        <v>0</v>
      </c>
      <c r="T780">
        <f t="shared" si="696"/>
        <v>0</v>
      </c>
      <c r="U780">
        <f t="shared" si="697"/>
        <v>0</v>
      </c>
      <c r="V780">
        <f t="shared" si="698"/>
        <v>0</v>
      </c>
      <c r="W780">
        <f t="shared" si="699"/>
        <v>0</v>
      </c>
      <c r="X780">
        <f t="shared" si="700"/>
        <v>0</v>
      </c>
      <c r="Y780">
        <f t="shared" si="701"/>
        <v>0</v>
      </c>
      <c r="AA780">
        <v>40385408</v>
      </c>
      <c r="AB780">
        <f t="shared" si="702"/>
        <v>771.65</v>
      </c>
      <c r="AC780">
        <f t="shared" si="703"/>
        <v>0</v>
      </c>
      <c r="AD780">
        <f t="shared" si="704"/>
        <v>757.55</v>
      </c>
      <c r="AE780">
        <f t="shared" si="705"/>
        <v>140.47999999999999</v>
      </c>
      <c r="AF780">
        <f t="shared" si="706"/>
        <v>14.1</v>
      </c>
      <c r="AG780">
        <f t="shared" si="707"/>
        <v>0</v>
      </c>
      <c r="AH780">
        <f t="shared" si="708"/>
        <v>1.38</v>
      </c>
      <c r="AI780">
        <f t="shared" si="709"/>
        <v>0</v>
      </c>
      <c r="AJ780">
        <f t="shared" si="710"/>
        <v>0</v>
      </c>
      <c r="AK780">
        <v>771.65</v>
      </c>
      <c r="AL780">
        <v>0</v>
      </c>
      <c r="AM780">
        <v>757.55</v>
      </c>
      <c r="AN780">
        <v>140.47999999999999</v>
      </c>
      <c r="AO780">
        <v>14.1</v>
      </c>
      <c r="AP780">
        <v>0</v>
      </c>
      <c r="AQ780">
        <v>1.38</v>
      </c>
      <c r="AR780">
        <v>0</v>
      </c>
      <c r="AS780">
        <v>0</v>
      </c>
      <c r="AT780">
        <v>92</v>
      </c>
      <c r="AU780">
        <v>50</v>
      </c>
      <c r="AV780">
        <v>1</v>
      </c>
      <c r="AW780">
        <v>1</v>
      </c>
      <c r="AZ780">
        <v>1</v>
      </c>
      <c r="BA780">
        <v>24.53</v>
      </c>
      <c r="BB780">
        <v>9.84</v>
      </c>
      <c r="BC780">
        <v>1</v>
      </c>
      <c r="BD780" t="s">
        <v>3</v>
      </c>
      <c r="BE780" t="s">
        <v>3</v>
      </c>
      <c r="BF780" t="s">
        <v>3</v>
      </c>
      <c r="BG780" t="s">
        <v>3</v>
      </c>
      <c r="BH780">
        <v>0</v>
      </c>
      <c r="BI780">
        <v>1</v>
      </c>
      <c r="BJ780" t="s">
        <v>154</v>
      </c>
      <c r="BM780">
        <v>2</v>
      </c>
      <c r="BN780">
        <v>0</v>
      </c>
      <c r="BO780" t="s">
        <v>151</v>
      </c>
      <c r="BP780">
        <v>1</v>
      </c>
      <c r="BQ780">
        <v>30</v>
      </c>
      <c r="BR780">
        <v>0</v>
      </c>
      <c r="BS780">
        <v>24.53</v>
      </c>
      <c r="BT780">
        <v>1</v>
      </c>
      <c r="BU780">
        <v>1</v>
      </c>
      <c r="BV780">
        <v>1</v>
      </c>
      <c r="BW780">
        <v>1</v>
      </c>
      <c r="BX780">
        <v>1</v>
      </c>
      <c r="BY780" t="s">
        <v>3</v>
      </c>
      <c r="BZ780">
        <v>92</v>
      </c>
      <c r="CA780">
        <v>50</v>
      </c>
      <c r="CE780">
        <v>30</v>
      </c>
      <c r="CF780">
        <v>0</v>
      </c>
      <c r="CG780">
        <v>0</v>
      </c>
      <c r="CM780">
        <v>0</v>
      </c>
      <c r="CN780" t="s">
        <v>3</v>
      </c>
      <c r="CO780">
        <v>0</v>
      </c>
      <c r="CP780">
        <f t="shared" si="711"/>
        <v>0</v>
      </c>
      <c r="CQ780">
        <f t="shared" si="712"/>
        <v>0</v>
      </c>
      <c r="CR780">
        <f t="shared" si="713"/>
        <v>7454.29</v>
      </c>
      <c r="CS780">
        <f t="shared" si="714"/>
        <v>3445.97</v>
      </c>
      <c r="CT780">
        <f t="shared" si="715"/>
        <v>345.87</v>
      </c>
      <c r="CU780">
        <f t="shared" si="716"/>
        <v>0</v>
      </c>
      <c r="CV780">
        <f t="shared" si="717"/>
        <v>1.38</v>
      </c>
      <c r="CW780">
        <f t="shared" si="718"/>
        <v>0</v>
      </c>
      <c r="CX780">
        <f t="shared" si="719"/>
        <v>0</v>
      </c>
      <c r="CY780">
        <f t="shared" si="720"/>
        <v>0</v>
      </c>
      <c r="CZ780">
        <f t="shared" si="721"/>
        <v>0</v>
      </c>
      <c r="DC780" t="s">
        <v>3</v>
      </c>
      <c r="DD780" t="s">
        <v>3</v>
      </c>
      <c r="DE780" t="s">
        <v>3</v>
      </c>
      <c r="DF780" t="s">
        <v>3</v>
      </c>
      <c r="DG780" t="s">
        <v>3</v>
      </c>
      <c r="DH780" t="s">
        <v>3</v>
      </c>
      <c r="DI780" t="s">
        <v>3</v>
      </c>
      <c r="DJ780" t="s">
        <v>3</v>
      </c>
      <c r="DK780" t="s">
        <v>3</v>
      </c>
      <c r="DL780" t="s">
        <v>3</v>
      </c>
      <c r="DM780" t="s">
        <v>3</v>
      </c>
      <c r="DN780">
        <v>98</v>
      </c>
      <c r="DO780">
        <v>77</v>
      </c>
      <c r="DP780">
        <v>1</v>
      </c>
      <c r="DQ780">
        <v>1</v>
      </c>
      <c r="DU780">
        <v>1013</v>
      </c>
      <c r="DV780" t="s">
        <v>153</v>
      </c>
      <c r="DW780" t="s">
        <v>153</v>
      </c>
      <c r="DX780">
        <v>1</v>
      </c>
      <c r="EE780">
        <v>39927414</v>
      </c>
      <c r="EF780">
        <v>30</v>
      </c>
      <c r="EG780" t="s">
        <v>51</v>
      </c>
      <c r="EH780">
        <v>0</v>
      </c>
      <c r="EI780" t="s">
        <v>3</v>
      </c>
      <c r="EJ780">
        <v>1</v>
      </c>
      <c r="EK780">
        <v>2</v>
      </c>
      <c r="EL780" t="s">
        <v>155</v>
      </c>
      <c r="EM780" t="s">
        <v>156</v>
      </c>
      <c r="EO780" t="s">
        <v>3</v>
      </c>
      <c r="EQ780">
        <v>131072</v>
      </c>
      <c r="ER780">
        <v>771.65</v>
      </c>
      <c r="ES780">
        <v>0</v>
      </c>
      <c r="ET780">
        <v>757.55</v>
      </c>
      <c r="EU780">
        <v>140.47999999999999</v>
      </c>
      <c r="EV780">
        <v>14.1</v>
      </c>
      <c r="EW780">
        <v>1.38</v>
      </c>
      <c r="EX780">
        <v>0</v>
      </c>
      <c r="EY780">
        <v>0</v>
      </c>
      <c r="FQ780">
        <v>0</v>
      </c>
      <c r="FR780">
        <f t="shared" si="722"/>
        <v>0</v>
      </c>
      <c r="FS780">
        <v>0</v>
      </c>
      <c r="FX780">
        <v>98</v>
      </c>
      <c r="FY780">
        <v>77</v>
      </c>
      <c r="GA780" t="s">
        <v>3</v>
      </c>
      <c r="GD780">
        <v>0</v>
      </c>
      <c r="GF780">
        <v>445216503</v>
      </c>
      <c r="GG780">
        <v>2</v>
      </c>
      <c r="GH780">
        <v>1</v>
      </c>
      <c r="GI780">
        <v>2</v>
      </c>
      <c r="GJ780">
        <v>0</v>
      </c>
      <c r="GK780">
        <f>ROUND(R780*(R12)/100,2)</f>
        <v>0</v>
      </c>
      <c r="GL780">
        <f t="shared" si="723"/>
        <v>0</v>
      </c>
      <c r="GM780">
        <f t="shared" si="724"/>
        <v>0</v>
      </c>
      <c r="GN780">
        <f t="shared" si="725"/>
        <v>0</v>
      </c>
      <c r="GO780">
        <f t="shared" si="726"/>
        <v>0</v>
      </c>
      <c r="GP780">
        <f t="shared" si="727"/>
        <v>0</v>
      </c>
      <c r="GR780">
        <v>0</v>
      </c>
      <c r="GS780">
        <v>3</v>
      </c>
      <c r="GT780">
        <v>0</v>
      </c>
      <c r="GU780" t="s">
        <v>3</v>
      </c>
      <c r="GV780">
        <f t="shared" si="728"/>
        <v>0</v>
      </c>
      <c r="GW780">
        <v>1</v>
      </c>
      <c r="GX780">
        <f t="shared" si="729"/>
        <v>0</v>
      </c>
      <c r="HA780">
        <v>0</v>
      </c>
      <c r="HB780">
        <v>0</v>
      </c>
      <c r="HC780">
        <f t="shared" si="730"/>
        <v>0</v>
      </c>
      <c r="IK780">
        <v>0</v>
      </c>
    </row>
    <row r="781" spans="1:245" hidden="1" x14ac:dyDescent="0.2">
      <c r="A781">
        <v>17</v>
      </c>
      <c r="B781">
        <v>1</v>
      </c>
      <c r="C781">
        <f>ROW(SmtRes!A335)</f>
        <v>335</v>
      </c>
      <c r="D781">
        <f>ROW(EtalonRes!A332)</f>
        <v>332</v>
      </c>
      <c r="E781" t="s">
        <v>496</v>
      </c>
      <c r="F781" t="s">
        <v>158</v>
      </c>
      <c r="G781" t="s">
        <v>159</v>
      </c>
      <c r="H781" t="s">
        <v>153</v>
      </c>
      <c r="I781">
        <v>0</v>
      </c>
      <c r="J781">
        <v>0</v>
      </c>
      <c r="O781">
        <f t="shared" si="691"/>
        <v>0</v>
      </c>
      <c r="P781">
        <f t="shared" si="692"/>
        <v>0</v>
      </c>
      <c r="Q781">
        <f t="shared" si="693"/>
        <v>0</v>
      </c>
      <c r="R781">
        <f t="shared" si="694"/>
        <v>0</v>
      </c>
      <c r="S781">
        <f t="shared" si="695"/>
        <v>0</v>
      </c>
      <c r="T781">
        <f t="shared" si="696"/>
        <v>0</v>
      </c>
      <c r="U781">
        <f t="shared" si="697"/>
        <v>0</v>
      </c>
      <c r="V781">
        <f t="shared" si="698"/>
        <v>0</v>
      </c>
      <c r="W781">
        <f t="shared" si="699"/>
        <v>0</v>
      </c>
      <c r="X781">
        <f t="shared" si="700"/>
        <v>0</v>
      </c>
      <c r="Y781">
        <f t="shared" si="701"/>
        <v>0</v>
      </c>
      <c r="AA781">
        <v>40385408</v>
      </c>
      <c r="AB781">
        <f t="shared" si="702"/>
        <v>2042.62</v>
      </c>
      <c r="AC781">
        <f t="shared" si="703"/>
        <v>0</v>
      </c>
      <c r="AD781">
        <f t="shared" si="704"/>
        <v>0</v>
      </c>
      <c r="AE781">
        <f t="shared" si="705"/>
        <v>0</v>
      </c>
      <c r="AF781">
        <f t="shared" si="706"/>
        <v>2042.62</v>
      </c>
      <c r="AG781">
        <f t="shared" si="707"/>
        <v>0</v>
      </c>
      <c r="AH781">
        <f t="shared" si="708"/>
        <v>192.7</v>
      </c>
      <c r="AI781">
        <f t="shared" si="709"/>
        <v>0</v>
      </c>
      <c r="AJ781">
        <f t="shared" si="710"/>
        <v>0</v>
      </c>
      <c r="AK781">
        <v>2042.62</v>
      </c>
      <c r="AL781">
        <v>0</v>
      </c>
      <c r="AM781">
        <v>0</v>
      </c>
      <c r="AN781">
        <v>0</v>
      </c>
      <c r="AO781">
        <v>2042.62</v>
      </c>
      <c r="AP781">
        <v>0</v>
      </c>
      <c r="AQ781">
        <v>192.7</v>
      </c>
      <c r="AR781">
        <v>0</v>
      </c>
      <c r="AS781">
        <v>0</v>
      </c>
      <c r="AT781">
        <v>85</v>
      </c>
      <c r="AU781">
        <v>41</v>
      </c>
      <c r="AV781">
        <v>1</v>
      </c>
      <c r="AW781">
        <v>1</v>
      </c>
      <c r="AZ781">
        <v>1</v>
      </c>
      <c r="BA781">
        <v>24.53</v>
      </c>
      <c r="BB781">
        <v>1</v>
      </c>
      <c r="BC781">
        <v>1</v>
      </c>
      <c r="BD781" t="s">
        <v>3</v>
      </c>
      <c r="BE781" t="s">
        <v>3</v>
      </c>
      <c r="BF781" t="s">
        <v>3</v>
      </c>
      <c r="BG781" t="s">
        <v>3</v>
      </c>
      <c r="BH781">
        <v>0</v>
      </c>
      <c r="BI781">
        <v>1</v>
      </c>
      <c r="BJ781" t="s">
        <v>160</v>
      </c>
      <c r="BM781">
        <v>16</v>
      </c>
      <c r="BN781">
        <v>0</v>
      </c>
      <c r="BO781" t="s">
        <v>158</v>
      </c>
      <c r="BP781">
        <v>1</v>
      </c>
      <c r="BQ781">
        <v>30</v>
      </c>
      <c r="BR781">
        <v>0</v>
      </c>
      <c r="BS781">
        <v>24.53</v>
      </c>
      <c r="BT781">
        <v>1</v>
      </c>
      <c r="BU781">
        <v>1</v>
      </c>
      <c r="BV781">
        <v>1</v>
      </c>
      <c r="BW781">
        <v>1</v>
      </c>
      <c r="BX781">
        <v>1</v>
      </c>
      <c r="BY781" t="s">
        <v>3</v>
      </c>
      <c r="BZ781">
        <v>85</v>
      </c>
      <c r="CA781">
        <v>41</v>
      </c>
      <c r="CE781">
        <v>30</v>
      </c>
      <c r="CF781">
        <v>0</v>
      </c>
      <c r="CG781">
        <v>0</v>
      </c>
      <c r="CM781">
        <v>0</v>
      </c>
      <c r="CN781" t="s">
        <v>3</v>
      </c>
      <c r="CO781">
        <v>0</v>
      </c>
      <c r="CP781">
        <f t="shared" si="711"/>
        <v>0</v>
      </c>
      <c r="CQ781">
        <f t="shared" si="712"/>
        <v>0</v>
      </c>
      <c r="CR781">
        <f t="shared" si="713"/>
        <v>0</v>
      </c>
      <c r="CS781">
        <f t="shared" si="714"/>
        <v>0</v>
      </c>
      <c r="CT781">
        <f t="shared" si="715"/>
        <v>50105.47</v>
      </c>
      <c r="CU781">
        <f t="shared" si="716"/>
        <v>0</v>
      </c>
      <c r="CV781">
        <f t="shared" si="717"/>
        <v>192.7</v>
      </c>
      <c r="CW781">
        <f t="shared" si="718"/>
        <v>0</v>
      </c>
      <c r="CX781">
        <f t="shared" si="719"/>
        <v>0</v>
      </c>
      <c r="CY781">
        <f t="shared" si="720"/>
        <v>0</v>
      </c>
      <c r="CZ781">
        <f t="shared" si="721"/>
        <v>0</v>
      </c>
      <c r="DC781" t="s">
        <v>3</v>
      </c>
      <c r="DD781" t="s">
        <v>3</v>
      </c>
      <c r="DE781" t="s">
        <v>3</v>
      </c>
      <c r="DF781" t="s">
        <v>3</v>
      </c>
      <c r="DG781" t="s">
        <v>3</v>
      </c>
      <c r="DH781" t="s">
        <v>3</v>
      </c>
      <c r="DI781" t="s">
        <v>3</v>
      </c>
      <c r="DJ781" t="s">
        <v>3</v>
      </c>
      <c r="DK781" t="s">
        <v>3</v>
      </c>
      <c r="DL781" t="s">
        <v>3</v>
      </c>
      <c r="DM781" t="s">
        <v>3</v>
      </c>
      <c r="DN781">
        <v>105</v>
      </c>
      <c r="DO781">
        <v>77</v>
      </c>
      <c r="DP781">
        <v>1</v>
      </c>
      <c r="DQ781">
        <v>1</v>
      </c>
      <c r="DU781">
        <v>1013</v>
      </c>
      <c r="DV781" t="s">
        <v>153</v>
      </c>
      <c r="DW781" t="s">
        <v>153</v>
      </c>
      <c r="DX781">
        <v>1</v>
      </c>
      <c r="EE781">
        <v>39927428</v>
      </c>
      <c r="EF781">
        <v>30</v>
      </c>
      <c r="EG781" t="s">
        <v>51</v>
      </c>
      <c r="EH781">
        <v>0</v>
      </c>
      <c r="EI781" t="s">
        <v>3</v>
      </c>
      <c r="EJ781">
        <v>1</v>
      </c>
      <c r="EK781">
        <v>16</v>
      </c>
      <c r="EL781" t="s">
        <v>161</v>
      </c>
      <c r="EM781" t="s">
        <v>162</v>
      </c>
      <c r="EO781" t="s">
        <v>3</v>
      </c>
      <c r="EQ781">
        <v>131072</v>
      </c>
      <c r="ER781">
        <v>2042.62</v>
      </c>
      <c r="ES781">
        <v>0</v>
      </c>
      <c r="ET781">
        <v>0</v>
      </c>
      <c r="EU781">
        <v>0</v>
      </c>
      <c r="EV781">
        <v>2042.62</v>
      </c>
      <c r="EW781">
        <v>192.7</v>
      </c>
      <c r="EX781">
        <v>0</v>
      </c>
      <c r="EY781">
        <v>0</v>
      </c>
      <c r="FQ781">
        <v>0</v>
      </c>
      <c r="FR781">
        <f t="shared" si="722"/>
        <v>0</v>
      </c>
      <c r="FS781">
        <v>0</v>
      </c>
      <c r="FX781">
        <v>105</v>
      </c>
      <c r="FY781">
        <v>77</v>
      </c>
      <c r="GA781" t="s">
        <v>3</v>
      </c>
      <c r="GD781">
        <v>0</v>
      </c>
      <c r="GF781">
        <v>-1632341149</v>
      </c>
      <c r="GG781">
        <v>2</v>
      </c>
      <c r="GH781">
        <v>1</v>
      </c>
      <c r="GI781">
        <v>2</v>
      </c>
      <c r="GJ781">
        <v>0</v>
      </c>
      <c r="GK781">
        <f>ROUND(R781*(R12)/100,2)</f>
        <v>0</v>
      </c>
      <c r="GL781">
        <f t="shared" si="723"/>
        <v>0</v>
      </c>
      <c r="GM781">
        <f t="shared" si="724"/>
        <v>0</v>
      </c>
      <c r="GN781">
        <f t="shared" si="725"/>
        <v>0</v>
      </c>
      <c r="GO781">
        <f t="shared" si="726"/>
        <v>0</v>
      </c>
      <c r="GP781">
        <f t="shared" si="727"/>
        <v>0</v>
      </c>
      <c r="GR781">
        <v>0</v>
      </c>
      <c r="GS781">
        <v>3</v>
      </c>
      <c r="GT781">
        <v>0</v>
      </c>
      <c r="GU781" t="s">
        <v>3</v>
      </c>
      <c r="GV781">
        <f t="shared" si="728"/>
        <v>0</v>
      </c>
      <c r="GW781">
        <v>1</v>
      </c>
      <c r="GX781">
        <f t="shared" si="729"/>
        <v>0</v>
      </c>
      <c r="HA781">
        <v>0</v>
      </c>
      <c r="HB781">
        <v>0</v>
      </c>
      <c r="HC781">
        <f t="shared" si="730"/>
        <v>0</v>
      </c>
      <c r="IK781">
        <v>0</v>
      </c>
    </row>
    <row r="782" spans="1:245" hidden="1" x14ac:dyDescent="0.2">
      <c r="A782">
        <v>17</v>
      </c>
      <c r="B782">
        <v>1</v>
      </c>
      <c r="C782">
        <f>ROW(SmtRes!A336)</f>
        <v>336</v>
      </c>
      <c r="D782">
        <f>ROW(EtalonRes!A333)</f>
        <v>333</v>
      </c>
      <c r="E782" t="s">
        <v>497</v>
      </c>
      <c r="F782" t="s">
        <v>164</v>
      </c>
      <c r="G782" t="s">
        <v>165</v>
      </c>
      <c r="H782" t="s">
        <v>153</v>
      </c>
      <c r="I782">
        <v>0</v>
      </c>
      <c r="J782">
        <v>0</v>
      </c>
      <c r="O782">
        <f t="shared" si="691"/>
        <v>0</v>
      </c>
      <c r="P782">
        <f t="shared" si="692"/>
        <v>0</v>
      </c>
      <c r="Q782">
        <f t="shared" si="693"/>
        <v>0</v>
      </c>
      <c r="R782">
        <f t="shared" si="694"/>
        <v>0</v>
      </c>
      <c r="S782">
        <f t="shared" si="695"/>
        <v>0</v>
      </c>
      <c r="T782">
        <f t="shared" si="696"/>
        <v>0</v>
      </c>
      <c r="U782">
        <f t="shared" si="697"/>
        <v>0</v>
      </c>
      <c r="V782">
        <f t="shared" si="698"/>
        <v>0</v>
      </c>
      <c r="W782">
        <f t="shared" si="699"/>
        <v>0</v>
      </c>
      <c r="X782">
        <f t="shared" si="700"/>
        <v>0</v>
      </c>
      <c r="Y782">
        <f t="shared" si="701"/>
        <v>0</v>
      </c>
      <c r="AA782">
        <v>40385408</v>
      </c>
      <c r="AB782">
        <f t="shared" si="702"/>
        <v>795.14</v>
      </c>
      <c r="AC782">
        <f t="shared" si="703"/>
        <v>0</v>
      </c>
      <c r="AD782">
        <f t="shared" si="704"/>
        <v>0</v>
      </c>
      <c r="AE782">
        <f t="shared" si="705"/>
        <v>0</v>
      </c>
      <c r="AF782">
        <f t="shared" si="706"/>
        <v>795.14</v>
      </c>
      <c r="AG782">
        <f t="shared" si="707"/>
        <v>0</v>
      </c>
      <c r="AH782">
        <f t="shared" si="708"/>
        <v>83</v>
      </c>
      <c r="AI782">
        <f t="shared" si="709"/>
        <v>0</v>
      </c>
      <c r="AJ782">
        <f t="shared" si="710"/>
        <v>0</v>
      </c>
      <c r="AK782">
        <v>795.14</v>
      </c>
      <c r="AL782">
        <v>0</v>
      </c>
      <c r="AM782">
        <v>0</v>
      </c>
      <c r="AN782">
        <v>0</v>
      </c>
      <c r="AO782">
        <v>795.14</v>
      </c>
      <c r="AP782">
        <v>0</v>
      </c>
      <c r="AQ782">
        <v>83</v>
      </c>
      <c r="AR782">
        <v>0</v>
      </c>
      <c r="AS782">
        <v>0</v>
      </c>
      <c r="AT782">
        <v>73</v>
      </c>
      <c r="AU782">
        <v>41</v>
      </c>
      <c r="AV782">
        <v>1</v>
      </c>
      <c r="AW782">
        <v>1</v>
      </c>
      <c r="AZ782">
        <v>1</v>
      </c>
      <c r="BA782">
        <v>24.53</v>
      </c>
      <c r="BB782">
        <v>1</v>
      </c>
      <c r="BC782">
        <v>1</v>
      </c>
      <c r="BD782" t="s">
        <v>3</v>
      </c>
      <c r="BE782" t="s">
        <v>3</v>
      </c>
      <c r="BF782" t="s">
        <v>3</v>
      </c>
      <c r="BG782" t="s">
        <v>3</v>
      </c>
      <c r="BH782">
        <v>0</v>
      </c>
      <c r="BI782">
        <v>1</v>
      </c>
      <c r="BJ782" t="s">
        <v>166</v>
      </c>
      <c r="BM782">
        <v>393</v>
      </c>
      <c r="BN782">
        <v>0</v>
      </c>
      <c r="BO782" t="s">
        <v>164</v>
      </c>
      <c r="BP782">
        <v>1</v>
      </c>
      <c r="BQ782">
        <v>60</v>
      </c>
      <c r="BR782">
        <v>0</v>
      </c>
      <c r="BS782">
        <v>24.53</v>
      </c>
      <c r="BT782">
        <v>1</v>
      </c>
      <c r="BU782">
        <v>1</v>
      </c>
      <c r="BV782">
        <v>1</v>
      </c>
      <c r="BW782">
        <v>1</v>
      </c>
      <c r="BX782">
        <v>1</v>
      </c>
      <c r="BY782" t="s">
        <v>3</v>
      </c>
      <c r="BZ782">
        <v>73</v>
      </c>
      <c r="CA782">
        <v>41</v>
      </c>
      <c r="CE782">
        <v>30</v>
      </c>
      <c r="CF782">
        <v>0</v>
      </c>
      <c r="CG782">
        <v>0</v>
      </c>
      <c r="CM782">
        <v>0</v>
      </c>
      <c r="CN782" t="s">
        <v>3</v>
      </c>
      <c r="CO782">
        <v>0</v>
      </c>
      <c r="CP782">
        <f t="shared" si="711"/>
        <v>0</v>
      </c>
      <c r="CQ782">
        <f t="shared" si="712"/>
        <v>0</v>
      </c>
      <c r="CR782">
        <f t="shared" si="713"/>
        <v>0</v>
      </c>
      <c r="CS782">
        <f t="shared" si="714"/>
        <v>0</v>
      </c>
      <c r="CT782">
        <f t="shared" si="715"/>
        <v>19504.78</v>
      </c>
      <c r="CU782">
        <f t="shared" si="716"/>
        <v>0</v>
      </c>
      <c r="CV782">
        <f t="shared" si="717"/>
        <v>83</v>
      </c>
      <c r="CW782">
        <f t="shared" si="718"/>
        <v>0</v>
      </c>
      <c r="CX782">
        <f t="shared" si="719"/>
        <v>0</v>
      </c>
      <c r="CY782">
        <f t="shared" si="720"/>
        <v>0</v>
      </c>
      <c r="CZ782">
        <f t="shared" si="721"/>
        <v>0</v>
      </c>
      <c r="DC782" t="s">
        <v>3</v>
      </c>
      <c r="DD782" t="s">
        <v>3</v>
      </c>
      <c r="DE782" t="s">
        <v>3</v>
      </c>
      <c r="DF782" t="s">
        <v>3</v>
      </c>
      <c r="DG782" t="s">
        <v>3</v>
      </c>
      <c r="DH782" t="s">
        <v>3</v>
      </c>
      <c r="DI782" t="s">
        <v>3</v>
      </c>
      <c r="DJ782" t="s">
        <v>3</v>
      </c>
      <c r="DK782" t="s">
        <v>3</v>
      </c>
      <c r="DL782" t="s">
        <v>3</v>
      </c>
      <c r="DM782" t="s">
        <v>3</v>
      </c>
      <c r="DN782">
        <v>91</v>
      </c>
      <c r="DO782">
        <v>67</v>
      </c>
      <c r="DP782">
        <v>1</v>
      </c>
      <c r="DQ782">
        <v>1</v>
      </c>
      <c r="DU782">
        <v>1013</v>
      </c>
      <c r="DV782" t="s">
        <v>153</v>
      </c>
      <c r="DW782" t="s">
        <v>153</v>
      </c>
      <c r="DX782">
        <v>1</v>
      </c>
      <c r="EE782">
        <v>39927805</v>
      </c>
      <c r="EF782">
        <v>60</v>
      </c>
      <c r="EG782" t="s">
        <v>19</v>
      </c>
      <c r="EH782">
        <v>0</v>
      </c>
      <c r="EI782" t="s">
        <v>3</v>
      </c>
      <c r="EJ782">
        <v>1</v>
      </c>
      <c r="EK782">
        <v>393</v>
      </c>
      <c r="EL782" t="s">
        <v>167</v>
      </c>
      <c r="EM782" t="s">
        <v>168</v>
      </c>
      <c r="EO782" t="s">
        <v>3</v>
      </c>
      <c r="EQ782">
        <v>131072</v>
      </c>
      <c r="ER782">
        <v>795.14</v>
      </c>
      <c r="ES782">
        <v>0</v>
      </c>
      <c r="ET782">
        <v>0</v>
      </c>
      <c r="EU782">
        <v>0</v>
      </c>
      <c r="EV782">
        <v>795.14</v>
      </c>
      <c r="EW782">
        <v>83</v>
      </c>
      <c r="EX782">
        <v>0</v>
      </c>
      <c r="EY782">
        <v>0</v>
      </c>
      <c r="FQ782">
        <v>0</v>
      </c>
      <c r="FR782">
        <f t="shared" si="722"/>
        <v>0</v>
      </c>
      <c r="FS782">
        <v>0</v>
      </c>
      <c r="FX782">
        <v>91</v>
      </c>
      <c r="FY782">
        <v>67</v>
      </c>
      <c r="GA782" t="s">
        <v>3</v>
      </c>
      <c r="GD782">
        <v>0</v>
      </c>
      <c r="GF782">
        <v>2144161260</v>
      </c>
      <c r="GG782">
        <v>2</v>
      </c>
      <c r="GH782">
        <v>1</v>
      </c>
      <c r="GI782">
        <v>2</v>
      </c>
      <c r="GJ782">
        <v>0</v>
      </c>
      <c r="GK782">
        <f>ROUND(R782*(R12)/100,2)</f>
        <v>0</v>
      </c>
      <c r="GL782">
        <f t="shared" si="723"/>
        <v>0</v>
      </c>
      <c r="GM782">
        <f t="shared" si="724"/>
        <v>0</v>
      </c>
      <c r="GN782">
        <f t="shared" si="725"/>
        <v>0</v>
      </c>
      <c r="GO782">
        <f t="shared" si="726"/>
        <v>0</v>
      </c>
      <c r="GP782">
        <f t="shared" si="727"/>
        <v>0</v>
      </c>
      <c r="GR782">
        <v>0</v>
      </c>
      <c r="GS782">
        <v>3</v>
      </c>
      <c r="GT782">
        <v>0</v>
      </c>
      <c r="GU782" t="s">
        <v>3</v>
      </c>
      <c r="GV782">
        <f t="shared" si="728"/>
        <v>0</v>
      </c>
      <c r="GW782">
        <v>1</v>
      </c>
      <c r="GX782">
        <f t="shared" si="729"/>
        <v>0</v>
      </c>
      <c r="HA782">
        <v>0</v>
      </c>
      <c r="HB782">
        <v>0</v>
      </c>
      <c r="HC782">
        <f t="shared" si="730"/>
        <v>0</v>
      </c>
      <c r="IK782">
        <v>0</v>
      </c>
    </row>
    <row r="783" spans="1:245" hidden="1" x14ac:dyDescent="0.2">
      <c r="A783">
        <v>17</v>
      </c>
      <c r="B783">
        <v>1</v>
      </c>
      <c r="C783">
        <f>ROW(SmtRes!A337)</f>
        <v>337</v>
      </c>
      <c r="D783">
        <f>ROW(EtalonRes!A334)</f>
        <v>334</v>
      </c>
      <c r="E783" t="s">
        <v>498</v>
      </c>
      <c r="F783" t="s">
        <v>499</v>
      </c>
      <c r="G783" t="s">
        <v>500</v>
      </c>
      <c r="H783" t="s">
        <v>153</v>
      </c>
      <c r="I783">
        <v>0</v>
      </c>
      <c r="J783">
        <v>0</v>
      </c>
      <c r="O783">
        <f t="shared" si="691"/>
        <v>0</v>
      </c>
      <c r="P783">
        <f t="shared" si="692"/>
        <v>0</v>
      </c>
      <c r="Q783">
        <f t="shared" si="693"/>
        <v>0</v>
      </c>
      <c r="R783">
        <f t="shared" si="694"/>
        <v>0</v>
      </c>
      <c r="S783">
        <f t="shared" si="695"/>
        <v>0</v>
      </c>
      <c r="T783">
        <f t="shared" si="696"/>
        <v>0</v>
      </c>
      <c r="U783">
        <f t="shared" si="697"/>
        <v>0</v>
      </c>
      <c r="V783">
        <f t="shared" si="698"/>
        <v>0</v>
      </c>
      <c r="W783">
        <f t="shared" si="699"/>
        <v>0</v>
      </c>
      <c r="X783">
        <f t="shared" si="700"/>
        <v>0</v>
      </c>
      <c r="Y783">
        <f t="shared" si="701"/>
        <v>0</v>
      </c>
      <c r="AA783">
        <v>40385408</v>
      </c>
      <c r="AB783">
        <f t="shared" si="702"/>
        <v>1051.1300000000001</v>
      </c>
      <c r="AC783">
        <f t="shared" si="703"/>
        <v>0</v>
      </c>
      <c r="AD783">
        <f t="shared" si="704"/>
        <v>0</v>
      </c>
      <c r="AE783">
        <f t="shared" si="705"/>
        <v>0</v>
      </c>
      <c r="AF783">
        <f t="shared" si="706"/>
        <v>1051.1300000000001</v>
      </c>
      <c r="AG783">
        <f t="shared" si="707"/>
        <v>0</v>
      </c>
      <c r="AH783">
        <f t="shared" si="708"/>
        <v>107.04</v>
      </c>
      <c r="AI783">
        <f t="shared" si="709"/>
        <v>0</v>
      </c>
      <c r="AJ783">
        <f t="shared" si="710"/>
        <v>0</v>
      </c>
      <c r="AK783">
        <v>1051.1300000000001</v>
      </c>
      <c r="AL783">
        <v>0</v>
      </c>
      <c r="AM783">
        <v>0</v>
      </c>
      <c r="AN783">
        <v>0</v>
      </c>
      <c r="AO783">
        <v>1051.1300000000001</v>
      </c>
      <c r="AP783">
        <v>0</v>
      </c>
      <c r="AQ783">
        <v>107.04</v>
      </c>
      <c r="AR783">
        <v>0</v>
      </c>
      <c r="AS783">
        <v>0</v>
      </c>
      <c r="AT783">
        <v>85</v>
      </c>
      <c r="AU783">
        <v>41</v>
      </c>
      <c r="AV783">
        <v>1</v>
      </c>
      <c r="AW783">
        <v>1</v>
      </c>
      <c r="AZ783">
        <v>1</v>
      </c>
      <c r="BA783">
        <v>24.53</v>
      </c>
      <c r="BB783">
        <v>1</v>
      </c>
      <c r="BC783">
        <v>1</v>
      </c>
      <c r="BD783" t="s">
        <v>3</v>
      </c>
      <c r="BE783" t="s">
        <v>3</v>
      </c>
      <c r="BF783" t="s">
        <v>3</v>
      </c>
      <c r="BG783" t="s">
        <v>3</v>
      </c>
      <c r="BH783">
        <v>0</v>
      </c>
      <c r="BI783">
        <v>1</v>
      </c>
      <c r="BJ783" t="s">
        <v>501</v>
      </c>
      <c r="BM783">
        <v>16</v>
      </c>
      <c r="BN783">
        <v>0</v>
      </c>
      <c r="BO783" t="s">
        <v>3</v>
      </c>
      <c r="BP783">
        <v>0</v>
      </c>
      <c r="BQ783">
        <v>30</v>
      </c>
      <c r="BR783">
        <v>0</v>
      </c>
      <c r="BS783">
        <v>24.53</v>
      </c>
      <c r="BT783">
        <v>1</v>
      </c>
      <c r="BU783">
        <v>1</v>
      </c>
      <c r="BV783">
        <v>1</v>
      </c>
      <c r="BW783">
        <v>1</v>
      </c>
      <c r="BX783">
        <v>1</v>
      </c>
      <c r="BY783" t="s">
        <v>3</v>
      </c>
      <c r="BZ783">
        <v>85</v>
      </c>
      <c r="CA783">
        <v>41</v>
      </c>
      <c r="CE783">
        <v>30</v>
      </c>
      <c r="CF783">
        <v>0</v>
      </c>
      <c r="CG783">
        <v>0</v>
      </c>
      <c r="CM783">
        <v>0</v>
      </c>
      <c r="CN783" t="s">
        <v>3</v>
      </c>
      <c r="CO783">
        <v>0</v>
      </c>
      <c r="CP783">
        <f t="shared" si="711"/>
        <v>0</v>
      </c>
      <c r="CQ783">
        <f t="shared" si="712"/>
        <v>0</v>
      </c>
      <c r="CR783">
        <f t="shared" si="713"/>
        <v>0</v>
      </c>
      <c r="CS783">
        <f t="shared" si="714"/>
        <v>0</v>
      </c>
      <c r="CT783">
        <f t="shared" si="715"/>
        <v>25784.22</v>
      </c>
      <c r="CU783">
        <f t="shared" si="716"/>
        <v>0</v>
      </c>
      <c r="CV783">
        <f t="shared" si="717"/>
        <v>107.04</v>
      </c>
      <c r="CW783">
        <f t="shared" si="718"/>
        <v>0</v>
      </c>
      <c r="CX783">
        <f t="shared" si="719"/>
        <v>0</v>
      </c>
      <c r="CY783">
        <f t="shared" si="720"/>
        <v>0</v>
      </c>
      <c r="CZ783">
        <f t="shared" si="721"/>
        <v>0</v>
      </c>
      <c r="DC783" t="s">
        <v>3</v>
      </c>
      <c r="DD783" t="s">
        <v>3</v>
      </c>
      <c r="DE783" t="s">
        <v>3</v>
      </c>
      <c r="DF783" t="s">
        <v>3</v>
      </c>
      <c r="DG783" t="s">
        <v>3</v>
      </c>
      <c r="DH783" t="s">
        <v>3</v>
      </c>
      <c r="DI783" t="s">
        <v>3</v>
      </c>
      <c r="DJ783" t="s">
        <v>3</v>
      </c>
      <c r="DK783" t="s">
        <v>3</v>
      </c>
      <c r="DL783" t="s">
        <v>3</v>
      </c>
      <c r="DM783" t="s">
        <v>3</v>
      </c>
      <c r="DN783">
        <v>105</v>
      </c>
      <c r="DO783">
        <v>77</v>
      </c>
      <c r="DP783">
        <v>1</v>
      </c>
      <c r="DQ783">
        <v>1</v>
      </c>
      <c r="DU783">
        <v>1013</v>
      </c>
      <c r="DV783" t="s">
        <v>153</v>
      </c>
      <c r="DW783" t="s">
        <v>153</v>
      </c>
      <c r="DX783">
        <v>1</v>
      </c>
      <c r="EE783">
        <v>39927428</v>
      </c>
      <c r="EF783">
        <v>30</v>
      </c>
      <c r="EG783" t="s">
        <v>51</v>
      </c>
      <c r="EH783">
        <v>0</v>
      </c>
      <c r="EI783" t="s">
        <v>3</v>
      </c>
      <c r="EJ783">
        <v>1</v>
      </c>
      <c r="EK783">
        <v>16</v>
      </c>
      <c r="EL783" t="s">
        <v>161</v>
      </c>
      <c r="EM783" t="s">
        <v>162</v>
      </c>
      <c r="EO783" t="s">
        <v>3</v>
      </c>
      <c r="EQ783">
        <v>131072</v>
      </c>
      <c r="ER783">
        <v>1051.1300000000001</v>
      </c>
      <c r="ES783">
        <v>0</v>
      </c>
      <c r="ET783">
        <v>0</v>
      </c>
      <c r="EU783">
        <v>0</v>
      </c>
      <c r="EV783">
        <v>1051.1300000000001</v>
      </c>
      <c r="EW783">
        <v>107.04</v>
      </c>
      <c r="EX783">
        <v>0</v>
      </c>
      <c r="EY783">
        <v>0</v>
      </c>
      <c r="FQ783">
        <v>0</v>
      </c>
      <c r="FR783">
        <f t="shared" si="722"/>
        <v>0</v>
      </c>
      <c r="FS783">
        <v>0</v>
      </c>
      <c r="FX783">
        <v>105</v>
      </c>
      <c r="FY783">
        <v>77</v>
      </c>
      <c r="GA783" t="s">
        <v>3</v>
      </c>
      <c r="GD783">
        <v>0</v>
      </c>
      <c r="GF783">
        <v>-367495180</v>
      </c>
      <c r="GG783">
        <v>2</v>
      </c>
      <c r="GH783">
        <v>1</v>
      </c>
      <c r="GI783">
        <v>3</v>
      </c>
      <c r="GJ783">
        <v>0</v>
      </c>
      <c r="GK783">
        <f>ROUND(R783*(R12)/100,2)</f>
        <v>0</v>
      </c>
      <c r="GL783">
        <f t="shared" si="723"/>
        <v>0</v>
      </c>
      <c r="GM783">
        <f t="shared" si="724"/>
        <v>0</v>
      </c>
      <c r="GN783">
        <f t="shared" si="725"/>
        <v>0</v>
      </c>
      <c r="GO783">
        <f t="shared" si="726"/>
        <v>0</v>
      </c>
      <c r="GP783">
        <f t="shared" si="727"/>
        <v>0</v>
      </c>
      <c r="GR783">
        <v>0</v>
      </c>
      <c r="GS783">
        <v>3</v>
      </c>
      <c r="GT783">
        <v>0</v>
      </c>
      <c r="GU783" t="s">
        <v>3</v>
      </c>
      <c r="GV783">
        <f t="shared" si="728"/>
        <v>0</v>
      </c>
      <c r="GW783">
        <v>1</v>
      </c>
      <c r="GX783">
        <f t="shared" si="729"/>
        <v>0</v>
      </c>
      <c r="HA783">
        <v>0</v>
      </c>
      <c r="HB783">
        <v>0</v>
      </c>
      <c r="HC783">
        <f t="shared" si="730"/>
        <v>0</v>
      </c>
      <c r="IK783">
        <v>0</v>
      </c>
    </row>
    <row r="784" spans="1:245" hidden="1" x14ac:dyDescent="0.2">
      <c r="A784">
        <v>17</v>
      </c>
      <c r="B784">
        <v>1</v>
      </c>
      <c r="C784">
        <f>ROW(SmtRes!A343)</f>
        <v>343</v>
      </c>
      <c r="D784">
        <f>ROW(EtalonRes!A340)</f>
        <v>340</v>
      </c>
      <c r="E784" t="s">
        <v>502</v>
      </c>
      <c r="F784" t="s">
        <v>503</v>
      </c>
      <c r="G784" t="s">
        <v>504</v>
      </c>
      <c r="H784" t="s">
        <v>505</v>
      </c>
      <c r="I784">
        <v>0</v>
      </c>
      <c r="J784">
        <v>0</v>
      </c>
      <c r="O784">
        <f t="shared" si="691"/>
        <v>0</v>
      </c>
      <c r="P784">
        <f t="shared" si="692"/>
        <v>0</v>
      </c>
      <c r="Q784">
        <f t="shared" si="693"/>
        <v>0</v>
      </c>
      <c r="R784">
        <f t="shared" si="694"/>
        <v>0</v>
      </c>
      <c r="S784">
        <f t="shared" si="695"/>
        <v>0</v>
      </c>
      <c r="T784">
        <f t="shared" si="696"/>
        <v>0</v>
      </c>
      <c r="U784">
        <f t="shared" si="697"/>
        <v>0</v>
      </c>
      <c r="V784">
        <f t="shared" si="698"/>
        <v>0</v>
      </c>
      <c r="W784">
        <f t="shared" si="699"/>
        <v>0</v>
      </c>
      <c r="X784">
        <f t="shared" si="700"/>
        <v>0</v>
      </c>
      <c r="Y784">
        <f t="shared" si="701"/>
        <v>0</v>
      </c>
      <c r="AA784">
        <v>40385408</v>
      </c>
      <c r="AB784">
        <f t="shared" si="702"/>
        <v>24.35</v>
      </c>
      <c r="AC784">
        <f t="shared" si="703"/>
        <v>1.06</v>
      </c>
      <c r="AD784">
        <f t="shared" si="704"/>
        <v>15.17</v>
      </c>
      <c r="AE784">
        <f t="shared" si="705"/>
        <v>3.78</v>
      </c>
      <c r="AF784">
        <f t="shared" si="706"/>
        <v>8.1199999999999992</v>
      </c>
      <c r="AG784">
        <f t="shared" si="707"/>
        <v>0</v>
      </c>
      <c r="AH784">
        <f t="shared" si="708"/>
        <v>0.78</v>
      </c>
      <c r="AI784">
        <f t="shared" si="709"/>
        <v>0</v>
      </c>
      <c r="AJ784">
        <f t="shared" si="710"/>
        <v>0</v>
      </c>
      <c r="AK784">
        <v>24.35</v>
      </c>
      <c r="AL784">
        <v>1.06</v>
      </c>
      <c r="AM784">
        <v>15.17</v>
      </c>
      <c r="AN784">
        <v>3.78</v>
      </c>
      <c r="AO784">
        <v>8.1199999999999992</v>
      </c>
      <c r="AP784">
        <v>0</v>
      </c>
      <c r="AQ784">
        <v>0.78</v>
      </c>
      <c r="AR784">
        <v>0</v>
      </c>
      <c r="AS784">
        <v>0</v>
      </c>
      <c r="AT784">
        <v>85</v>
      </c>
      <c r="AU784">
        <v>41</v>
      </c>
      <c r="AV784">
        <v>1</v>
      </c>
      <c r="AW784">
        <v>1</v>
      </c>
      <c r="AZ784">
        <v>1</v>
      </c>
      <c r="BA784">
        <v>24.53</v>
      </c>
      <c r="BB784">
        <v>11.19</v>
      </c>
      <c r="BC784">
        <v>4.99</v>
      </c>
      <c r="BD784" t="s">
        <v>3</v>
      </c>
      <c r="BE784" t="s">
        <v>3</v>
      </c>
      <c r="BF784" t="s">
        <v>3</v>
      </c>
      <c r="BG784" t="s">
        <v>3</v>
      </c>
      <c r="BH784">
        <v>0</v>
      </c>
      <c r="BI784">
        <v>1</v>
      </c>
      <c r="BJ784" t="s">
        <v>506</v>
      </c>
      <c r="BM784">
        <v>64</v>
      </c>
      <c r="BN784">
        <v>0</v>
      </c>
      <c r="BO784" t="s">
        <v>3</v>
      </c>
      <c r="BP784">
        <v>0</v>
      </c>
      <c r="BQ784">
        <v>30</v>
      </c>
      <c r="BR784">
        <v>0</v>
      </c>
      <c r="BS784">
        <v>24.53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85</v>
      </c>
      <c r="CA784">
        <v>41</v>
      </c>
      <c r="CE784">
        <v>30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711"/>
        <v>0</v>
      </c>
      <c r="CQ784">
        <f t="shared" si="712"/>
        <v>5.29</v>
      </c>
      <c r="CR784">
        <f t="shared" si="713"/>
        <v>169.75</v>
      </c>
      <c r="CS784">
        <f t="shared" si="714"/>
        <v>92.72</v>
      </c>
      <c r="CT784">
        <f t="shared" si="715"/>
        <v>199.18</v>
      </c>
      <c r="CU784">
        <f t="shared" si="716"/>
        <v>0</v>
      </c>
      <c r="CV784">
        <f t="shared" si="717"/>
        <v>0.78</v>
      </c>
      <c r="CW784">
        <f t="shared" si="718"/>
        <v>0</v>
      </c>
      <c r="CX784">
        <f t="shared" si="719"/>
        <v>0</v>
      </c>
      <c r="CY784">
        <f t="shared" si="720"/>
        <v>0</v>
      </c>
      <c r="CZ784">
        <f t="shared" si="721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105</v>
      </c>
      <c r="DO784">
        <v>77</v>
      </c>
      <c r="DP784">
        <v>1</v>
      </c>
      <c r="DQ784">
        <v>1</v>
      </c>
      <c r="DU784">
        <v>1013</v>
      </c>
      <c r="DV784" t="s">
        <v>505</v>
      </c>
      <c r="DW784" t="s">
        <v>505</v>
      </c>
      <c r="DX784">
        <v>1</v>
      </c>
      <c r="EE784">
        <v>39927476</v>
      </c>
      <c r="EF784">
        <v>30</v>
      </c>
      <c r="EG784" t="s">
        <v>51</v>
      </c>
      <c r="EH784">
        <v>0</v>
      </c>
      <c r="EI784" t="s">
        <v>3</v>
      </c>
      <c r="EJ784">
        <v>1</v>
      </c>
      <c r="EK784">
        <v>64</v>
      </c>
      <c r="EL784" t="s">
        <v>507</v>
      </c>
      <c r="EM784" t="s">
        <v>508</v>
      </c>
      <c r="EO784" t="s">
        <v>3</v>
      </c>
      <c r="EQ784">
        <v>131072</v>
      </c>
      <c r="ER784">
        <v>24.35</v>
      </c>
      <c r="ES784">
        <v>1.06</v>
      </c>
      <c r="ET784">
        <v>15.17</v>
      </c>
      <c r="EU784">
        <v>3.78</v>
      </c>
      <c r="EV784">
        <v>8.1199999999999992</v>
      </c>
      <c r="EW784">
        <v>0.78</v>
      </c>
      <c r="EX784">
        <v>0</v>
      </c>
      <c r="EY784">
        <v>0</v>
      </c>
      <c r="FQ784">
        <v>0</v>
      </c>
      <c r="FR784">
        <f t="shared" si="722"/>
        <v>0</v>
      </c>
      <c r="FS784">
        <v>0</v>
      </c>
      <c r="FX784">
        <v>105</v>
      </c>
      <c r="FY784">
        <v>77</v>
      </c>
      <c r="GA784" t="s">
        <v>3</v>
      </c>
      <c r="GD784">
        <v>0</v>
      </c>
      <c r="GF784">
        <v>967582129</v>
      </c>
      <c r="GG784">
        <v>2</v>
      </c>
      <c r="GH784">
        <v>1</v>
      </c>
      <c r="GI784">
        <v>3</v>
      </c>
      <c r="GJ784">
        <v>0</v>
      </c>
      <c r="GK784">
        <f>ROUND(R784*(R12)/100,2)</f>
        <v>0</v>
      </c>
      <c r="GL784">
        <f t="shared" si="723"/>
        <v>0</v>
      </c>
      <c r="GM784">
        <f t="shared" si="724"/>
        <v>0</v>
      </c>
      <c r="GN784">
        <f t="shared" si="725"/>
        <v>0</v>
      </c>
      <c r="GO784">
        <f t="shared" si="726"/>
        <v>0</v>
      </c>
      <c r="GP784">
        <f t="shared" si="727"/>
        <v>0</v>
      </c>
      <c r="GR784">
        <v>0</v>
      </c>
      <c r="GS784">
        <v>3</v>
      </c>
      <c r="GT784">
        <v>0</v>
      </c>
      <c r="GU784" t="s">
        <v>3</v>
      </c>
      <c r="GV784">
        <f t="shared" si="728"/>
        <v>0</v>
      </c>
      <c r="GW784">
        <v>1</v>
      </c>
      <c r="GX784">
        <f t="shared" si="729"/>
        <v>0</v>
      </c>
      <c r="HA784">
        <v>0</v>
      </c>
      <c r="HB784">
        <v>0</v>
      </c>
      <c r="HC784">
        <f t="shared" si="730"/>
        <v>0</v>
      </c>
      <c r="IK784">
        <v>0</v>
      </c>
    </row>
    <row r="785" spans="1:245" hidden="1" x14ac:dyDescent="0.2">
      <c r="A785">
        <v>18</v>
      </c>
      <c r="B785">
        <v>1</v>
      </c>
      <c r="C785">
        <v>343</v>
      </c>
      <c r="E785" t="s">
        <v>509</v>
      </c>
      <c r="F785" t="s">
        <v>174</v>
      </c>
      <c r="G785" t="s">
        <v>175</v>
      </c>
      <c r="H785" t="s">
        <v>44</v>
      </c>
      <c r="I785">
        <v>0</v>
      </c>
      <c r="J785">
        <v>1.1000000000000001</v>
      </c>
      <c r="O785">
        <f t="shared" si="691"/>
        <v>0</v>
      </c>
      <c r="P785">
        <f t="shared" si="692"/>
        <v>0</v>
      </c>
      <c r="Q785">
        <f t="shared" si="693"/>
        <v>0</v>
      </c>
      <c r="R785">
        <f t="shared" si="694"/>
        <v>0</v>
      </c>
      <c r="S785">
        <f t="shared" si="695"/>
        <v>0</v>
      </c>
      <c r="T785">
        <f t="shared" si="696"/>
        <v>0</v>
      </c>
      <c r="U785">
        <f t="shared" si="697"/>
        <v>0</v>
      </c>
      <c r="V785">
        <f t="shared" si="698"/>
        <v>0</v>
      </c>
      <c r="W785">
        <f t="shared" si="699"/>
        <v>0</v>
      </c>
      <c r="X785">
        <f t="shared" si="700"/>
        <v>0</v>
      </c>
      <c r="Y785">
        <f t="shared" si="701"/>
        <v>0</v>
      </c>
      <c r="AA785">
        <v>40385408</v>
      </c>
      <c r="AB785">
        <f t="shared" si="702"/>
        <v>104.99</v>
      </c>
      <c r="AC785">
        <f t="shared" si="703"/>
        <v>104.99</v>
      </c>
      <c r="AD785">
        <f t="shared" si="704"/>
        <v>0</v>
      </c>
      <c r="AE785">
        <f t="shared" si="705"/>
        <v>0</v>
      </c>
      <c r="AF785">
        <f t="shared" si="706"/>
        <v>0</v>
      </c>
      <c r="AG785">
        <f t="shared" si="707"/>
        <v>0</v>
      </c>
      <c r="AH785">
        <f t="shared" si="708"/>
        <v>0</v>
      </c>
      <c r="AI785">
        <f t="shared" si="709"/>
        <v>0</v>
      </c>
      <c r="AJ785">
        <f t="shared" si="710"/>
        <v>0</v>
      </c>
      <c r="AK785">
        <v>104.99</v>
      </c>
      <c r="AL785">
        <v>104.99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1</v>
      </c>
      <c r="AW785">
        <v>1</v>
      </c>
      <c r="AZ785">
        <v>1</v>
      </c>
      <c r="BA785">
        <v>1</v>
      </c>
      <c r="BB785">
        <v>1</v>
      </c>
      <c r="BC785">
        <v>5.26</v>
      </c>
      <c r="BD785" t="s">
        <v>3</v>
      </c>
      <c r="BE785" t="s">
        <v>3</v>
      </c>
      <c r="BF785" t="s">
        <v>3</v>
      </c>
      <c r="BG785" t="s">
        <v>3</v>
      </c>
      <c r="BH785">
        <v>3</v>
      </c>
      <c r="BI785">
        <v>1</v>
      </c>
      <c r="BJ785" t="s">
        <v>176</v>
      </c>
      <c r="BM785">
        <v>64</v>
      </c>
      <c r="BN785">
        <v>0</v>
      </c>
      <c r="BO785" t="s">
        <v>3</v>
      </c>
      <c r="BP785">
        <v>0</v>
      </c>
      <c r="BQ785">
        <v>30</v>
      </c>
      <c r="BR785">
        <v>0</v>
      </c>
      <c r="BS785">
        <v>1</v>
      </c>
      <c r="BT785">
        <v>1</v>
      </c>
      <c r="BU785">
        <v>1</v>
      </c>
      <c r="BV785">
        <v>1</v>
      </c>
      <c r="BW785">
        <v>1</v>
      </c>
      <c r="BX785">
        <v>1</v>
      </c>
      <c r="BY785" t="s">
        <v>3</v>
      </c>
      <c r="BZ785">
        <v>0</v>
      </c>
      <c r="CA785">
        <v>0</v>
      </c>
      <c r="CE785">
        <v>30</v>
      </c>
      <c r="CF785">
        <v>0</v>
      </c>
      <c r="CG785">
        <v>0</v>
      </c>
      <c r="CM785">
        <v>0</v>
      </c>
      <c r="CN785" t="s">
        <v>3</v>
      </c>
      <c r="CO785">
        <v>0</v>
      </c>
      <c r="CP785">
        <f t="shared" si="711"/>
        <v>0</v>
      </c>
      <c r="CQ785">
        <f t="shared" si="712"/>
        <v>552.25</v>
      </c>
      <c r="CR785">
        <f t="shared" si="713"/>
        <v>0</v>
      </c>
      <c r="CS785">
        <f t="shared" si="714"/>
        <v>0</v>
      </c>
      <c r="CT785">
        <f t="shared" si="715"/>
        <v>0</v>
      </c>
      <c r="CU785">
        <f t="shared" si="716"/>
        <v>0</v>
      </c>
      <c r="CV785">
        <f t="shared" si="717"/>
        <v>0</v>
      </c>
      <c r="CW785">
        <f t="shared" si="718"/>
        <v>0</v>
      </c>
      <c r="CX785">
        <f t="shared" si="719"/>
        <v>0</v>
      </c>
      <c r="CY785">
        <f t="shared" si="720"/>
        <v>0</v>
      </c>
      <c r="CZ785">
        <f t="shared" si="721"/>
        <v>0</v>
      </c>
      <c r="DC785" t="s">
        <v>3</v>
      </c>
      <c r="DD785" t="s">
        <v>3</v>
      </c>
      <c r="DE785" t="s">
        <v>3</v>
      </c>
      <c r="DF785" t="s">
        <v>3</v>
      </c>
      <c r="DG785" t="s">
        <v>3</v>
      </c>
      <c r="DH785" t="s">
        <v>3</v>
      </c>
      <c r="DI785" t="s">
        <v>3</v>
      </c>
      <c r="DJ785" t="s">
        <v>3</v>
      </c>
      <c r="DK785" t="s">
        <v>3</v>
      </c>
      <c r="DL785" t="s">
        <v>3</v>
      </c>
      <c r="DM785" t="s">
        <v>3</v>
      </c>
      <c r="DN785">
        <v>105</v>
      </c>
      <c r="DO785">
        <v>77</v>
      </c>
      <c r="DP785">
        <v>1</v>
      </c>
      <c r="DQ785">
        <v>1</v>
      </c>
      <c r="DU785">
        <v>1007</v>
      </c>
      <c r="DV785" t="s">
        <v>44</v>
      </c>
      <c r="DW785" t="s">
        <v>44</v>
      </c>
      <c r="DX785">
        <v>1</v>
      </c>
      <c r="EE785">
        <v>39927476</v>
      </c>
      <c r="EF785">
        <v>30</v>
      </c>
      <c r="EG785" t="s">
        <v>51</v>
      </c>
      <c r="EH785">
        <v>0</v>
      </c>
      <c r="EI785" t="s">
        <v>3</v>
      </c>
      <c r="EJ785">
        <v>1</v>
      </c>
      <c r="EK785">
        <v>64</v>
      </c>
      <c r="EL785" t="s">
        <v>507</v>
      </c>
      <c r="EM785" t="s">
        <v>508</v>
      </c>
      <c r="EO785" t="s">
        <v>3</v>
      </c>
      <c r="EQ785">
        <v>0</v>
      </c>
      <c r="ER785">
        <v>104.99</v>
      </c>
      <c r="ES785">
        <v>104.99</v>
      </c>
      <c r="ET785">
        <v>0</v>
      </c>
      <c r="EU785">
        <v>0</v>
      </c>
      <c r="EV785">
        <v>0</v>
      </c>
      <c r="EW785">
        <v>0</v>
      </c>
      <c r="EX785">
        <v>0</v>
      </c>
      <c r="FQ785">
        <v>0</v>
      </c>
      <c r="FR785">
        <f t="shared" si="722"/>
        <v>0</v>
      </c>
      <c r="FS785">
        <v>0</v>
      </c>
      <c r="FX785">
        <v>105</v>
      </c>
      <c r="FY785">
        <v>77</v>
      </c>
      <c r="GA785" t="s">
        <v>3</v>
      </c>
      <c r="GD785">
        <v>0</v>
      </c>
      <c r="GF785">
        <v>2069056849</v>
      </c>
      <c r="GG785">
        <v>2</v>
      </c>
      <c r="GH785">
        <v>1</v>
      </c>
      <c r="GI785">
        <v>3</v>
      </c>
      <c r="GJ785">
        <v>0</v>
      </c>
      <c r="GK785">
        <f>ROUND(R785*(R12)/100,2)</f>
        <v>0</v>
      </c>
      <c r="GL785">
        <f t="shared" si="723"/>
        <v>0</v>
      </c>
      <c r="GM785">
        <f t="shared" si="724"/>
        <v>0</v>
      </c>
      <c r="GN785">
        <f t="shared" si="725"/>
        <v>0</v>
      </c>
      <c r="GO785">
        <f t="shared" si="726"/>
        <v>0</v>
      </c>
      <c r="GP785">
        <f t="shared" si="727"/>
        <v>0</v>
      </c>
      <c r="GR785">
        <v>0</v>
      </c>
      <c r="GS785">
        <v>3</v>
      </c>
      <c r="GT785">
        <v>0</v>
      </c>
      <c r="GU785" t="s">
        <v>3</v>
      </c>
      <c r="GV785">
        <f t="shared" si="728"/>
        <v>0</v>
      </c>
      <c r="GW785">
        <v>1</v>
      </c>
      <c r="GX785">
        <f t="shared" si="729"/>
        <v>0</v>
      </c>
      <c r="HA785">
        <v>0</v>
      </c>
      <c r="HB785">
        <v>0</v>
      </c>
      <c r="HC785">
        <f t="shared" si="730"/>
        <v>0</v>
      </c>
      <c r="IK785">
        <v>0</v>
      </c>
    </row>
    <row r="786" spans="1:245" hidden="1" x14ac:dyDescent="0.2">
      <c r="A786">
        <v>17</v>
      </c>
      <c r="B786">
        <v>1</v>
      </c>
      <c r="C786">
        <f>ROW(SmtRes!A346)</f>
        <v>346</v>
      </c>
      <c r="D786">
        <f>ROW(EtalonRes!A343)</f>
        <v>343</v>
      </c>
      <c r="E786" t="s">
        <v>510</v>
      </c>
      <c r="F786" t="s">
        <v>511</v>
      </c>
      <c r="G786" t="s">
        <v>512</v>
      </c>
      <c r="H786" t="s">
        <v>513</v>
      </c>
      <c r="I786">
        <v>0</v>
      </c>
      <c r="J786">
        <v>0</v>
      </c>
      <c r="O786">
        <f t="shared" si="691"/>
        <v>0</v>
      </c>
      <c r="P786">
        <f t="shared" si="692"/>
        <v>0</v>
      </c>
      <c r="Q786">
        <f t="shared" si="693"/>
        <v>0</v>
      </c>
      <c r="R786">
        <f t="shared" si="694"/>
        <v>0</v>
      </c>
      <c r="S786">
        <f t="shared" si="695"/>
        <v>0</v>
      </c>
      <c r="T786">
        <f t="shared" si="696"/>
        <v>0</v>
      </c>
      <c r="U786">
        <f t="shared" si="697"/>
        <v>0</v>
      </c>
      <c r="V786">
        <f t="shared" si="698"/>
        <v>0</v>
      </c>
      <c r="W786">
        <f t="shared" si="699"/>
        <v>0</v>
      </c>
      <c r="X786">
        <f t="shared" si="700"/>
        <v>0</v>
      </c>
      <c r="Y786">
        <f t="shared" si="701"/>
        <v>0</v>
      </c>
      <c r="AA786">
        <v>40385408</v>
      </c>
      <c r="AB786">
        <f t="shared" si="702"/>
        <v>143.44999999999999</v>
      </c>
      <c r="AC786">
        <f t="shared" si="703"/>
        <v>0</v>
      </c>
      <c r="AD786">
        <f t="shared" si="704"/>
        <v>34.31</v>
      </c>
      <c r="AE786">
        <f t="shared" si="705"/>
        <v>7.94</v>
      </c>
      <c r="AF786">
        <f t="shared" si="706"/>
        <v>109.14</v>
      </c>
      <c r="AG786">
        <f t="shared" si="707"/>
        <v>0</v>
      </c>
      <c r="AH786">
        <f t="shared" si="708"/>
        <v>10.199999999999999</v>
      </c>
      <c r="AI786">
        <f t="shared" si="709"/>
        <v>0</v>
      </c>
      <c r="AJ786">
        <f t="shared" si="710"/>
        <v>0</v>
      </c>
      <c r="AK786">
        <v>143.44999999999999</v>
      </c>
      <c r="AL786">
        <v>0</v>
      </c>
      <c r="AM786">
        <v>34.31</v>
      </c>
      <c r="AN786">
        <v>7.94</v>
      </c>
      <c r="AO786">
        <v>109.14</v>
      </c>
      <c r="AP786">
        <v>0</v>
      </c>
      <c r="AQ786">
        <v>10.199999999999999</v>
      </c>
      <c r="AR786">
        <v>0</v>
      </c>
      <c r="AS786">
        <v>0</v>
      </c>
      <c r="AT786">
        <v>106</v>
      </c>
      <c r="AU786">
        <v>53</v>
      </c>
      <c r="AV786">
        <v>1</v>
      </c>
      <c r="AW786">
        <v>1</v>
      </c>
      <c r="AZ786">
        <v>1</v>
      </c>
      <c r="BA786">
        <v>24.53</v>
      </c>
      <c r="BB786">
        <v>9.7200000000000006</v>
      </c>
      <c r="BC786">
        <v>1</v>
      </c>
      <c r="BD786" t="s">
        <v>3</v>
      </c>
      <c r="BE786" t="s">
        <v>3</v>
      </c>
      <c r="BF786" t="s">
        <v>3</v>
      </c>
      <c r="BG786" t="s">
        <v>3</v>
      </c>
      <c r="BH786">
        <v>0</v>
      </c>
      <c r="BI786">
        <v>1</v>
      </c>
      <c r="BJ786" t="s">
        <v>514</v>
      </c>
      <c r="BM786">
        <v>141</v>
      </c>
      <c r="BN786">
        <v>0</v>
      </c>
      <c r="BO786" t="s">
        <v>3</v>
      </c>
      <c r="BP786">
        <v>0</v>
      </c>
      <c r="BQ786">
        <v>30</v>
      </c>
      <c r="BR786">
        <v>0</v>
      </c>
      <c r="BS786">
        <v>24.53</v>
      </c>
      <c r="BT786">
        <v>1</v>
      </c>
      <c r="BU786">
        <v>1</v>
      </c>
      <c r="BV786">
        <v>1</v>
      </c>
      <c r="BW786">
        <v>1</v>
      </c>
      <c r="BX786">
        <v>1</v>
      </c>
      <c r="BY786" t="s">
        <v>3</v>
      </c>
      <c r="BZ786">
        <v>106</v>
      </c>
      <c r="CA786">
        <v>53</v>
      </c>
      <c r="CE786">
        <v>30</v>
      </c>
      <c r="CF786">
        <v>0</v>
      </c>
      <c r="CG786">
        <v>0</v>
      </c>
      <c r="CM786">
        <v>0</v>
      </c>
      <c r="CN786" t="s">
        <v>3</v>
      </c>
      <c r="CO786">
        <v>0</v>
      </c>
      <c r="CP786">
        <f t="shared" si="711"/>
        <v>0</v>
      </c>
      <c r="CQ786">
        <f t="shared" si="712"/>
        <v>0</v>
      </c>
      <c r="CR786">
        <f t="shared" si="713"/>
        <v>333.49</v>
      </c>
      <c r="CS786">
        <f t="shared" si="714"/>
        <v>194.77</v>
      </c>
      <c r="CT786">
        <f t="shared" si="715"/>
        <v>2677.2</v>
      </c>
      <c r="CU786">
        <f t="shared" si="716"/>
        <v>0</v>
      </c>
      <c r="CV786">
        <f t="shared" si="717"/>
        <v>10.199999999999999</v>
      </c>
      <c r="CW786">
        <f t="shared" si="718"/>
        <v>0</v>
      </c>
      <c r="CX786">
        <f t="shared" si="719"/>
        <v>0</v>
      </c>
      <c r="CY786">
        <f t="shared" si="720"/>
        <v>0</v>
      </c>
      <c r="CZ786">
        <f t="shared" si="721"/>
        <v>0</v>
      </c>
      <c r="DC786" t="s">
        <v>3</v>
      </c>
      <c r="DD786" t="s">
        <v>3</v>
      </c>
      <c r="DE786" t="s">
        <v>3</v>
      </c>
      <c r="DF786" t="s">
        <v>3</v>
      </c>
      <c r="DG786" t="s">
        <v>3</v>
      </c>
      <c r="DH786" t="s">
        <v>3</v>
      </c>
      <c r="DI786" t="s">
        <v>3</v>
      </c>
      <c r="DJ786" t="s">
        <v>3</v>
      </c>
      <c r="DK786" t="s">
        <v>3</v>
      </c>
      <c r="DL786" t="s">
        <v>3</v>
      </c>
      <c r="DM786" t="s">
        <v>3</v>
      </c>
      <c r="DN786">
        <v>133</v>
      </c>
      <c r="DO786">
        <v>113</v>
      </c>
      <c r="DP786">
        <v>1</v>
      </c>
      <c r="DQ786">
        <v>1</v>
      </c>
      <c r="DU786">
        <v>1013</v>
      </c>
      <c r="DV786" t="s">
        <v>513</v>
      </c>
      <c r="DW786" t="s">
        <v>513</v>
      </c>
      <c r="DX786">
        <v>1</v>
      </c>
      <c r="EE786">
        <v>39927553</v>
      </c>
      <c r="EF786">
        <v>30</v>
      </c>
      <c r="EG786" t="s">
        <v>51</v>
      </c>
      <c r="EH786">
        <v>0</v>
      </c>
      <c r="EI786" t="s">
        <v>3</v>
      </c>
      <c r="EJ786">
        <v>1</v>
      </c>
      <c r="EK786">
        <v>141</v>
      </c>
      <c r="EL786" t="s">
        <v>515</v>
      </c>
      <c r="EM786" t="s">
        <v>516</v>
      </c>
      <c r="EO786" t="s">
        <v>3</v>
      </c>
      <c r="EQ786">
        <v>131072</v>
      </c>
      <c r="ER786">
        <v>143.44999999999999</v>
      </c>
      <c r="ES786">
        <v>0</v>
      </c>
      <c r="ET786">
        <v>34.31</v>
      </c>
      <c r="EU786">
        <v>7.94</v>
      </c>
      <c r="EV786">
        <v>109.14</v>
      </c>
      <c r="EW786">
        <v>10.199999999999999</v>
      </c>
      <c r="EX786">
        <v>0</v>
      </c>
      <c r="EY786">
        <v>0</v>
      </c>
      <c r="FQ786">
        <v>0</v>
      </c>
      <c r="FR786">
        <f t="shared" si="722"/>
        <v>0</v>
      </c>
      <c r="FS786">
        <v>0</v>
      </c>
      <c r="FX786">
        <v>133</v>
      </c>
      <c r="FY786">
        <v>113</v>
      </c>
      <c r="GA786" t="s">
        <v>3</v>
      </c>
      <c r="GD786">
        <v>0</v>
      </c>
      <c r="GF786">
        <v>903755123</v>
      </c>
      <c r="GG786">
        <v>2</v>
      </c>
      <c r="GH786">
        <v>1</v>
      </c>
      <c r="GI786">
        <v>3</v>
      </c>
      <c r="GJ786">
        <v>0</v>
      </c>
      <c r="GK786">
        <f>ROUND(R786*(R12)/100,2)</f>
        <v>0</v>
      </c>
      <c r="GL786">
        <f t="shared" si="723"/>
        <v>0</v>
      </c>
      <c r="GM786">
        <f t="shared" si="724"/>
        <v>0</v>
      </c>
      <c r="GN786">
        <f t="shared" si="725"/>
        <v>0</v>
      </c>
      <c r="GO786">
        <f t="shared" si="726"/>
        <v>0</v>
      </c>
      <c r="GP786">
        <f t="shared" si="727"/>
        <v>0</v>
      </c>
      <c r="GR786">
        <v>0</v>
      </c>
      <c r="GS786">
        <v>3</v>
      </c>
      <c r="GT786">
        <v>0</v>
      </c>
      <c r="GU786" t="s">
        <v>3</v>
      </c>
      <c r="GV786">
        <f t="shared" si="728"/>
        <v>0</v>
      </c>
      <c r="GW786">
        <v>1</v>
      </c>
      <c r="GX786">
        <f t="shared" si="729"/>
        <v>0</v>
      </c>
      <c r="HA786">
        <v>0</v>
      </c>
      <c r="HB786">
        <v>0</v>
      </c>
      <c r="HC786">
        <f t="shared" si="730"/>
        <v>0</v>
      </c>
      <c r="IK786">
        <v>0</v>
      </c>
    </row>
    <row r="787" spans="1:245" hidden="1" x14ac:dyDescent="0.2">
      <c r="A787">
        <v>18</v>
      </c>
      <c r="B787">
        <v>1</v>
      </c>
      <c r="C787">
        <v>346</v>
      </c>
      <c r="E787" t="s">
        <v>517</v>
      </c>
      <c r="F787" t="s">
        <v>518</v>
      </c>
      <c r="G787" t="s">
        <v>519</v>
      </c>
      <c r="H787" t="s">
        <v>44</v>
      </c>
      <c r="I787">
        <v>0</v>
      </c>
      <c r="J787">
        <v>12.499999999999998</v>
      </c>
      <c r="O787">
        <f t="shared" si="691"/>
        <v>0</v>
      </c>
      <c r="P787">
        <f t="shared" si="692"/>
        <v>0</v>
      </c>
      <c r="Q787">
        <f t="shared" si="693"/>
        <v>0</v>
      </c>
      <c r="R787">
        <f t="shared" si="694"/>
        <v>0</v>
      </c>
      <c r="S787">
        <f t="shared" si="695"/>
        <v>0</v>
      </c>
      <c r="T787">
        <f t="shared" si="696"/>
        <v>0</v>
      </c>
      <c r="U787">
        <f t="shared" si="697"/>
        <v>0</v>
      </c>
      <c r="V787">
        <f t="shared" si="698"/>
        <v>0</v>
      </c>
      <c r="W787">
        <f t="shared" si="699"/>
        <v>0</v>
      </c>
      <c r="X787">
        <f t="shared" si="700"/>
        <v>0</v>
      </c>
      <c r="Y787">
        <f t="shared" si="701"/>
        <v>0</v>
      </c>
      <c r="AA787">
        <v>40385408</v>
      </c>
      <c r="AB787">
        <f t="shared" si="702"/>
        <v>185.17</v>
      </c>
      <c r="AC787">
        <f t="shared" si="703"/>
        <v>185.17</v>
      </c>
      <c r="AD787">
        <f t="shared" si="704"/>
        <v>0</v>
      </c>
      <c r="AE787">
        <f t="shared" si="705"/>
        <v>0</v>
      </c>
      <c r="AF787">
        <f t="shared" si="706"/>
        <v>0</v>
      </c>
      <c r="AG787">
        <f t="shared" si="707"/>
        <v>0</v>
      </c>
      <c r="AH787">
        <f t="shared" si="708"/>
        <v>0</v>
      </c>
      <c r="AI787">
        <f t="shared" si="709"/>
        <v>0</v>
      </c>
      <c r="AJ787">
        <f t="shared" si="710"/>
        <v>0</v>
      </c>
      <c r="AK787">
        <v>185.17</v>
      </c>
      <c r="AL787">
        <v>185.17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1</v>
      </c>
      <c r="AW787">
        <v>1</v>
      </c>
      <c r="AZ787">
        <v>1</v>
      </c>
      <c r="BA787">
        <v>1</v>
      </c>
      <c r="BB787">
        <v>1</v>
      </c>
      <c r="BC787">
        <v>9.8699999999999992</v>
      </c>
      <c r="BD787" t="s">
        <v>3</v>
      </c>
      <c r="BE787" t="s">
        <v>3</v>
      </c>
      <c r="BF787" t="s">
        <v>3</v>
      </c>
      <c r="BG787" t="s">
        <v>3</v>
      </c>
      <c r="BH787">
        <v>3</v>
      </c>
      <c r="BI787">
        <v>1</v>
      </c>
      <c r="BJ787" t="s">
        <v>520</v>
      </c>
      <c r="BM787">
        <v>141</v>
      </c>
      <c r="BN787">
        <v>0</v>
      </c>
      <c r="BO787" t="s">
        <v>3</v>
      </c>
      <c r="BP787">
        <v>0</v>
      </c>
      <c r="BQ787">
        <v>30</v>
      </c>
      <c r="BR787">
        <v>0</v>
      </c>
      <c r="BS787">
        <v>1</v>
      </c>
      <c r="BT787">
        <v>1</v>
      </c>
      <c r="BU787">
        <v>1</v>
      </c>
      <c r="BV787">
        <v>1</v>
      </c>
      <c r="BW787">
        <v>1</v>
      </c>
      <c r="BX787">
        <v>1</v>
      </c>
      <c r="BY787" t="s">
        <v>3</v>
      </c>
      <c r="BZ787">
        <v>0</v>
      </c>
      <c r="CA787">
        <v>0</v>
      </c>
      <c r="CE787">
        <v>30</v>
      </c>
      <c r="CF787">
        <v>0</v>
      </c>
      <c r="CG787">
        <v>0</v>
      </c>
      <c r="CM787">
        <v>0</v>
      </c>
      <c r="CN787" t="s">
        <v>3</v>
      </c>
      <c r="CO787">
        <v>0</v>
      </c>
      <c r="CP787">
        <f t="shared" si="711"/>
        <v>0</v>
      </c>
      <c r="CQ787">
        <f t="shared" si="712"/>
        <v>1827.63</v>
      </c>
      <c r="CR787">
        <f t="shared" si="713"/>
        <v>0</v>
      </c>
      <c r="CS787">
        <f t="shared" si="714"/>
        <v>0</v>
      </c>
      <c r="CT787">
        <f t="shared" si="715"/>
        <v>0</v>
      </c>
      <c r="CU787">
        <f t="shared" si="716"/>
        <v>0</v>
      </c>
      <c r="CV787">
        <f t="shared" si="717"/>
        <v>0</v>
      </c>
      <c r="CW787">
        <f t="shared" si="718"/>
        <v>0</v>
      </c>
      <c r="CX787">
        <f t="shared" si="719"/>
        <v>0</v>
      </c>
      <c r="CY787">
        <f t="shared" si="720"/>
        <v>0</v>
      </c>
      <c r="CZ787">
        <f t="shared" si="721"/>
        <v>0</v>
      </c>
      <c r="DC787" t="s">
        <v>3</v>
      </c>
      <c r="DD787" t="s">
        <v>3</v>
      </c>
      <c r="DE787" t="s">
        <v>3</v>
      </c>
      <c r="DF787" t="s">
        <v>3</v>
      </c>
      <c r="DG787" t="s">
        <v>3</v>
      </c>
      <c r="DH787" t="s">
        <v>3</v>
      </c>
      <c r="DI787" t="s">
        <v>3</v>
      </c>
      <c r="DJ787" t="s">
        <v>3</v>
      </c>
      <c r="DK787" t="s">
        <v>3</v>
      </c>
      <c r="DL787" t="s">
        <v>3</v>
      </c>
      <c r="DM787" t="s">
        <v>3</v>
      </c>
      <c r="DN787">
        <v>133</v>
      </c>
      <c r="DO787">
        <v>113</v>
      </c>
      <c r="DP787">
        <v>1</v>
      </c>
      <c r="DQ787">
        <v>1</v>
      </c>
      <c r="DU787">
        <v>1007</v>
      </c>
      <c r="DV787" t="s">
        <v>44</v>
      </c>
      <c r="DW787" t="s">
        <v>44</v>
      </c>
      <c r="DX787">
        <v>1</v>
      </c>
      <c r="EE787">
        <v>39927553</v>
      </c>
      <c r="EF787">
        <v>30</v>
      </c>
      <c r="EG787" t="s">
        <v>51</v>
      </c>
      <c r="EH787">
        <v>0</v>
      </c>
      <c r="EI787" t="s">
        <v>3</v>
      </c>
      <c r="EJ787">
        <v>1</v>
      </c>
      <c r="EK787">
        <v>141</v>
      </c>
      <c r="EL787" t="s">
        <v>515</v>
      </c>
      <c r="EM787" t="s">
        <v>516</v>
      </c>
      <c r="EO787" t="s">
        <v>3</v>
      </c>
      <c r="EQ787">
        <v>0</v>
      </c>
      <c r="ER787">
        <v>185.17</v>
      </c>
      <c r="ES787">
        <v>185.17</v>
      </c>
      <c r="ET787">
        <v>0</v>
      </c>
      <c r="EU787">
        <v>0</v>
      </c>
      <c r="EV787">
        <v>0</v>
      </c>
      <c r="EW787">
        <v>0</v>
      </c>
      <c r="EX787">
        <v>0</v>
      </c>
      <c r="FQ787">
        <v>0</v>
      </c>
      <c r="FR787">
        <f t="shared" si="722"/>
        <v>0</v>
      </c>
      <c r="FS787">
        <v>0</v>
      </c>
      <c r="FX787">
        <v>133</v>
      </c>
      <c r="FY787">
        <v>113</v>
      </c>
      <c r="GA787" t="s">
        <v>3</v>
      </c>
      <c r="GD787">
        <v>0</v>
      </c>
      <c r="GF787">
        <v>-1030024616</v>
      </c>
      <c r="GG787">
        <v>2</v>
      </c>
      <c r="GH787">
        <v>1</v>
      </c>
      <c r="GI787">
        <v>3</v>
      </c>
      <c r="GJ787">
        <v>0</v>
      </c>
      <c r="GK787">
        <f>ROUND(R787*(R12)/100,2)</f>
        <v>0</v>
      </c>
      <c r="GL787">
        <f t="shared" si="723"/>
        <v>0</v>
      </c>
      <c r="GM787">
        <f t="shared" si="724"/>
        <v>0</v>
      </c>
      <c r="GN787">
        <f t="shared" si="725"/>
        <v>0</v>
      </c>
      <c r="GO787">
        <f t="shared" si="726"/>
        <v>0</v>
      </c>
      <c r="GP787">
        <f t="shared" si="727"/>
        <v>0</v>
      </c>
      <c r="GR787">
        <v>0</v>
      </c>
      <c r="GS787">
        <v>3</v>
      </c>
      <c r="GT787">
        <v>0</v>
      </c>
      <c r="GU787" t="s">
        <v>3</v>
      </c>
      <c r="GV787">
        <f t="shared" si="728"/>
        <v>0</v>
      </c>
      <c r="GW787">
        <v>1</v>
      </c>
      <c r="GX787">
        <f t="shared" si="729"/>
        <v>0</v>
      </c>
      <c r="HA787">
        <v>0</v>
      </c>
      <c r="HB787">
        <v>0</v>
      </c>
      <c r="HC787">
        <f t="shared" si="730"/>
        <v>0</v>
      </c>
      <c r="IK787">
        <v>0</v>
      </c>
    </row>
    <row r="788" spans="1:245" hidden="1" x14ac:dyDescent="0.2">
      <c r="A788">
        <v>17</v>
      </c>
      <c r="B788">
        <v>1</v>
      </c>
      <c r="C788">
        <f>ROW(SmtRes!A356)</f>
        <v>356</v>
      </c>
      <c r="D788">
        <f>ROW(EtalonRes!A354)</f>
        <v>354</v>
      </c>
      <c r="E788" t="s">
        <v>521</v>
      </c>
      <c r="F788" t="s">
        <v>522</v>
      </c>
      <c r="G788" t="s">
        <v>523</v>
      </c>
      <c r="H788" t="s">
        <v>206</v>
      </c>
      <c r="I788">
        <v>0</v>
      </c>
      <c r="J788">
        <v>0</v>
      </c>
      <c r="O788">
        <f t="shared" si="691"/>
        <v>0</v>
      </c>
      <c r="P788">
        <f t="shared" si="692"/>
        <v>0</v>
      </c>
      <c r="Q788">
        <f t="shared" si="693"/>
        <v>0</v>
      </c>
      <c r="R788">
        <f t="shared" si="694"/>
        <v>0</v>
      </c>
      <c r="S788">
        <f t="shared" si="695"/>
        <v>0</v>
      </c>
      <c r="T788">
        <f t="shared" si="696"/>
        <v>0</v>
      </c>
      <c r="U788">
        <f t="shared" si="697"/>
        <v>0</v>
      </c>
      <c r="V788">
        <f t="shared" si="698"/>
        <v>0</v>
      </c>
      <c r="W788">
        <f t="shared" si="699"/>
        <v>0</v>
      </c>
      <c r="X788">
        <f t="shared" si="700"/>
        <v>0</v>
      </c>
      <c r="Y788">
        <f t="shared" si="701"/>
        <v>0</v>
      </c>
      <c r="AA788">
        <v>40385408</v>
      </c>
      <c r="AB788">
        <f t="shared" si="702"/>
        <v>9903.9500000000007</v>
      </c>
      <c r="AC788">
        <f t="shared" si="703"/>
        <v>9648.18</v>
      </c>
      <c r="AD788">
        <f t="shared" si="704"/>
        <v>13.46</v>
      </c>
      <c r="AE788">
        <f t="shared" si="705"/>
        <v>3.5</v>
      </c>
      <c r="AF788">
        <f t="shared" si="706"/>
        <v>242.31</v>
      </c>
      <c r="AG788">
        <f t="shared" si="707"/>
        <v>0</v>
      </c>
      <c r="AH788">
        <f t="shared" si="708"/>
        <v>21.02</v>
      </c>
      <c r="AI788">
        <f t="shared" si="709"/>
        <v>0</v>
      </c>
      <c r="AJ788">
        <f t="shared" si="710"/>
        <v>0</v>
      </c>
      <c r="AK788">
        <v>9903.9500000000007</v>
      </c>
      <c r="AL788">
        <v>9648.18</v>
      </c>
      <c r="AM788">
        <v>13.46</v>
      </c>
      <c r="AN788">
        <v>3.5</v>
      </c>
      <c r="AO788">
        <v>242.31</v>
      </c>
      <c r="AP788">
        <v>0</v>
      </c>
      <c r="AQ788">
        <v>21.02</v>
      </c>
      <c r="AR788">
        <v>0</v>
      </c>
      <c r="AS788">
        <v>0</v>
      </c>
      <c r="AT788">
        <v>106</v>
      </c>
      <c r="AU788">
        <v>53</v>
      </c>
      <c r="AV788">
        <v>1</v>
      </c>
      <c r="AW788">
        <v>1</v>
      </c>
      <c r="AZ788">
        <v>1</v>
      </c>
      <c r="BA788">
        <v>24.53</v>
      </c>
      <c r="BB788">
        <v>10.47</v>
      </c>
      <c r="BC788">
        <v>5.79</v>
      </c>
      <c r="BD788" t="s">
        <v>3</v>
      </c>
      <c r="BE788" t="s">
        <v>3</v>
      </c>
      <c r="BF788" t="s">
        <v>3</v>
      </c>
      <c r="BG788" t="s">
        <v>3</v>
      </c>
      <c r="BH788">
        <v>0</v>
      </c>
      <c r="BI788">
        <v>1</v>
      </c>
      <c r="BJ788" t="s">
        <v>524</v>
      </c>
      <c r="BM788">
        <v>1691</v>
      </c>
      <c r="BN788">
        <v>0</v>
      </c>
      <c r="BO788" t="s">
        <v>522</v>
      </c>
      <c r="BP788">
        <v>1</v>
      </c>
      <c r="BQ788">
        <v>30</v>
      </c>
      <c r="BR788">
        <v>0</v>
      </c>
      <c r="BS788">
        <v>24.53</v>
      </c>
      <c r="BT788">
        <v>1</v>
      </c>
      <c r="BU788">
        <v>1</v>
      </c>
      <c r="BV788">
        <v>1</v>
      </c>
      <c r="BW788">
        <v>1</v>
      </c>
      <c r="BX788">
        <v>1</v>
      </c>
      <c r="BY788" t="s">
        <v>3</v>
      </c>
      <c r="BZ788">
        <v>106</v>
      </c>
      <c r="CA788">
        <v>53</v>
      </c>
      <c r="CE788">
        <v>30</v>
      </c>
      <c r="CF788">
        <v>0</v>
      </c>
      <c r="CG788">
        <v>0</v>
      </c>
      <c r="CM788">
        <v>0</v>
      </c>
      <c r="CN788" t="s">
        <v>3</v>
      </c>
      <c r="CO788">
        <v>0</v>
      </c>
      <c r="CP788">
        <f t="shared" si="711"/>
        <v>0</v>
      </c>
      <c r="CQ788">
        <f t="shared" si="712"/>
        <v>55862.96</v>
      </c>
      <c r="CR788">
        <f t="shared" si="713"/>
        <v>140.93</v>
      </c>
      <c r="CS788">
        <f t="shared" si="714"/>
        <v>85.86</v>
      </c>
      <c r="CT788">
        <f t="shared" si="715"/>
        <v>5943.86</v>
      </c>
      <c r="CU788">
        <f t="shared" si="716"/>
        <v>0</v>
      </c>
      <c r="CV788">
        <f t="shared" si="717"/>
        <v>21.02</v>
      </c>
      <c r="CW788">
        <f t="shared" si="718"/>
        <v>0</v>
      </c>
      <c r="CX788">
        <f t="shared" si="719"/>
        <v>0</v>
      </c>
      <c r="CY788">
        <f t="shared" si="720"/>
        <v>0</v>
      </c>
      <c r="CZ788">
        <f t="shared" si="721"/>
        <v>0</v>
      </c>
      <c r="DC788" t="s">
        <v>3</v>
      </c>
      <c r="DD788" t="s">
        <v>3</v>
      </c>
      <c r="DE788" t="s">
        <v>3</v>
      </c>
      <c r="DF788" t="s">
        <v>3</v>
      </c>
      <c r="DG788" t="s">
        <v>3</v>
      </c>
      <c r="DH788" t="s">
        <v>3</v>
      </c>
      <c r="DI788" t="s">
        <v>3</v>
      </c>
      <c r="DJ788" t="s">
        <v>3</v>
      </c>
      <c r="DK788" t="s">
        <v>3</v>
      </c>
      <c r="DL788" t="s">
        <v>3</v>
      </c>
      <c r="DM788" t="s">
        <v>3</v>
      </c>
      <c r="DN788">
        <v>133</v>
      </c>
      <c r="DO788">
        <v>113</v>
      </c>
      <c r="DP788">
        <v>1</v>
      </c>
      <c r="DQ788">
        <v>1</v>
      </c>
      <c r="DU788">
        <v>1003</v>
      </c>
      <c r="DV788" t="s">
        <v>206</v>
      </c>
      <c r="DW788" t="s">
        <v>206</v>
      </c>
      <c r="DX788">
        <v>100</v>
      </c>
      <c r="EE788">
        <v>39929103</v>
      </c>
      <c r="EF788">
        <v>30</v>
      </c>
      <c r="EG788" t="s">
        <v>51</v>
      </c>
      <c r="EH788">
        <v>0</v>
      </c>
      <c r="EI788" t="s">
        <v>3</v>
      </c>
      <c r="EJ788">
        <v>1</v>
      </c>
      <c r="EK788">
        <v>1691</v>
      </c>
      <c r="EL788" t="s">
        <v>525</v>
      </c>
      <c r="EM788" t="s">
        <v>526</v>
      </c>
      <c r="EO788" t="s">
        <v>3</v>
      </c>
      <c r="EQ788">
        <v>131072</v>
      </c>
      <c r="ER788">
        <v>9903.9500000000007</v>
      </c>
      <c r="ES788">
        <v>9648.18</v>
      </c>
      <c r="ET788">
        <v>13.46</v>
      </c>
      <c r="EU788">
        <v>3.5</v>
      </c>
      <c r="EV788">
        <v>242.31</v>
      </c>
      <c r="EW788">
        <v>21.02</v>
      </c>
      <c r="EX788">
        <v>0</v>
      </c>
      <c r="EY788">
        <v>0</v>
      </c>
      <c r="FQ788">
        <v>0</v>
      </c>
      <c r="FR788">
        <f t="shared" si="722"/>
        <v>0</v>
      </c>
      <c r="FS788">
        <v>0</v>
      </c>
      <c r="FX788">
        <v>133</v>
      </c>
      <c r="FY788">
        <v>113</v>
      </c>
      <c r="GA788" t="s">
        <v>3</v>
      </c>
      <c r="GD788">
        <v>0</v>
      </c>
      <c r="GF788">
        <v>-84533755</v>
      </c>
      <c r="GG788">
        <v>2</v>
      </c>
      <c r="GH788">
        <v>1</v>
      </c>
      <c r="GI788">
        <v>2</v>
      </c>
      <c r="GJ788">
        <v>0</v>
      </c>
      <c r="GK788">
        <f>ROUND(R788*(R12)/100,2)</f>
        <v>0</v>
      </c>
      <c r="GL788">
        <f t="shared" si="723"/>
        <v>0</v>
      </c>
      <c r="GM788">
        <f t="shared" si="724"/>
        <v>0</v>
      </c>
      <c r="GN788">
        <f t="shared" si="725"/>
        <v>0</v>
      </c>
      <c r="GO788">
        <f t="shared" si="726"/>
        <v>0</v>
      </c>
      <c r="GP788">
        <f t="shared" si="727"/>
        <v>0</v>
      </c>
      <c r="GR788">
        <v>0</v>
      </c>
      <c r="GS788">
        <v>3</v>
      </c>
      <c r="GT788">
        <v>0</v>
      </c>
      <c r="GU788" t="s">
        <v>3</v>
      </c>
      <c r="GV788">
        <f t="shared" si="728"/>
        <v>0</v>
      </c>
      <c r="GW788">
        <v>1</v>
      </c>
      <c r="GX788">
        <f t="shared" si="729"/>
        <v>0</v>
      </c>
      <c r="HA788">
        <v>0</v>
      </c>
      <c r="HB788">
        <v>0</v>
      </c>
      <c r="HC788">
        <f t="shared" si="730"/>
        <v>0</v>
      </c>
      <c r="IK788">
        <v>0</v>
      </c>
    </row>
    <row r="789" spans="1:245" hidden="1" x14ac:dyDescent="0.2">
      <c r="A789">
        <v>18</v>
      </c>
      <c r="B789">
        <v>1</v>
      </c>
      <c r="C789">
        <v>356</v>
      </c>
      <c r="E789" t="s">
        <v>527</v>
      </c>
      <c r="F789" t="s">
        <v>528</v>
      </c>
      <c r="G789" t="s">
        <v>529</v>
      </c>
      <c r="H789" t="s">
        <v>530</v>
      </c>
      <c r="I789">
        <v>0</v>
      </c>
      <c r="J789">
        <v>100.00000000000001</v>
      </c>
      <c r="O789">
        <f t="shared" si="691"/>
        <v>0</v>
      </c>
      <c r="P789">
        <f t="shared" si="692"/>
        <v>0</v>
      </c>
      <c r="Q789">
        <f t="shared" si="693"/>
        <v>0</v>
      </c>
      <c r="R789">
        <f t="shared" si="694"/>
        <v>0</v>
      </c>
      <c r="S789">
        <f t="shared" si="695"/>
        <v>0</v>
      </c>
      <c r="T789">
        <f t="shared" si="696"/>
        <v>0</v>
      </c>
      <c r="U789">
        <f t="shared" si="697"/>
        <v>0</v>
      </c>
      <c r="V789">
        <f t="shared" si="698"/>
        <v>0</v>
      </c>
      <c r="W789">
        <f t="shared" si="699"/>
        <v>0</v>
      </c>
      <c r="X789">
        <f t="shared" si="700"/>
        <v>0</v>
      </c>
      <c r="Y789">
        <f t="shared" si="701"/>
        <v>0</v>
      </c>
      <c r="AA789">
        <v>40385408</v>
      </c>
      <c r="AB789">
        <f t="shared" si="702"/>
        <v>56.73</v>
      </c>
      <c r="AC789">
        <f t="shared" si="703"/>
        <v>56.73</v>
      </c>
      <c r="AD789">
        <f t="shared" si="704"/>
        <v>0</v>
      </c>
      <c r="AE789">
        <f t="shared" si="705"/>
        <v>0</v>
      </c>
      <c r="AF789">
        <f t="shared" si="706"/>
        <v>0</v>
      </c>
      <c r="AG789">
        <f t="shared" si="707"/>
        <v>0</v>
      </c>
      <c r="AH789">
        <f t="shared" si="708"/>
        <v>0</v>
      </c>
      <c r="AI789">
        <f t="shared" si="709"/>
        <v>0</v>
      </c>
      <c r="AJ789">
        <f t="shared" si="710"/>
        <v>0</v>
      </c>
      <c r="AK789">
        <v>56.73</v>
      </c>
      <c r="AL789">
        <v>56.73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1</v>
      </c>
      <c r="AW789">
        <v>1</v>
      </c>
      <c r="AZ789">
        <v>1</v>
      </c>
      <c r="BA789">
        <v>1</v>
      </c>
      <c r="BB789">
        <v>1</v>
      </c>
      <c r="BC789">
        <v>0.89</v>
      </c>
      <c r="BD789" t="s">
        <v>3</v>
      </c>
      <c r="BE789" t="s">
        <v>3</v>
      </c>
      <c r="BF789" t="s">
        <v>3</v>
      </c>
      <c r="BG789" t="s">
        <v>3</v>
      </c>
      <c r="BH789">
        <v>3</v>
      </c>
      <c r="BI789">
        <v>1</v>
      </c>
      <c r="BJ789" t="s">
        <v>531</v>
      </c>
      <c r="BM789">
        <v>1691</v>
      </c>
      <c r="BN789">
        <v>0</v>
      </c>
      <c r="BO789" t="s">
        <v>528</v>
      </c>
      <c r="BP789">
        <v>1</v>
      </c>
      <c r="BQ789">
        <v>30</v>
      </c>
      <c r="BR789">
        <v>0</v>
      </c>
      <c r="BS789">
        <v>1</v>
      </c>
      <c r="BT789">
        <v>1</v>
      </c>
      <c r="BU789">
        <v>1</v>
      </c>
      <c r="BV789">
        <v>1</v>
      </c>
      <c r="BW789">
        <v>1</v>
      </c>
      <c r="BX789">
        <v>1</v>
      </c>
      <c r="BY789" t="s">
        <v>3</v>
      </c>
      <c r="BZ789">
        <v>0</v>
      </c>
      <c r="CA789">
        <v>0</v>
      </c>
      <c r="CE789">
        <v>30</v>
      </c>
      <c r="CF789">
        <v>0</v>
      </c>
      <c r="CG789">
        <v>0</v>
      </c>
      <c r="CM789">
        <v>0</v>
      </c>
      <c r="CN789" t="s">
        <v>3</v>
      </c>
      <c r="CO789">
        <v>0</v>
      </c>
      <c r="CP789">
        <f t="shared" si="711"/>
        <v>0</v>
      </c>
      <c r="CQ789">
        <f t="shared" si="712"/>
        <v>50.49</v>
      </c>
      <c r="CR789">
        <f t="shared" si="713"/>
        <v>0</v>
      </c>
      <c r="CS789">
        <f t="shared" si="714"/>
        <v>0</v>
      </c>
      <c r="CT789">
        <f t="shared" si="715"/>
        <v>0</v>
      </c>
      <c r="CU789">
        <f t="shared" si="716"/>
        <v>0</v>
      </c>
      <c r="CV789">
        <f t="shared" si="717"/>
        <v>0</v>
      </c>
      <c r="CW789">
        <f t="shared" si="718"/>
        <v>0</v>
      </c>
      <c r="CX789">
        <f t="shared" si="719"/>
        <v>0</v>
      </c>
      <c r="CY789">
        <f t="shared" si="720"/>
        <v>0</v>
      </c>
      <c r="CZ789">
        <f t="shared" si="721"/>
        <v>0</v>
      </c>
      <c r="DC789" t="s">
        <v>3</v>
      </c>
      <c r="DD789" t="s">
        <v>3</v>
      </c>
      <c r="DE789" t="s">
        <v>3</v>
      </c>
      <c r="DF789" t="s">
        <v>3</v>
      </c>
      <c r="DG789" t="s">
        <v>3</v>
      </c>
      <c r="DH789" t="s">
        <v>3</v>
      </c>
      <c r="DI789" t="s">
        <v>3</v>
      </c>
      <c r="DJ789" t="s">
        <v>3</v>
      </c>
      <c r="DK789" t="s">
        <v>3</v>
      </c>
      <c r="DL789" t="s">
        <v>3</v>
      </c>
      <c r="DM789" t="s">
        <v>3</v>
      </c>
      <c r="DN789">
        <v>133</v>
      </c>
      <c r="DO789">
        <v>113</v>
      </c>
      <c r="DP789">
        <v>1</v>
      </c>
      <c r="DQ789">
        <v>1</v>
      </c>
      <c r="DU789">
        <v>1003</v>
      </c>
      <c r="DV789" t="s">
        <v>530</v>
      </c>
      <c r="DW789" t="s">
        <v>530</v>
      </c>
      <c r="DX789">
        <v>1</v>
      </c>
      <c r="EE789">
        <v>39929103</v>
      </c>
      <c r="EF789">
        <v>30</v>
      </c>
      <c r="EG789" t="s">
        <v>51</v>
      </c>
      <c r="EH789">
        <v>0</v>
      </c>
      <c r="EI789" t="s">
        <v>3</v>
      </c>
      <c r="EJ789">
        <v>1</v>
      </c>
      <c r="EK789">
        <v>1691</v>
      </c>
      <c r="EL789" t="s">
        <v>525</v>
      </c>
      <c r="EM789" t="s">
        <v>526</v>
      </c>
      <c r="EO789" t="s">
        <v>3</v>
      </c>
      <c r="EQ789">
        <v>0</v>
      </c>
      <c r="ER789">
        <v>56.73</v>
      </c>
      <c r="ES789">
        <v>56.73</v>
      </c>
      <c r="ET789">
        <v>0</v>
      </c>
      <c r="EU789">
        <v>0</v>
      </c>
      <c r="EV789">
        <v>0</v>
      </c>
      <c r="EW789">
        <v>0</v>
      </c>
      <c r="EX789">
        <v>0</v>
      </c>
      <c r="FQ789">
        <v>0</v>
      </c>
      <c r="FR789">
        <f t="shared" si="722"/>
        <v>0</v>
      </c>
      <c r="FS789">
        <v>0</v>
      </c>
      <c r="FX789">
        <v>133</v>
      </c>
      <c r="FY789">
        <v>113</v>
      </c>
      <c r="GA789" t="s">
        <v>3</v>
      </c>
      <c r="GD789">
        <v>0</v>
      </c>
      <c r="GF789">
        <v>856006517</v>
      </c>
      <c r="GG789">
        <v>2</v>
      </c>
      <c r="GH789">
        <v>1</v>
      </c>
      <c r="GI789">
        <v>2</v>
      </c>
      <c r="GJ789">
        <v>0</v>
      </c>
      <c r="GK789">
        <f>ROUND(R789*(R12)/100,2)</f>
        <v>0</v>
      </c>
      <c r="GL789">
        <f t="shared" si="723"/>
        <v>0</v>
      </c>
      <c r="GM789">
        <f t="shared" si="724"/>
        <v>0</v>
      </c>
      <c r="GN789">
        <f t="shared" si="725"/>
        <v>0</v>
      </c>
      <c r="GO789">
        <f t="shared" si="726"/>
        <v>0</v>
      </c>
      <c r="GP789">
        <f t="shared" si="727"/>
        <v>0</v>
      </c>
      <c r="GR789">
        <v>0</v>
      </c>
      <c r="GS789">
        <v>3</v>
      </c>
      <c r="GT789">
        <v>0</v>
      </c>
      <c r="GU789" t="s">
        <v>3</v>
      </c>
      <c r="GV789">
        <f t="shared" si="728"/>
        <v>0</v>
      </c>
      <c r="GW789">
        <v>1</v>
      </c>
      <c r="GX789">
        <f t="shared" si="729"/>
        <v>0</v>
      </c>
      <c r="HA789">
        <v>0</v>
      </c>
      <c r="HB789">
        <v>0</v>
      </c>
      <c r="HC789">
        <f t="shared" si="730"/>
        <v>0</v>
      </c>
      <c r="IK789">
        <v>0</v>
      </c>
    </row>
    <row r="790" spans="1:245" hidden="1" x14ac:dyDescent="0.2">
      <c r="A790">
        <v>17</v>
      </c>
      <c r="B790">
        <v>1</v>
      </c>
      <c r="C790">
        <f>ROW(SmtRes!A374)</f>
        <v>374</v>
      </c>
      <c r="D790">
        <f>ROW(EtalonRes!A372)</f>
        <v>372</v>
      </c>
      <c r="E790" t="s">
        <v>532</v>
      </c>
      <c r="F790" t="s">
        <v>533</v>
      </c>
      <c r="G790" t="s">
        <v>534</v>
      </c>
      <c r="H790" t="s">
        <v>535</v>
      </c>
      <c r="I790">
        <v>0</v>
      </c>
      <c r="J790">
        <v>0</v>
      </c>
      <c r="O790">
        <f t="shared" si="691"/>
        <v>0</v>
      </c>
      <c r="P790">
        <f t="shared" si="692"/>
        <v>0</v>
      </c>
      <c r="Q790">
        <f t="shared" si="693"/>
        <v>0</v>
      </c>
      <c r="R790">
        <f t="shared" si="694"/>
        <v>0</v>
      </c>
      <c r="S790">
        <f t="shared" si="695"/>
        <v>0</v>
      </c>
      <c r="T790">
        <f t="shared" si="696"/>
        <v>0</v>
      </c>
      <c r="U790">
        <f t="shared" si="697"/>
        <v>0</v>
      </c>
      <c r="V790">
        <f t="shared" si="698"/>
        <v>0</v>
      </c>
      <c r="W790">
        <f t="shared" si="699"/>
        <v>0</v>
      </c>
      <c r="X790">
        <f t="shared" si="700"/>
        <v>0</v>
      </c>
      <c r="Y790">
        <f t="shared" si="701"/>
        <v>0</v>
      </c>
      <c r="AA790">
        <v>40385408</v>
      </c>
      <c r="AB790">
        <f t="shared" si="702"/>
        <v>10573.85</v>
      </c>
      <c r="AC790">
        <f t="shared" si="703"/>
        <v>5339.93</v>
      </c>
      <c r="AD790">
        <f t="shared" si="704"/>
        <v>1054.32</v>
      </c>
      <c r="AE790">
        <f t="shared" si="705"/>
        <v>81.61</v>
      </c>
      <c r="AF790">
        <f t="shared" si="706"/>
        <v>4179.6000000000004</v>
      </c>
      <c r="AG790">
        <f t="shared" si="707"/>
        <v>0</v>
      </c>
      <c r="AH790">
        <f t="shared" si="708"/>
        <v>360</v>
      </c>
      <c r="AI790">
        <f t="shared" si="709"/>
        <v>0</v>
      </c>
      <c r="AJ790">
        <f t="shared" si="710"/>
        <v>0</v>
      </c>
      <c r="AK790">
        <v>10573.85</v>
      </c>
      <c r="AL790">
        <v>5339.93</v>
      </c>
      <c r="AM790">
        <v>1054.32</v>
      </c>
      <c r="AN790">
        <v>81.61</v>
      </c>
      <c r="AO790">
        <v>4179.6000000000004</v>
      </c>
      <c r="AP790">
        <v>0</v>
      </c>
      <c r="AQ790">
        <v>360</v>
      </c>
      <c r="AR790">
        <v>0</v>
      </c>
      <c r="AS790">
        <v>0</v>
      </c>
      <c r="AT790">
        <v>92</v>
      </c>
      <c r="AU790">
        <v>65</v>
      </c>
      <c r="AV790">
        <v>1</v>
      </c>
      <c r="AW790">
        <v>1</v>
      </c>
      <c r="AZ790">
        <v>1</v>
      </c>
      <c r="BA790">
        <v>24.53</v>
      </c>
      <c r="BB790">
        <v>8.7799999999999994</v>
      </c>
      <c r="BC790">
        <v>5.19</v>
      </c>
      <c r="BD790" t="s">
        <v>3</v>
      </c>
      <c r="BE790" t="s">
        <v>3</v>
      </c>
      <c r="BF790" t="s">
        <v>3</v>
      </c>
      <c r="BG790" t="s">
        <v>3</v>
      </c>
      <c r="BH790">
        <v>0</v>
      </c>
      <c r="BI790">
        <v>1</v>
      </c>
      <c r="BJ790" t="s">
        <v>536</v>
      </c>
      <c r="BM790">
        <v>47</v>
      </c>
      <c r="BN790">
        <v>0</v>
      </c>
      <c r="BO790" t="s">
        <v>533</v>
      </c>
      <c r="BP790">
        <v>1</v>
      </c>
      <c r="BQ790">
        <v>30</v>
      </c>
      <c r="BR790">
        <v>0</v>
      </c>
      <c r="BS790">
        <v>24.53</v>
      </c>
      <c r="BT790">
        <v>1</v>
      </c>
      <c r="BU790">
        <v>1</v>
      </c>
      <c r="BV790">
        <v>1</v>
      </c>
      <c r="BW790">
        <v>1</v>
      </c>
      <c r="BX790">
        <v>1</v>
      </c>
      <c r="BY790" t="s">
        <v>3</v>
      </c>
      <c r="BZ790">
        <v>92</v>
      </c>
      <c r="CA790">
        <v>65</v>
      </c>
      <c r="CE790">
        <v>30</v>
      </c>
      <c r="CF790">
        <v>0</v>
      </c>
      <c r="CG790">
        <v>0</v>
      </c>
      <c r="CM790">
        <v>0</v>
      </c>
      <c r="CN790" t="s">
        <v>3</v>
      </c>
      <c r="CO790">
        <v>0</v>
      </c>
      <c r="CP790">
        <f t="shared" si="711"/>
        <v>0</v>
      </c>
      <c r="CQ790">
        <f t="shared" si="712"/>
        <v>27714.240000000002</v>
      </c>
      <c r="CR790">
        <f t="shared" si="713"/>
        <v>9256.93</v>
      </c>
      <c r="CS790">
        <f t="shared" si="714"/>
        <v>2001.89</v>
      </c>
      <c r="CT790">
        <f t="shared" si="715"/>
        <v>102525.59</v>
      </c>
      <c r="CU790">
        <f t="shared" si="716"/>
        <v>0</v>
      </c>
      <c r="CV790">
        <f t="shared" si="717"/>
        <v>360</v>
      </c>
      <c r="CW790">
        <f t="shared" si="718"/>
        <v>0</v>
      </c>
      <c r="CX790">
        <f t="shared" si="719"/>
        <v>0</v>
      </c>
      <c r="CY790">
        <f t="shared" si="720"/>
        <v>0</v>
      </c>
      <c r="CZ790">
        <f t="shared" si="721"/>
        <v>0</v>
      </c>
      <c r="DC790" t="s">
        <v>3</v>
      </c>
      <c r="DD790" t="s">
        <v>3</v>
      </c>
      <c r="DE790" t="s">
        <v>3</v>
      </c>
      <c r="DF790" t="s">
        <v>3</v>
      </c>
      <c r="DG790" t="s">
        <v>3</v>
      </c>
      <c r="DH790" t="s">
        <v>3</v>
      </c>
      <c r="DI790" t="s">
        <v>3</v>
      </c>
      <c r="DJ790" t="s">
        <v>3</v>
      </c>
      <c r="DK790" t="s">
        <v>3</v>
      </c>
      <c r="DL790" t="s">
        <v>3</v>
      </c>
      <c r="DM790" t="s">
        <v>3</v>
      </c>
      <c r="DN790">
        <v>98</v>
      </c>
      <c r="DO790">
        <v>70</v>
      </c>
      <c r="DP790">
        <v>1</v>
      </c>
      <c r="DQ790">
        <v>1</v>
      </c>
      <c r="DU790">
        <v>1013</v>
      </c>
      <c r="DV790" t="s">
        <v>535</v>
      </c>
      <c r="DW790" t="s">
        <v>535</v>
      </c>
      <c r="DX790">
        <v>1</v>
      </c>
      <c r="EE790">
        <v>39927459</v>
      </c>
      <c r="EF790">
        <v>30</v>
      </c>
      <c r="EG790" t="s">
        <v>51</v>
      </c>
      <c r="EH790">
        <v>0</v>
      </c>
      <c r="EI790" t="s">
        <v>3</v>
      </c>
      <c r="EJ790">
        <v>1</v>
      </c>
      <c r="EK790">
        <v>47</v>
      </c>
      <c r="EL790" t="s">
        <v>537</v>
      </c>
      <c r="EM790" t="s">
        <v>538</v>
      </c>
      <c r="EO790" t="s">
        <v>3</v>
      </c>
      <c r="EQ790">
        <v>131072</v>
      </c>
      <c r="ER790">
        <v>10573.85</v>
      </c>
      <c r="ES790">
        <v>5339.93</v>
      </c>
      <c r="ET790">
        <v>1054.32</v>
      </c>
      <c r="EU790">
        <v>81.61</v>
      </c>
      <c r="EV790">
        <v>4179.6000000000004</v>
      </c>
      <c r="EW790">
        <v>360</v>
      </c>
      <c r="EX790">
        <v>0</v>
      </c>
      <c r="EY790">
        <v>0</v>
      </c>
      <c r="FQ790">
        <v>0</v>
      </c>
      <c r="FR790">
        <f t="shared" si="722"/>
        <v>0</v>
      </c>
      <c r="FS790">
        <v>0</v>
      </c>
      <c r="FX790">
        <v>98</v>
      </c>
      <c r="FY790">
        <v>70</v>
      </c>
      <c r="GA790" t="s">
        <v>3</v>
      </c>
      <c r="GD790">
        <v>0</v>
      </c>
      <c r="GF790">
        <v>295574780</v>
      </c>
      <c r="GG790">
        <v>2</v>
      </c>
      <c r="GH790">
        <v>1</v>
      </c>
      <c r="GI790">
        <v>2</v>
      </c>
      <c r="GJ790">
        <v>0</v>
      </c>
      <c r="GK790">
        <f>ROUND(R790*(R12)/100,2)</f>
        <v>0</v>
      </c>
      <c r="GL790">
        <f t="shared" si="723"/>
        <v>0</v>
      </c>
      <c r="GM790">
        <f t="shared" si="724"/>
        <v>0</v>
      </c>
      <c r="GN790">
        <f t="shared" si="725"/>
        <v>0</v>
      </c>
      <c r="GO790">
        <f t="shared" si="726"/>
        <v>0</v>
      </c>
      <c r="GP790">
        <f t="shared" si="727"/>
        <v>0</v>
      </c>
      <c r="GR790">
        <v>0</v>
      </c>
      <c r="GS790">
        <v>3</v>
      </c>
      <c r="GT790">
        <v>0</v>
      </c>
      <c r="GU790" t="s">
        <v>3</v>
      </c>
      <c r="GV790">
        <f t="shared" si="728"/>
        <v>0</v>
      </c>
      <c r="GW790">
        <v>1</v>
      </c>
      <c r="GX790">
        <f t="shared" si="729"/>
        <v>0</v>
      </c>
      <c r="HA790">
        <v>0</v>
      </c>
      <c r="HB790">
        <v>0</v>
      </c>
      <c r="HC790">
        <f t="shared" si="730"/>
        <v>0</v>
      </c>
      <c r="IK790">
        <v>0</v>
      </c>
    </row>
    <row r="791" spans="1:245" hidden="1" x14ac:dyDescent="0.2">
      <c r="A791">
        <v>18</v>
      </c>
      <c r="B791">
        <v>1</v>
      </c>
      <c r="C791">
        <v>373</v>
      </c>
      <c r="E791" t="s">
        <v>539</v>
      </c>
      <c r="F791" t="s">
        <v>540</v>
      </c>
      <c r="G791" t="s">
        <v>541</v>
      </c>
      <c r="H791" t="s">
        <v>57</v>
      </c>
      <c r="I791">
        <v>0</v>
      </c>
      <c r="J791">
        <v>6.6</v>
      </c>
      <c r="O791">
        <f t="shared" si="691"/>
        <v>0</v>
      </c>
      <c r="P791">
        <f t="shared" si="692"/>
        <v>0</v>
      </c>
      <c r="Q791">
        <f t="shared" si="693"/>
        <v>0</v>
      </c>
      <c r="R791">
        <f t="shared" si="694"/>
        <v>0</v>
      </c>
      <c r="S791">
        <f t="shared" si="695"/>
        <v>0</v>
      </c>
      <c r="T791">
        <f t="shared" si="696"/>
        <v>0</v>
      </c>
      <c r="U791">
        <f t="shared" si="697"/>
        <v>0</v>
      </c>
      <c r="V791">
        <f t="shared" si="698"/>
        <v>0</v>
      </c>
      <c r="W791">
        <f t="shared" si="699"/>
        <v>0</v>
      </c>
      <c r="X791">
        <f t="shared" si="700"/>
        <v>0</v>
      </c>
      <c r="Y791">
        <f t="shared" si="701"/>
        <v>0</v>
      </c>
      <c r="AA791">
        <v>40385408</v>
      </c>
      <c r="AB791">
        <f t="shared" si="702"/>
        <v>5681.92</v>
      </c>
      <c r="AC791">
        <f t="shared" si="703"/>
        <v>5681.92</v>
      </c>
      <c r="AD791">
        <f t="shared" si="704"/>
        <v>0</v>
      </c>
      <c r="AE791">
        <f t="shared" si="705"/>
        <v>0</v>
      </c>
      <c r="AF791">
        <f t="shared" si="706"/>
        <v>0</v>
      </c>
      <c r="AG791">
        <f t="shared" si="707"/>
        <v>0</v>
      </c>
      <c r="AH791">
        <f t="shared" si="708"/>
        <v>0</v>
      </c>
      <c r="AI791">
        <f t="shared" si="709"/>
        <v>0</v>
      </c>
      <c r="AJ791">
        <f t="shared" si="710"/>
        <v>0</v>
      </c>
      <c r="AK791">
        <v>5681.92</v>
      </c>
      <c r="AL791">
        <v>5681.92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1</v>
      </c>
      <c r="AW791">
        <v>1</v>
      </c>
      <c r="AZ791">
        <v>1</v>
      </c>
      <c r="BA791">
        <v>1</v>
      </c>
      <c r="BB791">
        <v>1</v>
      </c>
      <c r="BC791">
        <v>7.03</v>
      </c>
      <c r="BD791" t="s">
        <v>3</v>
      </c>
      <c r="BE791" t="s">
        <v>3</v>
      </c>
      <c r="BF791" t="s">
        <v>3</v>
      </c>
      <c r="BG791" t="s">
        <v>3</v>
      </c>
      <c r="BH791">
        <v>3</v>
      </c>
      <c r="BI791">
        <v>1</v>
      </c>
      <c r="BJ791" t="s">
        <v>542</v>
      </c>
      <c r="BM791">
        <v>47</v>
      </c>
      <c r="BN791">
        <v>0</v>
      </c>
      <c r="BO791" t="s">
        <v>540</v>
      </c>
      <c r="BP791">
        <v>1</v>
      </c>
      <c r="BQ791">
        <v>30</v>
      </c>
      <c r="BR791">
        <v>0</v>
      </c>
      <c r="BS791">
        <v>1</v>
      </c>
      <c r="BT791">
        <v>1</v>
      </c>
      <c r="BU791">
        <v>1</v>
      </c>
      <c r="BV791">
        <v>1</v>
      </c>
      <c r="BW791">
        <v>1</v>
      </c>
      <c r="BX791">
        <v>1</v>
      </c>
      <c r="BY791" t="s">
        <v>3</v>
      </c>
      <c r="BZ791">
        <v>0</v>
      </c>
      <c r="CA791">
        <v>0</v>
      </c>
      <c r="CE791">
        <v>30</v>
      </c>
      <c r="CF791">
        <v>0</v>
      </c>
      <c r="CG791">
        <v>0</v>
      </c>
      <c r="CM791">
        <v>0</v>
      </c>
      <c r="CN791" t="s">
        <v>3</v>
      </c>
      <c r="CO791">
        <v>0</v>
      </c>
      <c r="CP791">
        <f t="shared" si="711"/>
        <v>0</v>
      </c>
      <c r="CQ791">
        <f t="shared" si="712"/>
        <v>39943.9</v>
      </c>
      <c r="CR791">
        <f t="shared" si="713"/>
        <v>0</v>
      </c>
      <c r="CS791">
        <f t="shared" si="714"/>
        <v>0</v>
      </c>
      <c r="CT791">
        <f t="shared" si="715"/>
        <v>0</v>
      </c>
      <c r="CU791">
        <f t="shared" si="716"/>
        <v>0</v>
      </c>
      <c r="CV791">
        <f t="shared" si="717"/>
        <v>0</v>
      </c>
      <c r="CW791">
        <f t="shared" si="718"/>
        <v>0</v>
      </c>
      <c r="CX791">
        <f t="shared" si="719"/>
        <v>0</v>
      </c>
      <c r="CY791">
        <f t="shared" si="720"/>
        <v>0</v>
      </c>
      <c r="CZ791">
        <f t="shared" si="721"/>
        <v>0</v>
      </c>
      <c r="DC791" t="s">
        <v>3</v>
      </c>
      <c r="DD791" t="s">
        <v>3</v>
      </c>
      <c r="DE791" t="s">
        <v>3</v>
      </c>
      <c r="DF791" t="s">
        <v>3</v>
      </c>
      <c r="DG791" t="s">
        <v>3</v>
      </c>
      <c r="DH791" t="s">
        <v>3</v>
      </c>
      <c r="DI791" t="s">
        <v>3</v>
      </c>
      <c r="DJ791" t="s">
        <v>3</v>
      </c>
      <c r="DK791" t="s">
        <v>3</v>
      </c>
      <c r="DL791" t="s">
        <v>3</v>
      </c>
      <c r="DM791" t="s">
        <v>3</v>
      </c>
      <c r="DN791">
        <v>98</v>
      </c>
      <c r="DO791">
        <v>70</v>
      </c>
      <c r="DP791">
        <v>1</v>
      </c>
      <c r="DQ791">
        <v>1</v>
      </c>
      <c r="DU791">
        <v>1009</v>
      </c>
      <c r="DV791" t="s">
        <v>57</v>
      </c>
      <c r="DW791" t="s">
        <v>57</v>
      </c>
      <c r="DX791">
        <v>1000</v>
      </c>
      <c r="EE791">
        <v>39927459</v>
      </c>
      <c r="EF791">
        <v>30</v>
      </c>
      <c r="EG791" t="s">
        <v>51</v>
      </c>
      <c r="EH791">
        <v>0</v>
      </c>
      <c r="EI791" t="s">
        <v>3</v>
      </c>
      <c r="EJ791">
        <v>1</v>
      </c>
      <c r="EK791">
        <v>47</v>
      </c>
      <c r="EL791" t="s">
        <v>537</v>
      </c>
      <c r="EM791" t="s">
        <v>538</v>
      </c>
      <c r="EO791" t="s">
        <v>3</v>
      </c>
      <c r="EQ791">
        <v>0</v>
      </c>
      <c r="ER791">
        <v>5681.92</v>
      </c>
      <c r="ES791">
        <v>5681.92</v>
      </c>
      <c r="ET791">
        <v>0</v>
      </c>
      <c r="EU791">
        <v>0</v>
      </c>
      <c r="EV791">
        <v>0</v>
      </c>
      <c r="EW791">
        <v>0</v>
      </c>
      <c r="EX791">
        <v>0</v>
      </c>
      <c r="FQ791">
        <v>0</v>
      </c>
      <c r="FR791">
        <f t="shared" si="722"/>
        <v>0</v>
      </c>
      <c r="FS791">
        <v>0</v>
      </c>
      <c r="FX791">
        <v>98</v>
      </c>
      <c r="FY791">
        <v>70</v>
      </c>
      <c r="GA791" t="s">
        <v>3</v>
      </c>
      <c r="GD791">
        <v>0</v>
      </c>
      <c r="GF791">
        <v>1188263243</v>
      </c>
      <c r="GG791">
        <v>2</v>
      </c>
      <c r="GH791">
        <v>1</v>
      </c>
      <c r="GI791">
        <v>2</v>
      </c>
      <c r="GJ791">
        <v>0</v>
      </c>
      <c r="GK791">
        <f>ROUND(R791*(R12)/100,2)</f>
        <v>0</v>
      </c>
      <c r="GL791">
        <f t="shared" si="723"/>
        <v>0</v>
      </c>
      <c r="GM791">
        <f t="shared" si="724"/>
        <v>0</v>
      </c>
      <c r="GN791">
        <f t="shared" si="725"/>
        <v>0</v>
      </c>
      <c r="GO791">
        <f t="shared" si="726"/>
        <v>0</v>
      </c>
      <c r="GP791">
        <f t="shared" si="727"/>
        <v>0</v>
      </c>
      <c r="GR791">
        <v>0</v>
      </c>
      <c r="GS791">
        <v>3</v>
      </c>
      <c r="GT791">
        <v>0</v>
      </c>
      <c r="GU791" t="s">
        <v>3</v>
      </c>
      <c r="GV791">
        <f t="shared" si="728"/>
        <v>0</v>
      </c>
      <c r="GW791">
        <v>1</v>
      </c>
      <c r="GX791">
        <f t="shared" si="729"/>
        <v>0</v>
      </c>
      <c r="HA791">
        <v>0</v>
      </c>
      <c r="HB791">
        <v>0</v>
      </c>
      <c r="HC791">
        <f t="shared" si="730"/>
        <v>0</v>
      </c>
      <c r="IK791">
        <v>0</v>
      </c>
    </row>
    <row r="792" spans="1:245" hidden="1" x14ac:dyDescent="0.2">
      <c r="A792">
        <v>18</v>
      </c>
      <c r="B792">
        <v>1</v>
      </c>
      <c r="C792">
        <v>372</v>
      </c>
      <c r="E792" t="s">
        <v>543</v>
      </c>
      <c r="F792" t="s">
        <v>544</v>
      </c>
      <c r="G792" t="s">
        <v>545</v>
      </c>
      <c r="H792" t="s">
        <v>44</v>
      </c>
      <c r="I792">
        <v>0</v>
      </c>
      <c r="J792">
        <v>101.49999999999999</v>
      </c>
      <c r="O792">
        <f t="shared" si="691"/>
        <v>0</v>
      </c>
      <c r="P792">
        <f t="shared" si="692"/>
        <v>0</v>
      </c>
      <c r="Q792">
        <f t="shared" si="693"/>
        <v>0</v>
      </c>
      <c r="R792">
        <f t="shared" si="694"/>
        <v>0</v>
      </c>
      <c r="S792">
        <f t="shared" si="695"/>
        <v>0</v>
      </c>
      <c r="T792">
        <f t="shared" si="696"/>
        <v>0</v>
      </c>
      <c r="U792">
        <f t="shared" si="697"/>
        <v>0</v>
      </c>
      <c r="V792">
        <f t="shared" si="698"/>
        <v>0</v>
      </c>
      <c r="W792">
        <f t="shared" si="699"/>
        <v>0</v>
      </c>
      <c r="X792">
        <f t="shared" si="700"/>
        <v>0</v>
      </c>
      <c r="Y792">
        <f t="shared" si="701"/>
        <v>0</v>
      </c>
      <c r="AA792">
        <v>40385408</v>
      </c>
      <c r="AB792">
        <f t="shared" si="702"/>
        <v>726.64</v>
      </c>
      <c r="AC792">
        <f t="shared" si="703"/>
        <v>726.64</v>
      </c>
      <c r="AD792">
        <f t="shared" si="704"/>
        <v>0</v>
      </c>
      <c r="AE792">
        <f t="shared" si="705"/>
        <v>0</v>
      </c>
      <c r="AF792">
        <f t="shared" si="706"/>
        <v>0</v>
      </c>
      <c r="AG792">
        <f t="shared" si="707"/>
        <v>0</v>
      </c>
      <c r="AH792">
        <f t="shared" si="708"/>
        <v>0</v>
      </c>
      <c r="AI792">
        <f t="shared" si="709"/>
        <v>0</v>
      </c>
      <c r="AJ792">
        <f t="shared" si="710"/>
        <v>0</v>
      </c>
      <c r="AK792">
        <v>726.64</v>
      </c>
      <c r="AL792">
        <v>726.64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1</v>
      </c>
      <c r="AW792">
        <v>1</v>
      </c>
      <c r="AZ792">
        <v>1</v>
      </c>
      <c r="BA792">
        <v>1</v>
      </c>
      <c r="BB792">
        <v>1</v>
      </c>
      <c r="BC792">
        <v>6.01</v>
      </c>
      <c r="BD792" t="s">
        <v>3</v>
      </c>
      <c r="BE792" t="s">
        <v>3</v>
      </c>
      <c r="BF792" t="s">
        <v>3</v>
      </c>
      <c r="BG792" t="s">
        <v>3</v>
      </c>
      <c r="BH792">
        <v>3</v>
      </c>
      <c r="BI792">
        <v>1</v>
      </c>
      <c r="BJ792" t="s">
        <v>546</v>
      </c>
      <c r="BM792">
        <v>47</v>
      </c>
      <c r="BN792">
        <v>0</v>
      </c>
      <c r="BO792" t="s">
        <v>544</v>
      </c>
      <c r="BP792">
        <v>1</v>
      </c>
      <c r="BQ792">
        <v>30</v>
      </c>
      <c r="BR792">
        <v>0</v>
      </c>
      <c r="BS792">
        <v>1</v>
      </c>
      <c r="BT792">
        <v>1</v>
      </c>
      <c r="BU792">
        <v>1</v>
      </c>
      <c r="BV792">
        <v>1</v>
      </c>
      <c r="BW792">
        <v>1</v>
      </c>
      <c r="BX792">
        <v>1</v>
      </c>
      <c r="BY792" t="s">
        <v>3</v>
      </c>
      <c r="BZ792">
        <v>0</v>
      </c>
      <c r="CA792">
        <v>0</v>
      </c>
      <c r="CE792">
        <v>30</v>
      </c>
      <c r="CF792">
        <v>0</v>
      </c>
      <c r="CG792">
        <v>0</v>
      </c>
      <c r="CM792">
        <v>0</v>
      </c>
      <c r="CN792" t="s">
        <v>3</v>
      </c>
      <c r="CO792">
        <v>0</v>
      </c>
      <c r="CP792">
        <f t="shared" si="711"/>
        <v>0</v>
      </c>
      <c r="CQ792">
        <f t="shared" si="712"/>
        <v>4367.1099999999997</v>
      </c>
      <c r="CR792">
        <f t="shared" si="713"/>
        <v>0</v>
      </c>
      <c r="CS792">
        <f t="shared" si="714"/>
        <v>0</v>
      </c>
      <c r="CT792">
        <f t="shared" si="715"/>
        <v>0</v>
      </c>
      <c r="CU792">
        <f t="shared" si="716"/>
        <v>0</v>
      </c>
      <c r="CV792">
        <f t="shared" si="717"/>
        <v>0</v>
      </c>
      <c r="CW792">
        <f t="shared" si="718"/>
        <v>0</v>
      </c>
      <c r="CX792">
        <f t="shared" si="719"/>
        <v>0</v>
      </c>
      <c r="CY792">
        <f t="shared" si="720"/>
        <v>0</v>
      </c>
      <c r="CZ792">
        <f t="shared" si="721"/>
        <v>0</v>
      </c>
      <c r="DC792" t="s">
        <v>3</v>
      </c>
      <c r="DD792" t="s">
        <v>3</v>
      </c>
      <c r="DE792" t="s">
        <v>3</v>
      </c>
      <c r="DF792" t="s">
        <v>3</v>
      </c>
      <c r="DG792" t="s">
        <v>3</v>
      </c>
      <c r="DH792" t="s">
        <v>3</v>
      </c>
      <c r="DI792" t="s">
        <v>3</v>
      </c>
      <c r="DJ792" t="s">
        <v>3</v>
      </c>
      <c r="DK792" t="s">
        <v>3</v>
      </c>
      <c r="DL792" t="s">
        <v>3</v>
      </c>
      <c r="DM792" t="s">
        <v>3</v>
      </c>
      <c r="DN792">
        <v>98</v>
      </c>
      <c r="DO792">
        <v>70</v>
      </c>
      <c r="DP792">
        <v>1</v>
      </c>
      <c r="DQ792">
        <v>1</v>
      </c>
      <c r="DU792">
        <v>1007</v>
      </c>
      <c r="DV792" t="s">
        <v>44</v>
      </c>
      <c r="DW792" t="s">
        <v>44</v>
      </c>
      <c r="DX792">
        <v>1</v>
      </c>
      <c r="EE792">
        <v>39927459</v>
      </c>
      <c r="EF792">
        <v>30</v>
      </c>
      <c r="EG792" t="s">
        <v>51</v>
      </c>
      <c r="EH792">
        <v>0</v>
      </c>
      <c r="EI792" t="s">
        <v>3</v>
      </c>
      <c r="EJ792">
        <v>1</v>
      </c>
      <c r="EK792">
        <v>47</v>
      </c>
      <c r="EL792" t="s">
        <v>537</v>
      </c>
      <c r="EM792" t="s">
        <v>538</v>
      </c>
      <c r="EO792" t="s">
        <v>3</v>
      </c>
      <c r="EQ792">
        <v>0</v>
      </c>
      <c r="ER792">
        <v>726.64</v>
      </c>
      <c r="ES792">
        <v>726.64</v>
      </c>
      <c r="ET792">
        <v>0</v>
      </c>
      <c r="EU792">
        <v>0</v>
      </c>
      <c r="EV792">
        <v>0</v>
      </c>
      <c r="EW792">
        <v>0</v>
      </c>
      <c r="EX792">
        <v>0</v>
      </c>
      <c r="FQ792">
        <v>0</v>
      </c>
      <c r="FR792">
        <f t="shared" si="722"/>
        <v>0</v>
      </c>
      <c r="FS792">
        <v>0</v>
      </c>
      <c r="FX792">
        <v>98</v>
      </c>
      <c r="FY792">
        <v>70</v>
      </c>
      <c r="GA792" t="s">
        <v>3</v>
      </c>
      <c r="GD792">
        <v>0</v>
      </c>
      <c r="GF792">
        <v>-1692406045</v>
      </c>
      <c r="GG792">
        <v>2</v>
      </c>
      <c r="GH792">
        <v>1</v>
      </c>
      <c r="GI792">
        <v>2</v>
      </c>
      <c r="GJ792">
        <v>0</v>
      </c>
      <c r="GK792">
        <f>ROUND(R792*(R12)/100,2)</f>
        <v>0</v>
      </c>
      <c r="GL792">
        <f t="shared" si="723"/>
        <v>0</v>
      </c>
      <c r="GM792">
        <f t="shared" si="724"/>
        <v>0</v>
      </c>
      <c r="GN792">
        <f t="shared" si="725"/>
        <v>0</v>
      </c>
      <c r="GO792">
        <f t="shared" si="726"/>
        <v>0</v>
      </c>
      <c r="GP792">
        <f t="shared" si="727"/>
        <v>0</v>
      </c>
      <c r="GR792">
        <v>0</v>
      </c>
      <c r="GS792">
        <v>3</v>
      </c>
      <c r="GT792">
        <v>0</v>
      </c>
      <c r="GU792" t="s">
        <v>3</v>
      </c>
      <c r="GV792">
        <f t="shared" si="728"/>
        <v>0</v>
      </c>
      <c r="GW792">
        <v>1</v>
      </c>
      <c r="GX792">
        <f t="shared" si="729"/>
        <v>0</v>
      </c>
      <c r="HA792">
        <v>0</v>
      </c>
      <c r="HB792">
        <v>0</v>
      </c>
      <c r="HC792">
        <f t="shared" si="730"/>
        <v>0</v>
      </c>
      <c r="IK792">
        <v>0</v>
      </c>
    </row>
    <row r="793" spans="1:245" hidden="1" x14ac:dyDescent="0.2">
      <c r="A793">
        <v>17</v>
      </c>
      <c r="B793">
        <v>1</v>
      </c>
      <c r="C793">
        <f>ROW(SmtRes!A378)</f>
        <v>378</v>
      </c>
      <c r="D793">
        <f>ROW(EtalonRes!A376)</f>
        <v>376</v>
      </c>
      <c r="E793" t="s">
        <v>547</v>
      </c>
      <c r="F793" t="s">
        <v>548</v>
      </c>
      <c r="G793" t="s">
        <v>549</v>
      </c>
      <c r="H793" t="s">
        <v>550</v>
      </c>
      <c r="I793">
        <v>0</v>
      </c>
      <c r="J793">
        <v>0</v>
      </c>
      <c r="O793">
        <f t="shared" si="691"/>
        <v>0</v>
      </c>
      <c r="P793">
        <f t="shared" si="692"/>
        <v>0</v>
      </c>
      <c r="Q793">
        <f t="shared" si="693"/>
        <v>0</v>
      </c>
      <c r="R793">
        <f t="shared" si="694"/>
        <v>0</v>
      </c>
      <c r="S793">
        <f t="shared" si="695"/>
        <v>0</v>
      </c>
      <c r="T793">
        <f t="shared" si="696"/>
        <v>0</v>
      </c>
      <c r="U793">
        <f t="shared" si="697"/>
        <v>0</v>
      </c>
      <c r="V793">
        <f t="shared" si="698"/>
        <v>0</v>
      </c>
      <c r="W793">
        <f t="shared" si="699"/>
        <v>0</v>
      </c>
      <c r="X793">
        <f t="shared" si="700"/>
        <v>0</v>
      </c>
      <c r="Y793">
        <f t="shared" si="701"/>
        <v>0</v>
      </c>
      <c r="AA793">
        <v>40385408</v>
      </c>
      <c r="AB793">
        <f t="shared" si="702"/>
        <v>586.12</v>
      </c>
      <c r="AC793">
        <f t="shared" si="703"/>
        <v>27.72</v>
      </c>
      <c r="AD793">
        <f t="shared" si="704"/>
        <v>71.290000000000006</v>
      </c>
      <c r="AE793">
        <f t="shared" si="705"/>
        <v>13.35</v>
      </c>
      <c r="AF793">
        <f t="shared" si="706"/>
        <v>487.11</v>
      </c>
      <c r="AG793">
        <f t="shared" si="707"/>
        <v>0</v>
      </c>
      <c r="AH793">
        <f t="shared" si="708"/>
        <v>39</v>
      </c>
      <c r="AI793">
        <f t="shared" si="709"/>
        <v>0</v>
      </c>
      <c r="AJ793">
        <f t="shared" si="710"/>
        <v>0</v>
      </c>
      <c r="AK793">
        <v>586.12</v>
      </c>
      <c r="AL793">
        <v>27.72</v>
      </c>
      <c r="AM793">
        <v>71.290000000000006</v>
      </c>
      <c r="AN793">
        <v>13.35</v>
      </c>
      <c r="AO793">
        <v>487.11</v>
      </c>
      <c r="AP793">
        <v>0</v>
      </c>
      <c r="AQ793">
        <v>39</v>
      </c>
      <c r="AR793">
        <v>0</v>
      </c>
      <c r="AS793">
        <v>0</v>
      </c>
      <c r="AT793">
        <v>85</v>
      </c>
      <c r="AU793">
        <v>41</v>
      </c>
      <c r="AV793">
        <v>1</v>
      </c>
      <c r="AW793">
        <v>1</v>
      </c>
      <c r="AZ793">
        <v>1</v>
      </c>
      <c r="BA793">
        <v>24.53</v>
      </c>
      <c r="BB793">
        <v>9.1999999999999993</v>
      </c>
      <c r="BC793">
        <v>5.73</v>
      </c>
      <c r="BD793" t="s">
        <v>3</v>
      </c>
      <c r="BE793" t="s">
        <v>3</v>
      </c>
      <c r="BF793" t="s">
        <v>3</v>
      </c>
      <c r="BG793" t="s">
        <v>3</v>
      </c>
      <c r="BH793">
        <v>0</v>
      </c>
      <c r="BI793">
        <v>1</v>
      </c>
      <c r="BJ793" t="s">
        <v>551</v>
      </c>
      <c r="BM793">
        <v>65</v>
      </c>
      <c r="BN793">
        <v>0</v>
      </c>
      <c r="BO793" t="s">
        <v>548</v>
      </c>
      <c r="BP793">
        <v>1</v>
      </c>
      <c r="BQ793">
        <v>30</v>
      </c>
      <c r="BR793">
        <v>0</v>
      </c>
      <c r="BS793">
        <v>24.53</v>
      </c>
      <c r="BT793">
        <v>1</v>
      </c>
      <c r="BU793">
        <v>1</v>
      </c>
      <c r="BV793">
        <v>1</v>
      </c>
      <c r="BW793">
        <v>1</v>
      </c>
      <c r="BX793">
        <v>1</v>
      </c>
      <c r="BY793" t="s">
        <v>3</v>
      </c>
      <c r="BZ793">
        <v>85</v>
      </c>
      <c r="CA793">
        <v>41</v>
      </c>
      <c r="CE793">
        <v>30</v>
      </c>
      <c r="CF793">
        <v>0</v>
      </c>
      <c r="CG793">
        <v>0</v>
      </c>
      <c r="CM793">
        <v>0</v>
      </c>
      <c r="CN793" t="s">
        <v>3</v>
      </c>
      <c r="CO793">
        <v>0</v>
      </c>
      <c r="CP793">
        <f t="shared" si="711"/>
        <v>0</v>
      </c>
      <c r="CQ793">
        <f t="shared" si="712"/>
        <v>158.84</v>
      </c>
      <c r="CR793">
        <f t="shared" si="713"/>
        <v>655.87</v>
      </c>
      <c r="CS793">
        <f t="shared" si="714"/>
        <v>327.48</v>
      </c>
      <c r="CT793">
        <f t="shared" si="715"/>
        <v>11948.81</v>
      </c>
      <c r="CU793">
        <f t="shared" si="716"/>
        <v>0</v>
      </c>
      <c r="CV793">
        <f t="shared" si="717"/>
        <v>39</v>
      </c>
      <c r="CW793">
        <f t="shared" si="718"/>
        <v>0</v>
      </c>
      <c r="CX793">
        <f t="shared" si="719"/>
        <v>0</v>
      </c>
      <c r="CY793">
        <f t="shared" si="720"/>
        <v>0</v>
      </c>
      <c r="CZ793">
        <f t="shared" si="721"/>
        <v>0</v>
      </c>
      <c r="DC793" t="s">
        <v>3</v>
      </c>
      <c r="DD793" t="s">
        <v>3</v>
      </c>
      <c r="DE793" t="s">
        <v>3</v>
      </c>
      <c r="DF793" t="s">
        <v>3</v>
      </c>
      <c r="DG793" t="s">
        <v>3</v>
      </c>
      <c r="DH793" t="s">
        <v>3</v>
      </c>
      <c r="DI793" t="s">
        <v>3</v>
      </c>
      <c r="DJ793" t="s">
        <v>3</v>
      </c>
      <c r="DK793" t="s">
        <v>3</v>
      </c>
      <c r="DL793" t="s">
        <v>3</v>
      </c>
      <c r="DM793" t="s">
        <v>3</v>
      </c>
      <c r="DN793">
        <v>105</v>
      </c>
      <c r="DO793">
        <v>77</v>
      </c>
      <c r="DP793">
        <v>1</v>
      </c>
      <c r="DQ793">
        <v>1</v>
      </c>
      <c r="DU793">
        <v>1005</v>
      </c>
      <c r="DV793" t="s">
        <v>550</v>
      </c>
      <c r="DW793" t="s">
        <v>550</v>
      </c>
      <c r="DX793">
        <v>100</v>
      </c>
      <c r="EE793">
        <v>39927477</v>
      </c>
      <c r="EF793">
        <v>30</v>
      </c>
      <c r="EG793" t="s">
        <v>51</v>
      </c>
      <c r="EH793">
        <v>0</v>
      </c>
      <c r="EI793" t="s">
        <v>3</v>
      </c>
      <c r="EJ793">
        <v>1</v>
      </c>
      <c r="EK793">
        <v>65</v>
      </c>
      <c r="EL793" t="s">
        <v>552</v>
      </c>
      <c r="EM793" t="s">
        <v>553</v>
      </c>
      <c r="EO793" t="s">
        <v>3</v>
      </c>
      <c r="EQ793">
        <v>131072</v>
      </c>
      <c r="ER793">
        <v>586.12</v>
      </c>
      <c r="ES793">
        <v>27.72</v>
      </c>
      <c r="ET793">
        <v>71.290000000000006</v>
      </c>
      <c r="EU793">
        <v>13.35</v>
      </c>
      <c r="EV793">
        <v>487.11</v>
      </c>
      <c r="EW793">
        <v>39</v>
      </c>
      <c r="EX793">
        <v>0</v>
      </c>
      <c r="EY793">
        <v>0</v>
      </c>
      <c r="FQ793">
        <v>0</v>
      </c>
      <c r="FR793">
        <f t="shared" si="722"/>
        <v>0</v>
      </c>
      <c r="FS793">
        <v>0</v>
      </c>
      <c r="FX793">
        <v>105</v>
      </c>
      <c r="FY793">
        <v>77</v>
      </c>
      <c r="GA793" t="s">
        <v>3</v>
      </c>
      <c r="GD793">
        <v>0</v>
      </c>
      <c r="GF793">
        <v>-1458127369</v>
      </c>
      <c r="GG793">
        <v>2</v>
      </c>
      <c r="GH793">
        <v>1</v>
      </c>
      <c r="GI793">
        <v>2</v>
      </c>
      <c r="GJ793">
        <v>0</v>
      </c>
      <c r="GK793">
        <f>ROUND(R793*(R12)/100,2)</f>
        <v>0</v>
      </c>
      <c r="GL793">
        <f t="shared" si="723"/>
        <v>0</v>
      </c>
      <c r="GM793">
        <f t="shared" si="724"/>
        <v>0</v>
      </c>
      <c r="GN793">
        <f t="shared" si="725"/>
        <v>0</v>
      </c>
      <c r="GO793">
        <f t="shared" si="726"/>
        <v>0</v>
      </c>
      <c r="GP793">
        <f t="shared" si="727"/>
        <v>0</v>
      </c>
      <c r="GR793">
        <v>0</v>
      </c>
      <c r="GS793">
        <v>3</v>
      </c>
      <c r="GT793">
        <v>0</v>
      </c>
      <c r="GU793" t="s">
        <v>3</v>
      </c>
      <c r="GV793">
        <f t="shared" si="728"/>
        <v>0</v>
      </c>
      <c r="GW793">
        <v>1</v>
      </c>
      <c r="GX793">
        <f t="shared" si="729"/>
        <v>0</v>
      </c>
      <c r="HA793">
        <v>0</v>
      </c>
      <c r="HB793">
        <v>0</v>
      </c>
      <c r="HC793">
        <f t="shared" si="730"/>
        <v>0</v>
      </c>
      <c r="IK793">
        <v>0</v>
      </c>
    </row>
    <row r="794" spans="1:245" hidden="1" x14ac:dyDescent="0.2">
      <c r="A794">
        <v>18</v>
      </c>
      <c r="B794">
        <v>1</v>
      </c>
      <c r="C794">
        <v>377</v>
      </c>
      <c r="E794" t="s">
        <v>554</v>
      </c>
      <c r="F794" t="s">
        <v>555</v>
      </c>
      <c r="G794" t="s">
        <v>1311</v>
      </c>
      <c r="H794" t="s">
        <v>57</v>
      </c>
      <c r="I794">
        <v>0</v>
      </c>
      <c r="J794">
        <v>0.24</v>
      </c>
      <c r="O794">
        <f t="shared" si="691"/>
        <v>0</v>
      </c>
      <c r="P794">
        <f t="shared" si="692"/>
        <v>0</v>
      </c>
      <c r="Q794">
        <f t="shared" si="693"/>
        <v>0</v>
      </c>
      <c r="R794">
        <f t="shared" si="694"/>
        <v>0</v>
      </c>
      <c r="S794">
        <f t="shared" si="695"/>
        <v>0</v>
      </c>
      <c r="T794">
        <f t="shared" si="696"/>
        <v>0</v>
      </c>
      <c r="U794">
        <f t="shared" si="697"/>
        <v>0</v>
      </c>
      <c r="V794">
        <f t="shared" si="698"/>
        <v>0</v>
      </c>
      <c r="W794">
        <f t="shared" si="699"/>
        <v>0</v>
      </c>
      <c r="X794">
        <f t="shared" si="700"/>
        <v>0</v>
      </c>
      <c r="Y794">
        <f t="shared" si="701"/>
        <v>0</v>
      </c>
      <c r="AA794">
        <v>40385408</v>
      </c>
      <c r="AB794">
        <f t="shared" si="702"/>
        <v>11626.84</v>
      </c>
      <c r="AC794">
        <f t="shared" si="703"/>
        <v>11626.84</v>
      </c>
      <c r="AD794">
        <f t="shared" si="704"/>
        <v>0</v>
      </c>
      <c r="AE794">
        <f t="shared" si="705"/>
        <v>0</v>
      </c>
      <c r="AF794">
        <f t="shared" si="706"/>
        <v>0</v>
      </c>
      <c r="AG794">
        <f t="shared" si="707"/>
        <v>0</v>
      </c>
      <c r="AH794">
        <f t="shared" si="708"/>
        <v>0</v>
      </c>
      <c r="AI794">
        <f t="shared" si="709"/>
        <v>0</v>
      </c>
      <c r="AJ794">
        <f t="shared" si="710"/>
        <v>0</v>
      </c>
      <c r="AK794">
        <v>11626.84</v>
      </c>
      <c r="AL794">
        <v>11626.84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1</v>
      </c>
      <c r="AW794">
        <v>1</v>
      </c>
      <c r="AZ794">
        <v>1</v>
      </c>
      <c r="BA794">
        <v>1</v>
      </c>
      <c r="BB794">
        <v>1</v>
      </c>
      <c r="BC794">
        <v>2.0299999999999998</v>
      </c>
      <c r="BD794" t="s">
        <v>3</v>
      </c>
      <c r="BE794" t="s">
        <v>3</v>
      </c>
      <c r="BF794" t="s">
        <v>3</v>
      </c>
      <c r="BG794" t="s">
        <v>3</v>
      </c>
      <c r="BH794">
        <v>3</v>
      </c>
      <c r="BI794">
        <v>1</v>
      </c>
      <c r="BJ794" t="s">
        <v>556</v>
      </c>
      <c r="BM794">
        <v>65</v>
      </c>
      <c r="BN794">
        <v>0</v>
      </c>
      <c r="BO794" t="s">
        <v>555</v>
      </c>
      <c r="BP794">
        <v>1</v>
      </c>
      <c r="BQ794">
        <v>30</v>
      </c>
      <c r="BR794">
        <v>0</v>
      </c>
      <c r="BS794">
        <v>1</v>
      </c>
      <c r="BT794">
        <v>1</v>
      </c>
      <c r="BU794">
        <v>1</v>
      </c>
      <c r="BV794">
        <v>1</v>
      </c>
      <c r="BW794">
        <v>1</v>
      </c>
      <c r="BX794">
        <v>1</v>
      </c>
      <c r="BY794" t="s">
        <v>3</v>
      </c>
      <c r="BZ794">
        <v>0</v>
      </c>
      <c r="CA794">
        <v>0</v>
      </c>
      <c r="CE794">
        <v>30</v>
      </c>
      <c r="CF794">
        <v>0</v>
      </c>
      <c r="CG794">
        <v>0</v>
      </c>
      <c r="CM794">
        <v>0</v>
      </c>
      <c r="CN794" t="s">
        <v>3</v>
      </c>
      <c r="CO794">
        <v>0</v>
      </c>
      <c r="CP794">
        <f t="shared" si="711"/>
        <v>0</v>
      </c>
      <c r="CQ794">
        <f t="shared" si="712"/>
        <v>23602.49</v>
      </c>
      <c r="CR794">
        <f t="shared" si="713"/>
        <v>0</v>
      </c>
      <c r="CS794">
        <f t="shared" si="714"/>
        <v>0</v>
      </c>
      <c r="CT794">
        <f t="shared" si="715"/>
        <v>0</v>
      </c>
      <c r="CU794">
        <f t="shared" si="716"/>
        <v>0</v>
      </c>
      <c r="CV794">
        <f t="shared" si="717"/>
        <v>0</v>
      </c>
      <c r="CW794">
        <f t="shared" si="718"/>
        <v>0</v>
      </c>
      <c r="CX794">
        <f t="shared" si="719"/>
        <v>0</v>
      </c>
      <c r="CY794">
        <f t="shared" si="720"/>
        <v>0</v>
      </c>
      <c r="CZ794">
        <f t="shared" si="721"/>
        <v>0</v>
      </c>
      <c r="DC794" t="s">
        <v>3</v>
      </c>
      <c r="DD794" t="s">
        <v>3</v>
      </c>
      <c r="DE794" t="s">
        <v>3</v>
      </c>
      <c r="DF794" t="s">
        <v>3</v>
      </c>
      <c r="DG794" t="s">
        <v>3</v>
      </c>
      <c r="DH794" t="s">
        <v>3</v>
      </c>
      <c r="DI794" t="s">
        <v>3</v>
      </c>
      <c r="DJ794" t="s">
        <v>3</v>
      </c>
      <c r="DK794" t="s">
        <v>3</v>
      </c>
      <c r="DL794" t="s">
        <v>3</v>
      </c>
      <c r="DM794" t="s">
        <v>3</v>
      </c>
      <c r="DN794">
        <v>105</v>
      </c>
      <c r="DO794">
        <v>77</v>
      </c>
      <c r="DP794">
        <v>1</v>
      </c>
      <c r="DQ794">
        <v>1</v>
      </c>
      <c r="DU794">
        <v>1009</v>
      </c>
      <c r="DV794" t="s">
        <v>57</v>
      </c>
      <c r="DW794" t="s">
        <v>57</v>
      </c>
      <c r="DX794">
        <v>1000</v>
      </c>
      <c r="EE794">
        <v>39927477</v>
      </c>
      <c r="EF794">
        <v>30</v>
      </c>
      <c r="EG794" t="s">
        <v>51</v>
      </c>
      <c r="EH794">
        <v>0</v>
      </c>
      <c r="EI794" t="s">
        <v>3</v>
      </c>
      <c r="EJ794">
        <v>1</v>
      </c>
      <c r="EK794">
        <v>65</v>
      </c>
      <c r="EL794" t="s">
        <v>552</v>
      </c>
      <c r="EM794" t="s">
        <v>553</v>
      </c>
      <c r="EO794" t="s">
        <v>3</v>
      </c>
      <c r="EQ794">
        <v>0</v>
      </c>
      <c r="ER794">
        <v>11626.84</v>
      </c>
      <c r="ES794">
        <v>11626.84</v>
      </c>
      <c r="ET794">
        <v>0</v>
      </c>
      <c r="EU794">
        <v>0</v>
      </c>
      <c r="EV794">
        <v>0</v>
      </c>
      <c r="EW794">
        <v>0</v>
      </c>
      <c r="EX794">
        <v>0</v>
      </c>
      <c r="FQ794">
        <v>0</v>
      </c>
      <c r="FR794">
        <f t="shared" si="722"/>
        <v>0</v>
      </c>
      <c r="FS794">
        <v>0</v>
      </c>
      <c r="FX794">
        <v>105</v>
      </c>
      <c r="FY794">
        <v>77</v>
      </c>
      <c r="GA794" t="s">
        <v>3</v>
      </c>
      <c r="GD794">
        <v>0</v>
      </c>
      <c r="GF794">
        <v>-1988634631</v>
      </c>
      <c r="GG794">
        <v>2</v>
      </c>
      <c r="GH794">
        <v>1</v>
      </c>
      <c r="GI794">
        <v>2</v>
      </c>
      <c r="GJ794">
        <v>0</v>
      </c>
      <c r="GK794">
        <f>ROUND(R794*(R12)/100,2)</f>
        <v>0</v>
      </c>
      <c r="GL794">
        <f t="shared" si="723"/>
        <v>0</v>
      </c>
      <c r="GM794">
        <f t="shared" si="724"/>
        <v>0</v>
      </c>
      <c r="GN794">
        <f t="shared" si="725"/>
        <v>0</v>
      </c>
      <c r="GO794">
        <f t="shared" si="726"/>
        <v>0</v>
      </c>
      <c r="GP794">
        <f t="shared" si="727"/>
        <v>0</v>
      </c>
      <c r="GR794">
        <v>0</v>
      </c>
      <c r="GS794">
        <v>3</v>
      </c>
      <c r="GT794">
        <v>0</v>
      </c>
      <c r="GU794" t="s">
        <v>3</v>
      </c>
      <c r="GV794">
        <f t="shared" si="728"/>
        <v>0</v>
      </c>
      <c r="GW794">
        <v>1</v>
      </c>
      <c r="GX794">
        <f t="shared" si="729"/>
        <v>0</v>
      </c>
      <c r="HA794">
        <v>0</v>
      </c>
      <c r="HB794">
        <v>0</v>
      </c>
      <c r="HC794">
        <f t="shared" si="730"/>
        <v>0</v>
      </c>
      <c r="IK794">
        <v>0</v>
      </c>
    </row>
    <row r="795" spans="1:245" hidden="1" x14ac:dyDescent="0.2">
      <c r="A795">
        <v>17</v>
      </c>
      <c r="B795">
        <v>1</v>
      </c>
      <c r="C795">
        <f>ROW(SmtRes!A385)</f>
        <v>385</v>
      </c>
      <c r="D795">
        <f>ROW(EtalonRes!A383)</f>
        <v>383</v>
      </c>
      <c r="E795" t="s">
        <v>557</v>
      </c>
      <c r="F795" t="s">
        <v>558</v>
      </c>
      <c r="G795" t="s">
        <v>559</v>
      </c>
      <c r="H795" t="s">
        <v>560</v>
      </c>
      <c r="I795">
        <v>0</v>
      </c>
      <c r="J795">
        <v>0</v>
      </c>
      <c r="O795">
        <f t="shared" si="691"/>
        <v>0</v>
      </c>
      <c r="P795">
        <f t="shared" si="692"/>
        <v>0</v>
      </c>
      <c r="Q795">
        <f t="shared" si="693"/>
        <v>0</v>
      </c>
      <c r="R795">
        <f t="shared" si="694"/>
        <v>0</v>
      </c>
      <c r="S795">
        <f t="shared" si="695"/>
        <v>0</v>
      </c>
      <c r="T795">
        <f t="shared" si="696"/>
        <v>0</v>
      </c>
      <c r="U795">
        <f t="shared" si="697"/>
        <v>0</v>
      </c>
      <c r="V795">
        <f t="shared" si="698"/>
        <v>0</v>
      </c>
      <c r="W795">
        <f t="shared" si="699"/>
        <v>0</v>
      </c>
      <c r="X795">
        <f t="shared" si="700"/>
        <v>0</v>
      </c>
      <c r="Y795">
        <f t="shared" si="701"/>
        <v>0</v>
      </c>
      <c r="AA795">
        <v>40385408</v>
      </c>
      <c r="AB795">
        <f t="shared" si="702"/>
        <v>929.29</v>
      </c>
      <c r="AC795">
        <f t="shared" si="703"/>
        <v>1.41</v>
      </c>
      <c r="AD795">
        <f t="shared" si="704"/>
        <v>156.80000000000001</v>
      </c>
      <c r="AE795">
        <f t="shared" si="705"/>
        <v>35.979999999999997</v>
      </c>
      <c r="AF795">
        <f t="shared" si="706"/>
        <v>771.08</v>
      </c>
      <c r="AG795">
        <f t="shared" si="707"/>
        <v>0</v>
      </c>
      <c r="AH795">
        <f t="shared" si="708"/>
        <v>61.1</v>
      </c>
      <c r="AI795">
        <f t="shared" si="709"/>
        <v>0</v>
      </c>
      <c r="AJ795">
        <f t="shared" si="710"/>
        <v>0</v>
      </c>
      <c r="AK795">
        <v>929.29</v>
      </c>
      <c r="AL795">
        <v>1.41</v>
      </c>
      <c r="AM795">
        <v>156.80000000000001</v>
      </c>
      <c r="AN795">
        <v>35.979999999999997</v>
      </c>
      <c r="AO795">
        <v>771.08</v>
      </c>
      <c r="AP795">
        <v>0</v>
      </c>
      <c r="AQ795">
        <v>61.1</v>
      </c>
      <c r="AR795">
        <v>0</v>
      </c>
      <c r="AS795">
        <v>0</v>
      </c>
      <c r="AT795">
        <v>88</v>
      </c>
      <c r="AU795">
        <v>42</v>
      </c>
      <c r="AV795">
        <v>1</v>
      </c>
      <c r="AW795">
        <v>1</v>
      </c>
      <c r="AZ795">
        <v>1</v>
      </c>
      <c r="BA795">
        <v>24.53</v>
      </c>
      <c r="BB795">
        <v>10.66</v>
      </c>
      <c r="BC795">
        <v>5.73</v>
      </c>
      <c r="BD795" t="s">
        <v>3</v>
      </c>
      <c r="BE795" t="s">
        <v>3</v>
      </c>
      <c r="BF795" t="s">
        <v>3</v>
      </c>
      <c r="BG795" t="s">
        <v>3</v>
      </c>
      <c r="BH795">
        <v>0</v>
      </c>
      <c r="BI795">
        <v>1</v>
      </c>
      <c r="BJ795" t="s">
        <v>561</v>
      </c>
      <c r="BM795">
        <v>114</v>
      </c>
      <c r="BN795">
        <v>0</v>
      </c>
      <c r="BO795" t="s">
        <v>558</v>
      </c>
      <c r="BP795">
        <v>1</v>
      </c>
      <c r="BQ795">
        <v>30</v>
      </c>
      <c r="BR795">
        <v>0</v>
      </c>
      <c r="BS795">
        <v>24.53</v>
      </c>
      <c r="BT795">
        <v>1</v>
      </c>
      <c r="BU795">
        <v>1</v>
      </c>
      <c r="BV795">
        <v>1</v>
      </c>
      <c r="BW795">
        <v>1</v>
      </c>
      <c r="BX795">
        <v>1</v>
      </c>
      <c r="BY795" t="s">
        <v>3</v>
      </c>
      <c r="BZ795">
        <v>88</v>
      </c>
      <c r="CA795">
        <v>42</v>
      </c>
      <c r="CE795">
        <v>30</v>
      </c>
      <c r="CF795">
        <v>0</v>
      </c>
      <c r="CG795">
        <v>0</v>
      </c>
      <c r="CM795">
        <v>0</v>
      </c>
      <c r="CN795" t="s">
        <v>3</v>
      </c>
      <c r="CO795">
        <v>0</v>
      </c>
      <c r="CP795">
        <f t="shared" si="711"/>
        <v>0</v>
      </c>
      <c r="CQ795">
        <f t="shared" si="712"/>
        <v>8.08</v>
      </c>
      <c r="CR795">
        <f t="shared" si="713"/>
        <v>1671.49</v>
      </c>
      <c r="CS795">
        <f t="shared" si="714"/>
        <v>882.59</v>
      </c>
      <c r="CT795">
        <f t="shared" si="715"/>
        <v>18914.59</v>
      </c>
      <c r="CU795">
        <f t="shared" si="716"/>
        <v>0</v>
      </c>
      <c r="CV795">
        <f t="shared" si="717"/>
        <v>61.1</v>
      </c>
      <c r="CW795">
        <f t="shared" si="718"/>
        <v>0</v>
      </c>
      <c r="CX795">
        <f t="shared" si="719"/>
        <v>0</v>
      </c>
      <c r="CY795">
        <f t="shared" si="720"/>
        <v>0</v>
      </c>
      <c r="CZ795">
        <f t="shared" si="721"/>
        <v>0</v>
      </c>
      <c r="DC795" t="s">
        <v>3</v>
      </c>
      <c r="DD795" t="s">
        <v>3</v>
      </c>
      <c r="DE795" t="s">
        <v>3</v>
      </c>
      <c r="DF795" t="s">
        <v>3</v>
      </c>
      <c r="DG795" t="s">
        <v>3</v>
      </c>
      <c r="DH795" t="s">
        <v>3</v>
      </c>
      <c r="DI795" t="s">
        <v>3</v>
      </c>
      <c r="DJ795" t="s">
        <v>3</v>
      </c>
      <c r="DK795" t="s">
        <v>3</v>
      </c>
      <c r="DL795" t="s">
        <v>3</v>
      </c>
      <c r="DM795" t="s">
        <v>3</v>
      </c>
      <c r="DN795">
        <v>120</v>
      </c>
      <c r="DO795">
        <v>84</v>
      </c>
      <c r="DP795">
        <v>1</v>
      </c>
      <c r="DQ795">
        <v>1</v>
      </c>
      <c r="DU795">
        <v>1013</v>
      </c>
      <c r="DV795" t="s">
        <v>560</v>
      </c>
      <c r="DW795" t="s">
        <v>560</v>
      </c>
      <c r="DX795">
        <v>1</v>
      </c>
      <c r="EE795">
        <v>39927526</v>
      </c>
      <c r="EF795">
        <v>30</v>
      </c>
      <c r="EG795" t="s">
        <v>51</v>
      </c>
      <c r="EH795">
        <v>0</v>
      </c>
      <c r="EI795" t="s">
        <v>3</v>
      </c>
      <c r="EJ795">
        <v>1</v>
      </c>
      <c r="EK795">
        <v>114</v>
      </c>
      <c r="EL795" t="s">
        <v>562</v>
      </c>
      <c r="EM795" t="s">
        <v>563</v>
      </c>
      <c r="EO795" t="s">
        <v>3</v>
      </c>
      <c r="EQ795">
        <v>131072</v>
      </c>
      <c r="ER795">
        <v>929.29</v>
      </c>
      <c r="ES795">
        <v>1.41</v>
      </c>
      <c r="ET795">
        <v>156.80000000000001</v>
      </c>
      <c r="EU795">
        <v>35.979999999999997</v>
      </c>
      <c r="EV795">
        <v>771.08</v>
      </c>
      <c r="EW795">
        <v>61.1</v>
      </c>
      <c r="EX795">
        <v>0</v>
      </c>
      <c r="EY795">
        <v>0</v>
      </c>
      <c r="FQ795">
        <v>0</v>
      </c>
      <c r="FR795">
        <f t="shared" si="722"/>
        <v>0</v>
      </c>
      <c r="FS795">
        <v>0</v>
      </c>
      <c r="FX795">
        <v>120</v>
      </c>
      <c r="FY795">
        <v>84</v>
      </c>
      <c r="GA795" t="s">
        <v>3</v>
      </c>
      <c r="GD795">
        <v>0</v>
      </c>
      <c r="GF795">
        <v>-1183386335</v>
      </c>
      <c r="GG795">
        <v>2</v>
      </c>
      <c r="GH795">
        <v>1</v>
      </c>
      <c r="GI795">
        <v>2</v>
      </c>
      <c r="GJ795">
        <v>0</v>
      </c>
      <c r="GK795">
        <f>ROUND(R795*(R12)/100,2)</f>
        <v>0</v>
      </c>
      <c r="GL795">
        <f t="shared" si="723"/>
        <v>0</v>
      </c>
      <c r="GM795">
        <f t="shared" si="724"/>
        <v>0</v>
      </c>
      <c r="GN795">
        <f t="shared" si="725"/>
        <v>0</v>
      </c>
      <c r="GO795">
        <f t="shared" si="726"/>
        <v>0</v>
      </c>
      <c r="GP795">
        <f t="shared" si="727"/>
        <v>0</v>
      </c>
      <c r="GR795">
        <v>0</v>
      </c>
      <c r="GS795">
        <v>3</v>
      </c>
      <c r="GT795">
        <v>0</v>
      </c>
      <c r="GU795" t="s">
        <v>3</v>
      </c>
      <c r="GV795">
        <f t="shared" si="728"/>
        <v>0</v>
      </c>
      <c r="GW795">
        <v>1</v>
      </c>
      <c r="GX795">
        <f t="shared" si="729"/>
        <v>0</v>
      </c>
      <c r="HA795">
        <v>0</v>
      </c>
      <c r="HB795">
        <v>0</v>
      </c>
      <c r="HC795">
        <f t="shared" si="730"/>
        <v>0</v>
      </c>
      <c r="IK795">
        <v>0</v>
      </c>
    </row>
    <row r="796" spans="1:245" hidden="1" x14ac:dyDescent="0.2">
      <c r="A796">
        <v>18</v>
      </c>
      <c r="B796">
        <v>1</v>
      </c>
      <c r="C796">
        <v>382</v>
      </c>
      <c r="E796" t="s">
        <v>564</v>
      </c>
      <c r="F796" t="s">
        <v>565</v>
      </c>
      <c r="G796" t="s">
        <v>566</v>
      </c>
      <c r="H796" t="s">
        <v>44</v>
      </c>
      <c r="I796">
        <v>0</v>
      </c>
      <c r="J796">
        <v>0.10584</v>
      </c>
      <c r="O796">
        <f t="shared" si="691"/>
        <v>0</v>
      </c>
      <c r="P796">
        <f t="shared" si="692"/>
        <v>0</v>
      </c>
      <c r="Q796">
        <f t="shared" si="693"/>
        <v>0</v>
      </c>
      <c r="R796">
        <f t="shared" si="694"/>
        <v>0</v>
      </c>
      <c r="S796">
        <f t="shared" si="695"/>
        <v>0</v>
      </c>
      <c r="T796">
        <f t="shared" si="696"/>
        <v>0</v>
      </c>
      <c r="U796">
        <f t="shared" si="697"/>
        <v>0</v>
      </c>
      <c r="V796">
        <f t="shared" si="698"/>
        <v>0</v>
      </c>
      <c r="W796">
        <f t="shared" si="699"/>
        <v>0</v>
      </c>
      <c r="X796">
        <f t="shared" si="700"/>
        <v>0</v>
      </c>
      <c r="Y796">
        <f t="shared" si="701"/>
        <v>0</v>
      </c>
      <c r="AA796">
        <v>40385408</v>
      </c>
      <c r="AB796">
        <f t="shared" si="702"/>
        <v>7.07</v>
      </c>
      <c r="AC796">
        <f t="shared" si="703"/>
        <v>7.07</v>
      </c>
      <c r="AD796">
        <f t="shared" si="704"/>
        <v>0</v>
      </c>
      <c r="AE796">
        <f t="shared" si="705"/>
        <v>0</v>
      </c>
      <c r="AF796">
        <f t="shared" si="706"/>
        <v>0</v>
      </c>
      <c r="AG796">
        <f t="shared" si="707"/>
        <v>0</v>
      </c>
      <c r="AH796">
        <f t="shared" si="708"/>
        <v>0</v>
      </c>
      <c r="AI796">
        <f t="shared" si="709"/>
        <v>0</v>
      </c>
      <c r="AJ796">
        <f t="shared" si="710"/>
        <v>0</v>
      </c>
      <c r="AK796">
        <v>7.07</v>
      </c>
      <c r="AL796">
        <v>7.07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1</v>
      </c>
      <c r="AW796">
        <v>1</v>
      </c>
      <c r="AZ796">
        <v>1</v>
      </c>
      <c r="BA796">
        <v>1</v>
      </c>
      <c r="BB796">
        <v>1</v>
      </c>
      <c r="BC796">
        <v>4.99</v>
      </c>
      <c r="BD796" t="s">
        <v>3</v>
      </c>
      <c r="BE796" t="s">
        <v>3</v>
      </c>
      <c r="BF796" t="s">
        <v>3</v>
      </c>
      <c r="BG796" t="s">
        <v>3</v>
      </c>
      <c r="BH796">
        <v>3</v>
      </c>
      <c r="BI796">
        <v>1</v>
      </c>
      <c r="BJ796" t="s">
        <v>567</v>
      </c>
      <c r="BM796">
        <v>114</v>
      </c>
      <c r="BN796">
        <v>0</v>
      </c>
      <c r="BO796" t="s">
        <v>565</v>
      </c>
      <c r="BP796">
        <v>1</v>
      </c>
      <c r="BQ796">
        <v>30</v>
      </c>
      <c r="BR796">
        <v>0</v>
      </c>
      <c r="BS796">
        <v>1</v>
      </c>
      <c r="BT796">
        <v>1</v>
      </c>
      <c r="BU796">
        <v>1</v>
      </c>
      <c r="BV796">
        <v>1</v>
      </c>
      <c r="BW796">
        <v>1</v>
      </c>
      <c r="BX796">
        <v>1</v>
      </c>
      <c r="BY796" t="s">
        <v>3</v>
      </c>
      <c r="BZ796">
        <v>0</v>
      </c>
      <c r="CA796">
        <v>0</v>
      </c>
      <c r="CE796">
        <v>30</v>
      </c>
      <c r="CF796">
        <v>0</v>
      </c>
      <c r="CG796">
        <v>0</v>
      </c>
      <c r="CM796">
        <v>0</v>
      </c>
      <c r="CN796" t="s">
        <v>3</v>
      </c>
      <c r="CO796">
        <v>0</v>
      </c>
      <c r="CP796">
        <f t="shared" si="711"/>
        <v>0</v>
      </c>
      <c r="CQ796">
        <f t="shared" si="712"/>
        <v>35.28</v>
      </c>
      <c r="CR796">
        <f t="shared" si="713"/>
        <v>0</v>
      </c>
      <c r="CS796">
        <f t="shared" si="714"/>
        <v>0</v>
      </c>
      <c r="CT796">
        <f t="shared" si="715"/>
        <v>0</v>
      </c>
      <c r="CU796">
        <f t="shared" si="716"/>
        <v>0</v>
      </c>
      <c r="CV796">
        <f t="shared" si="717"/>
        <v>0</v>
      </c>
      <c r="CW796">
        <f t="shared" si="718"/>
        <v>0</v>
      </c>
      <c r="CX796">
        <f t="shared" si="719"/>
        <v>0</v>
      </c>
      <c r="CY796">
        <f t="shared" si="720"/>
        <v>0</v>
      </c>
      <c r="CZ796">
        <f t="shared" si="721"/>
        <v>0</v>
      </c>
      <c r="DC796" t="s">
        <v>3</v>
      </c>
      <c r="DD796" t="s">
        <v>3</v>
      </c>
      <c r="DE796" t="s">
        <v>3</v>
      </c>
      <c r="DF796" t="s">
        <v>3</v>
      </c>
      <c r="DG796" t="s">
        <v>3</v>
      </c>
      <c r="DH796" t="s">
        <v>3</v>
      </c>
      <c r="DI796" t="s">
        <v>3</v>
      </c>
      <c r="DJ796" t="s">
        <v>3</v>
      </c>
      <c r="DK796" t="s">
        <v>3</v>
      </c>
      <c r="DL796" t="s">
        <v>3</v>
      </c>
      <c r="DM796" t="s">
        <v>3</v>
      </c>
      <c r="DN796">
        <v>120</v>
      </c>
      <c r="DO796">
        <v>84</v>
      </c>
      <c r="DP796">
        <v>1</v>
      </c>
      <c r="DQ796">
        <v>1</v>
      </c>
      <c r="DU796">
        <v>1007</v>
      </c>
      <c r="DV796" t="s">
        <v>44</v>
      </c>
      <c r="DW796" t="s">
        <v>44</v>
      </c>
      <c r="DX796">
        <v>1</v>
      </c>
      <c r="EE796">
        <v>39927526</v>
      </c>
      <c r="EF796">
        <v>30</v>
      </c>
      <c r="EG796" t="s">
        <v>51</v>
      </c>
      <c r="EH796">
        <v>0</v>
      </c>
      <c r="EI796" t="s">
        <v>3</v>
      </c>
      <c r="EJ796">
        <v>1</v>
      </c>
      <c r="EK796">
        <v>114</v>
      </c>
      <c r="EL796" t="s">
        <v>562</v>
      </c>
      <c r="EM796" t="s">
        <v>563</v>
      </c>
      <c r="EO796" t="s">
        <v>3</v>
      </c>
      <c r="EQ796">
        <v>0</v>
      </c>
      <c r="ER796">
        <v>7.07</v>
      </c>
      <c r="ES796">
        <v>7.07</v>
      </c>
      <c r="ET796">
        <v>0</v>
      </c>
      <c r="EU796">
        <v>0</v>
      </c>
      <c r="EV796">
        <v>0</v>
      </c>
      <c r="EW796">
        <v>0</v>
      </c>
      <c r="EX796">
        <v>0</v>
      </c>
      <c r="FQ796">
        <v>0</v>
      </c>
      <c r="FR796">
        <f t="shared" si="722"/>
        <v>0</v>
      </c>
      <c r="FS796">
        <v>0</v>
      </c>
      <c r="FX796">
        <v>120</v>
      </c>
      <c r="FY796">
        <v>84</v>
      </c>
      <c r="GA796" t="s">
        <v>3</v>
      </c>
      <c r="GD796">
        <v>0</v>
      </c>
      <c r="GF796">
        <v>-862991314</v>
      </c>
      <c r="GG796">
        <v>2</v>
      </c>
      <c r="GH796">
        <v>1</v>
      </c>
      <c r="GI796">
        <v>2</v>
      </c>
      <c r="GJ796">
        <v>0</v>
      </c>
      <c r="GK796">
        <f>ROUND(R796*(R12)/100,2)</f>
        <v>0</v>
      </c>
      <c r="GL796">
        <f t="shared" si="723"/>
        <v>0</v>
      </c>
      <c r="GM796">
        <f t="shared" si="724"/>
        <v>0</v>
      </c>
      <c r="GN796">
        <f t="shared" si="725"/>
        <v>0</v>
      </c>
      <c r="GO796">
        <f t="shared" si="726"/>
        <v>0</v>
      </c>
      <c r="GP796">
        <f t="shared" si="727"/>
        <v>0</v>
      </c>
      <c r="GR796">
        <v>0</v>
      </c>
      <c r="GS796">
        <v>3</v>
      </c>
      <c r="GT796">
        <v>0</v>
      </c>
      <c r="GU796" t="s">
        <v>3</v>
      </c>
      <c r="GV796">
        <f t="shared" si="728"/>
        <v>0</v>
      </c>
      <c r="GW796">
        <v>1</v>
      </c>
      <c r="GX796">
        <f t="shared" si="729"/>
        <v>0</v>
      </c>
      <c r="HA796">
        <v>0</v>
      </c>
      <c r="HB796">
        <v>0</v>
      </c>
      <c r="HC796">
        <f t="shared" si="730"/>
        <v>0</v>
      </c>
      <c r="IK796">
        <v>0</v>
      </c>
    </row>
    <row r="797" spans="1:245" hidden="1" x14ac:dyDescent="0.2">
      <c r="A797">
        <v>18</v>
      </c>
      <c r="B797">
        <v>1</v>
      </c>
      <c r="C797">
        <v>384</v>
      </c>
      <c r="E797" t="s">
        <v>568</v>
      </c>
      <c r="F797" t="s">
        <v>569</v>
      </c>
      <c r="G797" t="s">
        <v>570</v>
      </c>
      <c r="H797" t="s">
        <v>57</v>
      </c>
      <c r="I797">
        <v>0</v>
      </c>
      <c r="J797">
        <v>0.6048</v>
      </c>
      <c r="O797">
        <f t="shared" si="691"/>
        <v>0</v>
      </c>
      <c r="P797">
        <f t="shared" si="692"/>
        <v>0</v>
      </c>
      <c r="Q797">
        <f t="shared" si="693"/>
        <v>0</v>
      </c>
      <c r="R797">
        <f t="shared" si="694"/>
        <v>0</v>
      </c>
      <c r="S797">
        <f t="shared" si="695"/>
        <v>0</v>
      </c>
      <c r="T797">
        <f t="shared" si="696"/>
        <v>0</v>
      </c>
      <c r="U797">
        <f t="shared" si="697"/>
        <v>0</v>
      </c>
      <c r="V797">
        <f t="shared" si="698"/>
        <v>0</v>
      </c>
      <c r="W797">
        <f t="shared" si="699"/>
        <v>0</v>
      </c>
      <c r="X797">
        <f t="shared" si="700"/>
        <v>0</v>
      </c>
      <c r="Y797">
        <f t="shared" si="701"/>
        <v>0</v>
      </c>
      <c r="AA797">
        <v>40385408</v>
      </c>
      <c r="AB797">
        <f t="shared" si="702"/>
        <v>796.76</v>
      </c>
      <c r="AC797">
        <f t="shared" si="703"/>
        <v>796.76</v>
      </c>
      <c r="AD797">
        <f t="shared" si="704"/>
        <v>0</v>
      </c>
      <c r="AE797">
        <f t="shared" si="705"/>
        <v>0</v>
      </c>
      <c r="AF797">
        <f t="shared" si="706"/>
        <v>0</v>
      </c>
      <c r="AG797">
        <f t="shared" si="707"/>
        <v>0</v>
      </c>
      <c r="AH797">
        <f t="shared" si="708"/>
        <v>0</v>
      </c>
      <c r="AI797">
        <f t="shared" si="709"/>
        <v>0</v>
      </c>
      <c r="AJ797">
        <f t="shared" si="710"/>
        <v>0</v>
      </c>
      <c r="AK797">
        <v>796.76</v>
      </c>
      <c r="AL797">
        <v>796.76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1</v>
      </c>
      <c r="AW797">
        <v>1</v>
      </c>
      <c r="AZ797">
        <v>1</v>
      </c>
      <c r="BA797">
        <v>1</v>
      </c>
      <c r="BB797">
        <v>1</v>
      </c>
      <c r="BC797">
        <v>6.2</v>
      </c>
      <c r="BD797" t="s">
        <v>3</v>
      </c>
      <c r="BE797" t="s">
        <v>3</v>
      </c>
      <c r="BF797" t="s">
        <v>3</v>
      </c>
      <c r="BG797" t="s">
        <v>3</v>
      </c>
      <c r="BH797">
        <v>3</v>
      </c>
      <c r="BI797">
        <v>1</v>
      </c>
      <c r="BJ797" t="s">
        <v>571</v>
      </c>
      <c r="BM797">
        <v>114</v>
      </c>
      <c r="BN797">
        <v>0</v>
      </c>
      <c r="BO797" t="s">
        <v>569</v>
      </c>
      <c r="BP797">
        <v>1</v>
      </c>
      <c r="BQ797">
        <v>30</v>
      </c>
      <c r="BR797">
        <v>0</v>
      </c>
      <c r="BS797">
        <v>1</v>
      </c>
      <c r="BT797">
        <v>1</v>
      </c>
      <c r="BU797">
        <v>1</v>
      </c>
      <c r="BV797">
        <v>1</v>
      </c>
      <c r="BW797">
        <v>1</v>
      </c>
      <c r="BX797">
        <v>1</v>
      </c>
      <c r="BY797" t="s">
        <v>3</v>
      </c>
      <c r="BZ797">
        <v>0</v>
      </c>
      <c r="CA797">
        <v>0</v>
      </c>
      <c r="CE797">
        <v>30</v>
      </c>
      <c r="CF797">
        <v>0</v>
      </c>
      <c r="CG797">
        <v>0</v>
      </c>
      <c r="CM797">
        <v>0</v>
      </c>
      <c r="CN797" t="s">
        <v>3</v>
      </c>
      <c r="CO797">
        <v>0</v>
      </c>
      <c r="CP797">
        <f t="shared" si="711"/>
        <v>0</v>
      </c>
      <c r="CQ797">
        <f t="shared" si="712"/>
        <v>4939.91</v>
      </c>
      <c r="CR797">
        <f t="shared" si="713"/>
        <v>0</v>
      </c>
      <c r="CS797">
        <f t="shared" si="714"/>
        <v>0</v>
      </c>
      <c r="CT797">
        <f t="shared" si="715"/>
        <v>0</v>
      </c>
      <c r="CU797">
        <f t="shared" si="716"/>
        <v>0</v>
      </c>
      <c r="CV797">
        <f t="shared" si="717"/>
        <v>0</v>
      </c>
      <c r="CW797">
        <f t="shared" si="718"/>
        <v>0</v>
      </c>
      <c r="CX797">
        <f t="shared" si="719"/>
        <v>0</v>
      </c>
      <c r="CY797">
        <f t="shared" si="720"/>
        <v>0</v>
      </c>
      <c r="CZ797">
        <f t="shared" si="721"/>
        <v>0</v>
      </c>
      <c r="DC797" t="s">
        <v>3</v>
      </c>
      <c r="DD797" t="s">
        <v>3</v>
      </c>
      <c r="DE797" t="s">
        <v>3</v>
      </c>
      <c r="DF797" t="s">
        <v>3</v>
      </c>
      <c r="DG797" t="s">
        <v>3</v>
      </c>
      <c r="DH797" t="s">
        <v>3</v>
      </c>
      <c r="DI797" t="s">
        <v>3</v>
      </c>
      <c r="DJ797" t="s">
        <v>3</v>
      </c>
      <c r="DK797" t="s">
        <v>3</v>
      </c>
      <c r="DL797" t="s">
        <v>3</v>
      </c>
      <c r="DM797" t="s">
        <v>3</v>
      </c>
      <c r="DN797">
        <v>120</v>
      </c>
      <c r="DO797">
        <v>84</v>
      </c>
      <c r="DP797">
        <v>1</v>
      </c>
      <c r="DQ797">
        <v>1</v>
      </c>
      <c r="DU797">
        <v>1009</v>
      </c>
      <c r="DV797" t="s">
        <v>57</v>
      </c>
      <c r="DW797" t="s">
        <v>57</v>
      </c>
      <c r="DX797">
        <v>1000</v>
      </c>
      <c r="EE797">
        <v>39927526</v>
      </c>
      <c r="EF797">
        <v>30</v>
      </c>
      <c r="EG797" t="s">
        <v>51</v>
      </c>
      <c r="EH797">
        <v>0</v>
      </c>
      <c r="EI797" t="s">
        <v>3</v>
      </c>
      <c r="EJ797">
        <v>1</v>
      </c>
      <c r="EK797">
        <v>114</v>
      </c>
      <c r="EL797" t="s">
        <v>562</v>
      </c>
      <c r="EM797" t="s">
        <v>563</v>
      </c>
      <c r="EO797" t="s">
        <v>3</v>
      </c>
      <c r="EQ797">
        <v>0</v>
      </c>
      <c r="ER797">
        <v>796.76</v>
      </c>
      <c r="ES797">
        <v>796.76</v>
      </c>
      <c r="ET797">
        <v>0</v>
      </c>
      <c r="EU797">
        <v>0</v>
      </c>
      <c r="EV797">
        <v>0</v>
      </c>
      <c r="EW797">
        <v>0</v>
      </c>
      <c r="EX797">
        <v>0</v>
      </c>
      <c r="FQ797">
        <v>0</v>
      </c>
      <c r="FR797">
        <f t="shared" si="722"/>
        <v>0</v>
      </c>
      <c r="FS797">
        <v>0</v>
      </c>
      <c r="FX797">
        <v>120</v>
      </c>
      <c r="FY797">
        <v>84</v>
      </c>
      <c r="GA797" t="s">
        <v>3</v>
      </c>
      <c r="GD797">
        <v>0</v>
      </c>
      <c r="GF797">
        <v>-224782797</v>
      </c>
      <c r="GG797">
        <v>2</v>
      </c>
      <c r="GH797">
        <v>1</v>
      </c>
      <c r="GI797">
        <v>2</v>
      </c>
      <c r="GJ797">
        <v>0</v>
      </c>
      <c r="GK797">
        <f>ROUND(R797*(R12)/100,2)</f>
        <v>0</v>
      </c>
      <c r="GL797">
        <f t="shared" si="723"/>
        <v>0</v>
      </c>
      <c r="GM797">
        <f t="shared" si="724"/>
        <v>0</v>
      </c>
      <c r="GN797">
        <f t="shared" si="725"/>
        <v>0</v>
      </c>
      <c r="GO797">
        <f t="shared" si="726"/>
        <v>0</v>
      </c>
      <c r="GP797">
        <f t="shared" si="727"/>
        <v>0</v>
      </c>
      <c r="GR797">
        <v>0</v>
      </c>
      <c r="GS797">
        <v>3</v>
      </c>
      <c r="GT797">
        <v>0</v>
      </c>
      <c r="GU797" t="s">
        <v>3</v>
      </c>
      <c r="GV797">
        <f t="shared" si="728"/>
        <v>0</v>
      </c>
      <c r="GW797">
        <v>1</v>
      </c>
      <c r="GX797">
        <f t="shared" si="729"/>
        <v>0</v>
      </c>
      <c r="HA797">
        <v>0</v>
      </c>
      <c r="HB797">
        <v>0</v>
      </c>
      <c r="HC797">
        <f t="shared" si="730"/>
        <v>0</v>
      </c>
      <c r="IK797">
        <v>0</v>
      </c>
    </row>
    <row r="798" spans="1:245" hidden="1" x14ac:dyDescent="0.2">
      <c r="A798">
        <v>18</v>
      </c>
      <c r="B798">
        <v>1</v>
      </c>
      <c r="C798">
        <v>383</v>
      </c>
      <c r="E798" t="s">
        <v>572</v>
      </c>
      <c r="F798" t="s">
        <v>573</v>
      </c>
      <c r="G798" t="s">
        <v>574</v>
      </c>
      <c r="H798" t="s">
        <v>44</v>
      </c>
      <c r="I798">
        <v>0</v>
      </c>
      <c r="J798">
        <v>1.5120000000000002</v>
      </c>
      <c r="O798">
        <f t="shared" si="691"/>
        <v>0</v>
      </c>
      <c r="P798">
        <f t="shared" si="692"/>
        <v>0</v>
      </c>
      <c r="Q798">
        <f t="shared" si="693"/>
        <v>0</v>
      </c>
      <c r="R798">
        <f t="shared" si="694"/>
        <v>0</v>
      </c>
      <c r="S798">
        <f t="shared" si="695"/>
        <v>0</v>
      </c>
      <c r="T798">
        <f t="shared" si="696"/>
        <v>0</v>
      </c>
      <c r="U798">
        <f t="shared" si="697"/>
        <v>0</v>
      </c>
      <c r="V798">
        <f t="shared" si="698"/>
        <v>0</v>
      </c>
      <c r="W798">
        <f t="shared" si="699"/>
        <v>0</v>
      </c>
      <c r="X798">
        <f t="shared" si="700"/>
        <v>0</v>
      </c>
      <c r="Y798">
        <f t="shared" si="701"/>
        <v>0</v>
      </c>
      <c r="AA798">
        <v>40385408</v>
      </c>
      <c r="AB798">
        <f t="shared" si="702"/>
        <v>481.69</v>
      </c>
      <c r="AC798">
        <f t="shared" si="703"/>
        <v>481.69</v>
      </c>
      <c r="AD798">
        <f t="shared" si="704"/>
        <v>0</v>
      </c>
      <c r="AE798">
        <f t="shared" si="705"/>
        <v>0</v>
      </c>
      <c r="AF798">
        <f t="shared" si="706"/>
        <v>0</v>
      </c>
      <c r="AG798">
        <f t="shared" si="707"/>
        <v>0</v>
      </c>
      <c r="AH798">
        <f t="shared" si="708"/>
        <v>0</v>
      </c>
      <c r="AI798">
        <f t="shared" si="709"/>
        <v>0</v>
      </c>
      <c r="AJ798">
        <f t="shared" si="710"/>
        <v>0</v>
      </c>
      <c r="AK798">
        <v>481.69</v>
      </c>
      <c r="AL798">
        <v>481.69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1</v>
      </c>
      <c r="AW798">
        <v>1</v>
      </c>
      <c r="AZ798">
        <v>1</v>
      </c>
      <c r="BA798">
        <v>1</v>
      </c>
      <c r="BB798">
        <v>1</v>
      </c>
      <c r="BC798">
        <v>6.69</v>
      </c>
      <c r="BD798" t="s">
        <v>3</v>
      </c>
      <c r="BE798" t="s">
        <v>3</v>
      </c>
      <c r="BF798" t="s">
        <v>3</v>
      </c>
      <c r="BG798" t="s">
        <v>3</v>
      </c>
      <c r="BH798">
        <v>3</v>
      </c>
      <c r="BI798">
        <v>1</v>
      </c>
      <c r="BJ798" t="s">
        <v>575</v>
      </c>
      <c r="BM798">
        <v>114</v>
      </c>
      <c r="BN798">
        <v>0</v>
      </c>
      <c r="BO798" t="s">
        <v>573</v>
      </c>
      <c r="BP798">
        <v>1</v>
      </c>
      <c r="BQ798">
        <v>30</v>
      </c>
      <c r="BR798">
        <v>0</v>
      </c>
      <c r="BS798">
        <v>1</v>
      </c>
      <c r="BT798">
        <v>1</v>
      </c>
      <c r="BU798">
        <v>1</v>
      </c>
      <c r="BV798">
        <v>1</v>
      </c>
      <c r="BW798">
        <v>1</v>
      </c>
      <c r="BX798">
        <v>1</v>
      </c>
      <c r="BY798" t="s">
        <v>3</v>
      </c>
      <c r="BZ798">
        <v>0</v>
      </c>
      <c r="CA798">
        <v>0</v>
      </c>
      <c r="CE798">
        <v>30</v>
      </c>
      <c r="CF798">
        <v>0</v>
      </c>
      <c r="CG798">
        <v>0</v>
      </c>
      <c r="CM798">
        <v>0</v>
      </c>
      <c r="CN798" t="s">
        <v>3</v>
      </c>
      <c r="CO798">
        <v>0</v>
      </c>
      <c r="CP798">
        <f t="shared" si="711"/>
        <v>0</v>
      </c>
      <c r="CQ798">
        <f t="shared" si="712"/>
        <v>3222.51</v>
      </c>
      <c r="CR798">
        <f t="shared" si="713"/>
        <v>0</v>
      </c>
      <c r="CS798">
        <f t="shared" si="714"/>
        <v>0</v>
      </c>
      <c r="CT798">
        <f t="shared" si="715"/>
        <v>0</v>
      </c>
      <c r="CU798">
        <f t="shared" si="716"/>
        <v>0</v>
      </c>
      <c r="CV798">
        <f t="shared" si="717"/>
        <v>0</v>
      </c>
      <c r="CW798">
        <f t="shared" si="718"/>
        <v>0</v>
      </c>
      <c r="CX798">
        <f t="shared" si="719"/>
        <v>0</v>
      </c>
      <c r="CY798">
        <f t="shared" si="720"/>
        <v>0</v>
      </c>
      <c r="CZ798">
        <f t="shared" si="721"/>
        <v>0</v>
      </c>
      <c r="DC798" t="s">
        <v>3</v>
      </c>
      <c r="DD798" t="s">
        <v>3</v>
      </c>
      <c r="DE798" t="s">
        <v>3</v>
      </c>
      <c r="DF798" t="s">
        <v>3</v>
      </c>
      <c r="DG798" t="s">
        <v>3</v>
      </c>
      <c r="DH798" t="s">
        <v>3</v>
      </c>
      <c r="DI798" t="s">
        <v>3</v>
      </c>
      <c r="DJ798" t="s">
        <v>3</v>
      </c>
      <c r="DK798" t="s">
        <v>3</v>
      </c>
      <c r="DL798" t="s">
        <v>3</v>
      </c>
      <c r="DM798" t="s">
        <v>3</v>
      </c>
      <c r="DN798">
        <v>120</v>
      </c>
      <c r="DO798">
        <v>84</v>
      </c>
      <c r="DP798">
        <v>1</v>
      </c>
      <c r="DQ798">
        <v>1</v>
      </c>
      <c r="DU798">
        <v>1007</v>
      </c>
      <c r="DV798" t="s">
        <v>44</v>
      </c>
      <c r="DW798" t="s">
        <v>44</v>
      </c>
      <c r="DX798">
        <v>1</v>
      </c>
      <c r="EE798">
        <v>39927526</v>
      </c>
      <c r="EF798">
        <v>30</v>
      </c>
      <c r="EG798" t="s">
        <v>51</v>
      </c>
      <c r="EH798">
        <v>0</v>
      </c>
      <c r="EI798" t="s">
        <v>3</v>
      </c>
      <c r="EJ798">
        <v>1</v>
      </c>
      <c r="EK798">
        <v>114</v>
      </c>
      <c r="EL798" t="s">
        <v>562</v>
      </c>
      <c r="EM798" t="s">
        <v>563</v>
      </c>
      <c r="EO798" t="s">
        <v>3</v>
      </c>
      <c r="EQ798">
        <v>0</v>
      </c>
      <c r="ER798">
        <v>481.69</v>
      </c>
      <c r="ES798">
        <v>481.69</v>
      </c>
      <c r="ET798">
        <v>0</v>
      </c>
      <c r="EU798">
        <v>0</v>
      </c>
      <c r="EV798">
        <v>0</v>
      </c>
      <c r="EW798">
        <v>0</v>
      </c>
      <c r="EX798">
        <v>0</v>
      </c>
      <c r="FQ798">
        <v>0</v>
      </c>
      <c r="FR798">
        <f t="shared" si="722"/>
        <v>0</v>
      </c>
      <c r="FS798">
        <v>0</v>
      </c>
      <c r="FX798">
        <v>120</v>
      </c>
      <c r="FY798">
        <v>84</v>
      </c>
      <c r="GA798" t="s">
        <v>3</v>
      </c>
      <c r="GD798">
        <v>0</v>
      </c>
      <c r="GF798">
        <v>202608499</v>
      </c>
      <c r="GG798">
        <v>2</v>
      </c>
      <c r="GH798">
        <v>1</v>
      </c>
      <c r="GI798">
        <v>2</v>
      </c>
      <c r="GJ798">
        <v>0</v>
      </c>
      <c r="GK798">
        <f>ROUND(R798*(R12)/100,2)</f>
        <v>0</v>
      </c>
      <c r="GL798">
        <f t="shared" si="723"/>
        <v>0</v>
      </c>
      <c r="GM798">
        <f t="shared" si="724"/>
        <v>0</v>
      </c>
      <c r="GN798">
        <f t="shared" si="725"/>
        <v>0</v>
      </c>
      <c r="GO798">
        <f t="shared" si="726"/>
        <v>0</v>
      </c>
      <c r="GP798">
        <f t="shared" si="727"/>
        <v>0</v>
      </c>
      <c r="GR798">
        <v>0</v>
      </c>
      <c r="GS798">
        <v>3</v>
      </c>
      <c r="GT798">
        <v>0</v>
      </c>
      <c r="GU798" t="s">
        <v>3</v>
      </c>
      <c r="GV798">
        <f t="shared" si="728"/>
        <v>0</v>
      </c>
      <c r="GW798">
        <v>1</v>
      </c>
      <c r="GX798">
        <f t="shared" si="729"/>
        <v>0</v>
      </c>
      <c r="HA798">
        <v>0</v>
      </c>
      <c r="HB798">
        <v>0</v>
      </c>
      <c r="HC798">
        <f t="shared" si="730"/>
        <v>0</v>
      </c>
      <c r="IK798">
        <v>0</v>
      </c>
    </row>
    <row r="799" spans="1:245" hidden="1" x14ac:dyDescent="0.2">
      <c r="A799">
        <v>17</v>
      </c>
      <c r="B799">
        <v>1</v>
      </c>
      <c r="C799">
        <f>ROW(SmtRes!A396)</f>
        <v>396</v>
      </c>
      <c r="D799">
        <f>ROW(EtalonRes!A394)</f>
        <v>394</v>
      </c>
      <c r="E799" t="s">
        <v>576</v>
      </c>
      <c r="F799" t="s">
        <v>577</v>
      </c>
      <c r="G799" t="s">
        <v>578</v>
      </c>
      <c r="H799" t="s">
        <v>579</v>
      </c>
      <c r="I799">
        <v>0</v>
      </c>
      <c r="J799">
        <v>0</v>
      </c>
      <c r="O799">
        <f t="shared" si="691"/>
        <v>0</v>
      </c>
      <c r="P799">
        <f t="shared" si="692"/>
        <v>0</v>
      </c>
      <c r="Q799">
        <f t="shared" si="693"/>
        <v>0</v>
      </c>
      <c r="R799">
        <f t="shared" si="694"/>
        <v>0</v>
      </c>
      <c r="S799">
        <f t="shared" si="695"/>
        <v>0</v>
      </c>
      <c r="T799">
        <f t="shared" si="696"/>
        <v>0</v>
      </c>
      <c r="U799">
        <f t="shared" si="697"/>
        <v>0</v>
      </c>
      <c r="V799">
        <f t="shared" si="698"/>
        <v>0</v>
      </c>
      <c r="W799">
        <f t="shared" si="699"/>
        <v>0</v>
      </c>
      <c r="X799">
        <f t="shared" si="700"/>
        <v>0</v>
      </c>
      <c r="Y799">
        <f t="shared" si="701"/>
        <v>0</v>
      </c>
      <c r="AA799">
        <v>40385408</v>
      </c>
      <c r="AB799">
        <f t="shared" si="702"/>
        <v>14700.63</v>
      </c>
      <c r="AC799">
        <f t="shared" si="703"/>
        <v>2063.27</v>
      </c>
      <c r="AD799">
        <f t="shared" si="704"/>
        <v>850.24</v>
      </c>
      <c r="AE799">
        <f t="shared" si="705"/>
        <v>148.91</v>
      </c>
      <c r="AF799">
        <f t="shared" si="706"/>
        <v>11787.12</v>
      </c>
      <c r="AG799">
        <f t="shared" si="707"/>
        <v>0</v>
      </c>
      <c r="AH799">
        <f t="shared" si="708"/>
        <v>856</v>
      </c>
      <c r="AI799">
        <f t="shared" si="709"/>
        <v>0</v>
      </c>
      <c r="AJ799">
        <f t="shared" si="710"/>
        <v>0</v>
      </c>
      <c r="AK799">
        <v>14700.63</v>
      </c>
      <c r="AL799">
        <v>2063.27</v>
      </c>
      <c r="AM799">
        <v>850.24</v>
      </c>
      <c r="AN799">
        <v>148.91</v>
      </c>
      <c r="AO799">
        <v>11787.12</v>
      </c>
      <c r="AP799">
        <v>0</v>
      </c>
      <c r="AQ799">
        <v>856</v>
      </c>
      <c r="AR799">
        <v>0</v>
      </c>
      <c r="AS799">
        <v>0</v>
      </c>
      <c r="AT799">
        <v>88</v>
      </c>
      <c r="AU799">
        <v>42</v>
      </c>
      <c r="AV799">
        <v>1</v>
      </c>
      <c r="AW799">
        <v>1</v>
      </c>
      <c r="AZ799">
        <v>1</v>
      </c>
      <c r="BA799">
        <v>24.53</v>
      </c>
      <c r="BB799">
        <v>9.82</v>
      </c>
      <c r="BC799">
        <v>6.58</v>
      </c>
      <c r="BD799" t="s">
        <v>3</v>
      </c>
      <c r="BE799" t="s">
        <v>3</v>
      </c>
      <c r="BF799" t="s">
        <v>3</v>
      </c>
      <c r="BG799" t="s">
        <v>3</v>
      </c>
      <c r="BH799">
        <v>0</v>
      </c>
      <c r="BI799">
        <v>1</v>
      </c>
      <c r="BJ799" t="s">
        <v>580</v>
      </c>
      <c r="BM799">
        <v>110</v>
      </c>
      <c r="BN799">
        <v>0</v>
      </c>
      <c r="BO799" t="s">
        <v>3</v>
      </c>
      <c r="BP799">
        <v>0</v>
      </c>
      <c r="BQ799">
        <v>30</v>
      </c>
      <c r="BR799">
        <v>0</v>
      </c>
      <c r="BS799">
        <v>24.53</v>
      </c>
      <c r="BT799">
        <v>1</v>
      </c>
      <c r="BU799">
        <v>1</v>
      </c>
      <c r="BV799">
        <v>1</v>
      </c>
      <c r="BW799">
        <v>1</v>
      </c>
      <c r="BX799">
        <v>1</v>
      </c>
      <c r="BY799" t="s">
        <v>3</v>
      </c>
      <c r="BZ799">
        <v>88</v>
      </c>
      <c r="CA799">
        <v>42</v>
      </c>
      <c r="CE799">
        <v>30</v>
      </c>
      <c r="CF799">
        <v>0</v>
      </c>
      <c r="CG799">
        <v>0</v>
      </c>
      <c r="CM799">
        <v>0</v>
      </c>
      <c r="CN799" t="s">
        <v>3</v>
      </c>
      <c r="CO799">
        <v>0</v>
      </c>
      <c r="CP799">
        <f t="shared" si="711"/>
        <v>0</v>
      </c>
      <c r="CQ799">
        <f t="shared" si="712"/>
        <v>13576.32</v>
      </c>
      <c r="CR799">
        <f t="shared" si="713"/>
        <v>8349.36</v>
      </c>
      <c r="CS799">
        <f t="shared" si="714"/>
        <v>3652.76</v>
      </c>
      <c r="CT799">
        <f t="shared" si="715"/>
        <v>289138.05</v>
      </c>
      <c r="CU799">
        <f t="shared" si="716"/>
        <v>0</v>
      </c>
      <c r="CV799">
        <f t="shared" si="717"/>
        <v>856</v>
      </c>
      <c r="CW799">
        <f t="shared" si="718"/>
        <v>0</v>
      </c>
      <c r="CX799">
        <f t="shared" si="719"/>
        <v>0</v>
      </c>
      <c r="CY799">
        <f t="shared" si="720"/>
        <v>0</v>
      </c>
      <c r="CZ799">
        <f t="shared" si="721"/>
        <v>0</v>
      </c>
      <c r="DC799" t="s">
        <v>3</v>
      </c>
      <c r="DD799" t="s">
        <v>3</v>
      </c>
      <c r="DE799" t="s">
        <v>3</v>
      </c>
      <c r="DF799" t="s">
        <v>3</v>
      </c>
      <c r="DG799" t="s">
        <v>3</v>
      </c>
      <c r="DH799" t="s">
        <v>3</v>
      </c>
      <c r="DI799" t="s">
        <v>3</v>
      </c>
      <c r="DJ799" t="s">
        <v>3</v>
      </c>
      <c r="DK799" t="s">
        <v>3</v>
      </c>
      <c r="DL799" t="s">
        <v>3</v>
      </c>
      <c r="DM799" t="s">
        <v>3</v>
      </c>
      <c r="DN799">
        <v>120</v>
      </c>
      <c r="DO799">
        <v>84</v>
      </c>
      <c r="DP799">
        <v>1</v>
      </c>
      <c r="DQ799">
        <v>1</v>
      </c>
      <c r="DU799">
        <v>1013</v>
      </c>
      <c r="DV799" t="s">
        <v>579</v>
      </c>
      <c r="DW799" t="s">
        <v>579</v>
      </c>
      <c r="DX799">
        <v>1</v>
      </c>
      <c r="EE799">
        <v>39927522</v>
      </c>
      <c r="EF799">
        <v>30</v>
      </c>
      <c r="EG799" t="s">
        <v>51</v>
      </c>
      <c r="EH799">
        <v>0</v>
      </c>
      <c r="EI799" t="s">
        <v>3</v>
      </c>
      <c r="EJ799">
        <v>1</v>
      </c>
      <c r="EK799">
        <v>110</v>
      </c>
      <c r="EL799" t="s">
        <v>581</v>
      </c>
      <c r="EM799" t="s">
        <v>582</v>
      </c>
      <c r="EO799" t="s">
        <v>3</v>
      </c>
      <c r="EQ799">
        <v>131072</v>
      </c>
      <c r="ER799">
        <v>14700.63</v>
      </c>
      <c r="ES799">
        <v>2063.27</v>
      </c>
      <c r="ET799">
        <v>850.24</v>
      </c>
      <c r="EU799">
        <v>148.91</v>
      </c>
      <c r="EV799">
        <v>11787.12</v>
      </c>
      <c r="EW799">
        <v>856</v>
      </c>
      <c r="EX799">
        <v>0</v>
      </c>
      <c r="EY799">
        <v>0</v>
      </c>
      <c r="FQ799">
        <v>0</v>
      </c>
      <c r="FR799">
        <f t="shared" si="722"/>
        <v>0</v>
      </c>
      <c r="FS799">
        <v>0</v>
      </c>
      <c r="FX799">
        <v>120</v>
      </c>
      <c r="FY799">
        <v>84</v>
      </c>
      <c r="GA799" t="s">
        <v>3</v>
      </c>
      <c r="GD799">
        <v>0</v>
      </c>
      <c r="GF799">
        <v>1661493044</v>
      </c>
      <c r="GG799">
        <v>2</v>
      </c>
      <c r="GH799">
        <v>1</v>
      </c>
      <c r="GI799">
        <v>3</v>
      </c>
      <c r="GJ799">
        <v>0</v>
      </c>
      <c r="GK799">
        <f>ROUND(R799*(R12)/100,2)</f>
        <v>0</v>
      </c>
      <c r="GL799">
        <f t="shared" si="723"/>
        <v>0</v>
      </c>
      <c r="GM799">
        <f t="shared" si="724"/>
        <v>0</v>
      </c>
      <c r="GN799">
        <f t="shared" si="725"/>
        <v>0</v>
      </c>
      <c r="GO799">
        <f t="shared" si="726"/>
        <v>0</v>
      </c>
      <c r="GP799">
        <f t="shared" si="727"/>
        <v>0</v>
      </c>
      <c r="GR799">
        <v>0</v>
      </c>
      <c r="GS799">
        <v>3</v>
      </c>
      <c r="GT799">
        <v>0</v>
      </c>
      <c r="GU799" t="s">
        <v>3</v>
      </c>
      <c r="GV799">
        <f t="shared" si="728"/>
        <v>0</v>
      </c>
      <c r="GW799">
        <v>1</v>
      </c>
      <c r="GX799">
        <f t="shared" si="729"/>
        <v>0</v>
      </c>
      <c r="HA799">
        <v>0</v>
      </c>
      <c r="HB799">
        <v>0</v>
      </c>
      <c r="HC799">
        <f t="shared" si="730"/>
        <v>0</v>
      </c>
      <c r="IK799">
        <v>0</v>
      </c>
    </row>
    <row r="800" spans="1:245" hidden="1" x14ac:dyDescent="0.2">
      <c r="A800">
        <v>18</v>
      </c>
      <c r="B800">
        <v>1</v>
      </c>
      <c r="C800">
        <v>396</v>
      </c>
      <c r="E800" t="s">
        <v>583</v>
      </c>
      <c r="F800" t="s">
        <v>456</v>
      </c>
      <c r="G800" t="s">
        <v>457</v>
      </c>
      <c r="H800" t="s">
        <v>344</v>
      </c>
      <c r="I800">
        <v>0</v>
      </c>
      <c r="J800">
        <v>0.5</v>
      </c>
      <c r="O800">
        <f t="shared" si="691"/>
        <v>0</v>
      </c>
      <c r="P800">
        <f t="shared" si="692"/>
        <v>0</v>
      </c>
      <c r="Q800">
        <f t="shared" si="693"/>
        <v>0</v>
      </c>
      <c r="R800">
        <f t="shared" si="694"/>
        <v>0</v>
      </c>
      <c r="S800">
        <f t="shared" si="695"/>
        <v>0</v>
      </c>
      <c r="T800">
        <f t="shared" si="696"/>
        <v>0</v>
      </c>
      <c r="U800">
        <f t="shared" si="697"/>
        <v>0</v>
      </c>
      <c r="V800">
        <f t="shared" si="698"/>
        <v>0</v>
      </c>
      <c r="W800">
        <f t="shared" si="699"/>
        <v>0</v>
      </c>
      <c r="X800">
        <f t="shared" si="700"/>
        <v>0</v>
      </c>
      <c r="Y800">
        <f t="shared" si="701"/>
        <v>0</v>
      </c>
      <c r="AA800">
        <v>40385408</v>
      </c>
      <c r="AB800">
        <f t="shared" si="702"/>
        <v>437.82</v>
      </c>
      <c r="AC800">
        <f t="shared" si="703"/>
        <v>437.82</v>
      </c>
      <c r="AD800">
        <f t="shared" si="704"/>
        <v>0</v>
      </c>
      <c r="AE800">
        <f t="shared" si="705"/>
        <v>0</v>
      </c>
      <c r="AF800">
        <f t="shared" si="706"/>
        <v>0</v>
      </c>
      <c r="AG800">
        <f t="shared" si="707"/>
        <v>0</v>
      </c>
      <c r="AH800">
        <f t="shared" si="708"/>
        <v>0</v>
      </c>
      <c r="AI800">
        <f t="shared" si="709"/>
        <v>0</v>
      </c>
      <c r="AJ800">
        <f t="shared" si="710"/>
        <v>0</v>
      </c>
      <c r="AK800">
        <v>437.82</v>
      </c>
      <c r="AL800">
        <v>437.82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1</v>
      </c>
      <c r="AW800">
        <v>1</v>
      </c>
      <c r="AZ800">
        <v>1</v>
      </c>
      <c r="BA800">
        <v>1</v>
      </c>
      <c r="BB800">
        <v>1</v>
      </c>
      <c r="BC800">
        <v>1.69</v>
      </c>
      <c r="BD800" t="s">
        <v>3</v>
      </c>
      <c r="BE800" t="s">
        <v>3</v>
      </c>
      <c r="BF800" t="s">
        <v>3</v>
      </c>
      <c r="BG800" t="s">
        <v>3</v>
      </c>
      <c r="BH800">
        <v>3</v>
      </c>
      <c r="BI800">
        <v>1</v>
      </c>
      <c r="BJ800" t="s">
        <v>458</v>
      </c>
      <c r="BM800">
        <v>110</v>
      </c>
      <c r="BN800">
        <v>0</v>
      </c>
      <c r="BO800" t="s">
        <v>3</v>
      </c>
      <c r="BP800">
        <v>0</v>
      </c>
      <c r="BQ800">
        <v>30</v>
      </c>
      <c r="BR800">
        <v>0</v>
      </c>
      <c r="BS800">
        <v>1</v>
      </c>
      <c r="BT800">
        <v>1</v>
      </c>
      <c r="BU800">
        <v>1</v>
      </c>
      <c r="BV800">
        <v>1</v>
      </c>
      <c r="BW800">
        <v>1</v>
      </c>
      <c r="BX800">
        <v>1</v>
      </c>
      <c r="BY800" t="s">
        <v>3</v>
      </c>
      <c r="BZ800">
        <v>0</v>
      </c>
      <c r="CA800">
        <v>0</v>
      </c>
      <c r="CE800">
        <v>30</v>
      </c>
      <c r="CF800">
        <v>0</v>
      </c>
      <c r="CG800">
        <v>0</v>
      </c>
      <c r="CM800">
        <v>0</v>
      </c>
      <c r="CN800" t="s">
        <v>3</v>
      </c>
      <c r="CO800">
        <v>0</v>
      </c>
      <c r="CP800">
        <f t="shared" si="711"/>
        <v>0</v>
      </c>
      <c r="CQ800">
        <f t="shared" si="712"/>
        <v>739.92</v>
      </c>
      <c r="CR800">
        <f t="shared" si="713"/>
        <v>0</v>
      </c>
      <c r="CS800">
        <f t="shared" si="714"/>
        <v>0</v>
      </c>
      <c r="CT800">
        <f t="shared" si="715"/>
        <v>0</v>
      </c>
      <c r="CU800">
        <f t="shared" si="716"/>
        <v>0</v>
      </c>
      <c r="CV800">
        <f t="shared" si="717"/>
        <v>0</v>
      </c>
      <c r="CW800">
        <f t="shared" si="718"/>
        <v>0</v>
      </c>
      <c r="CX800">
        <f t="shared" si="719"/>
        <v>0</v>
      </c>
      <c r="CY800">
        <f t="shared" si="720"/>
        <v>0</v>
      </c>
      <c r="CZ800">
        <f t="shared" si="721"/>
        <v>0</v>
      </c>
      <c r="DC800" t="s">
        <v>3</v>
      </c>
      <c r="DD800" t="s">
        <v>3</v>
      </c>
      <c r="DE800" t="s">
        <v>3</v>
      </c>
      <c r="DF800" t="s">
        <v>3</v>
      </c>
      <c r="DG800" t="s">
        <v>3</v>
      </c>
      <c r="DH800" t="s">
        <v>3</v>
      </c>
      <c r="DI800" t="s">
        <v>3</v>
      </c>
      <c r="DJ800" t="s">
        <v>3</v>
      </c>
      <c r="DK800" t="s">
        <v>3</v>
      </c>
      <c r="DL800" t="s">
        <v>3</v>
      </c>
      <c r="DM800" t="s">
        <v>3</v>
      </c>
      <c r="DN800">
        <v>120</v>
      </c>
      <c r="DO800">
        <v>84</v>
      </c>
      <c r="DP800">
        <v>1</v>
      </c>
      <c r="DQ800">
        <v>1</v>
      </c>
      <c r="DU800">
        <v>1010</v>
      </c>
      <c r="DV800" t="s">
        <v>344</v>
      </c>
      <c r="DW800" t="s">
        <v>344</v>
      </c>
      <c r="DX800">
        <v>1</v>
      </c>
      <c r="EE800">
        <v>39927522</v>
      </c>
      <c r="EF800">
        <v>30</v>
      </c>
      <c r="EG800" t="s">
        <v>51</v>
      </c>
      <c r="EH800">
        <v>0</v>
      </c>
      <c r="EI800" t="s">
        <v>3</v>
      </c>
      <c r="EJ800">
        <v>1</v>
      </c>
      <c r="EK800">
        <v>110</v>
      </c>
      <c r="EL800" t="s">
        <v>581</v>
      </c>
      <c r="EM800" t="s">
        <v>582</v>
      </c>
      <c r="EO800" t="s">
        <v>3</v>
      </c>
      <c r="EQ800">
        <v>0</v>
      </c>
      <c r="ER800">
        <v>437.82</v>
      </c>
      <c r="ES800">
        <v>437.82</v>
      </c>
      <c r="ET800">
        <v>0</v>
      </c>
      <c r="EU800">
        <v>0</v>
      </c>
      <c r="EV800">
        <v>0</v>
      </c>
      <c r="EW800">
        <v>0</v>
      </c>
      <c r="EX800">
        <v>0</v>
      </c>
      <c r="FQ800">
        <v>0</v>
      </c>
      <c r="FR800">
        <f t="shared" si="722"/>
        <v>0</v>
      </c>
      <c r="FS800">
        <v>0</v>
      </c>
      <c r="FX800">
        <v>120</v>
      </c>
      <c r="FY800">
        <v>84</v>
      </c>
      <c r="GA800" t="s">
        <v>3</v>
      </c>
      <c r="GD800">
        <v>0</v>
      </c>
      <c r="GF800">
        <v>-1816805806</v>
      </c>
      <c r="GG800">
        <v>2</v>
      </c>
      <c r="GH800">
        <v>1</v>
      </c>
      <c r="GI800">
        <v>3</v>
      </c>
      <c r="GJ800">
        <v>0</v>
      </c>
      <c r="GK800">
        <f>ROUND(R800*(R12)/100,2)</f>
        <v>0</v>
      </c>
      <c r="GL800">
        <f t="shared" si="723"/>
        <v>0</v>
      </c>
      <c r="GM800">
        <f t="shared" si="724"/>
        <v>0</v>
      </c>
      <c r="GN800">
        <f t="shared" si="725"/>
        <v>0</v>
      </c>
      <c r="GO800">
        <f t="shared" si="726"/>
        <v>0</v>
      </c>
      <c r="GP800">
        <f t="shared" si="727"/>
        <v>0</v>
      </c>
      <c r="GR800">
        <v>0</v>
      </c>
      <c r="GS800">
        <v>3</v>
      </c>
      <c r="GT800">
        <v>0</v>
      </c>
      <c r="GU800" t="s">
        <v>3</v>
      </c>
      <c r="GV800">
        <f t="shared" si="728"/>
        <v>0</v>
      </c>
      <c r="GW800">
        <v>1</v>
      </c>
      <c r="GX800">
        <f t="shared" si="729"/>
        <v>0</v>
      </c>
      <c r="HA800">
        <v>0</v>
      </c>
      <c r="HB800">
        <v>0</v>
      </c>
      <c r="HC800">
        <f t="shared" si="730"/>
        <v>0</v>
      </c>
      <c r="IK800">
        <v>0</v>
      </c>
    </row>
    <row r="801" spans="1:245" hidden="1" x14ac:dyDescent="0.2">
      <c r="A801">
        <v>18</v>
      </c>
      <c r="B801">
        <v>1</v>
      </c>
      <c r="C801">
        <v>392</v>
      </c>
      <c r="E801" t="s">
        <v>584</v>
      </c>
      <c r="F801" t="s">
        <v>585</v>
      </c>
      <c r="G801" t="s">
        <v>586</v>
      </c>
      <c r="H801" t="s">
        <v>466</v>
      </c>
      <c r="I801">
        <v>0</v>
      </c>
      <c r="J801">
        <v>100.00000000000001</v>
      </c>
      <c r="O801">
        <f t="shared" si="691"/>
        <v>0</v>
      </c>
      <c r="P801">
        <f t="shared" si="692"/>
        <v>0</v>
      </c>
      <c r="Q801">
        <f t="shared" si="693"/>
        <v>0</v>
      </c>
      <c r="R801">
        <f t="shared" si="694"/>
        <v>0</v>
      </c>
      <c r="S801">
        <f t="shared" si="695"/>
        <v>0</v>
      </c>
      <c r="T801">
        <f t="shared" si="696"/>
        <v>0</v>
      </c>
      <c r="U801">
        <f t="shared" si="697"/>
        <v>0</v>
      </c>
      <c r="V801">
        <f t="shared" si="698"/>
        <v>0</v>
      </c>
      <c r="W801">
        <f t="shared" si="699"/>
        <v>0</v>
      </c>
      <c r="X801">
        <f t="shared" si="700"/>
        <v>0</v>
      </c>
      <c r="Y801">
        <f t="shared" si="701"/>
        <v>0</v>
      </c>
      <c r="AA801">
        <v>40385408</v>
      </c>
      <c r="AB801">
        <f t="shared" si="702"/>
        <v>1206.3800000000001</v>
      </c>
      <c r="AC801">
        <f t="shared" si="703"/>
        <v>1206.3800000000001</v>
      </c>
      <c r="AD801">
        <f t="shared" si="704"/>
        <v>0</v>
      </c>
      <c r="AE801">
        <f t="shared" si="705"/>
        <v>0</v>
      </c>
      <c r="AF801">
        <f t="shared" si="706"/>
        <v>0</v>
      </c>
      <c r="AG801">
        <f t="shared" si="707"/>
        <v>0</v>
      </c>
      <c r="AH801">
        <f t="shared" si="708"/>
        <v>0</v>
      </c>
      <c r="AI801">
        <f t="shared" si="709"/>
        <v>0</v>
      </c>
      <c r="AJ801">
        <f t="shared" si="710"/>
        <v>0</v>
      </c>
      <c r="AK801">
        <v>1206.3800000000001</v>
      </c>
      <c r="AL801">
        <v>1206.3800000000001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1</v>
      </c>
      <c r="AW801">
        <v>1</v>
      </c>
      <c r="AZ801">
        <v>1</v>
      </c>
      <c r="BA801">
        <v>1</v>
      </c>
      <c r="BB801">
        <v>1</v>
      </c>
      <c r="BC801">
        <v>3.48</v>
      </c>
      <c r="BD801" t="s">
        <v>3</v>
      </c>
      <c r="BE801" t="s">
        <v>3</v>
      </c>
      <c r="BF801" t="s">
        <v>3</v>
      </c>
      <c r="BG801" t="s">
        <v>3</v>
      </c>
      <c r="BH801">
        <v>3</v>
      </c>
      <c r="BI801">
        <v>1</v>
      </c>
      <c r="BJ801" t="s">
        <v>587</v>
      </c>
      <c r="BM801">
        <v>110</v>
      </c>
      <c r="BN801">
        <v>0</v>
      </c>
      <c r="BO801" t="s">
        <v>3</v>
      </c>
      <c r="BP801">
        <v>0</v>
      </c>
      <c r="BQ801">
        <v>30</v>
      </c>
      <c r="BR801">
        <v>0</v>
      </c>
      <c r="BS801">
        <v>1</v>
      </c>
      <c r="BT801">
        <v>1</v>
      </c>
      <c r="BU801">
        <v>1</v>
      </c>
      <c r="BV801">
        <v>1</v>
      </c>
      <c r="BW801">
        <v>1</v>
      </c>
      <c r="BX801">
        <v>1</v>
      </c>
      <c r="BY801" t="s">
        <v>3</v>
      </c>
      <c r="BZ801">
        <v>0</v>
      </c>
      <c r="CA801">
        <v>0</v>
      </c>
      <c r="CE801">
        <v>30</v>
      </c>
      <c r="CF801">
        <v>0</v>
      </c>
      <c r="CG801">
        <v>0</v>
      </c>
      <c r="CM801">
        <v>0</v>
      </c>
      <c r="CN801" t="s">
        <v>3</v>
      </c>
      <c r="CO801">
        <v>0</v>
      </c>
      <c r="CP801">
        <f t="shared" si="711"/>
        <v>0</v>
      </c>
      <c r="CQ801">
        <f t="shared" si="712"/>
        <v>4198.2</v>
      </c>
      <c r="CR801">
        <f t="shared" si="713"/>
        <v>0</v>
      </c>
      <c r="CS801">
        <f t="shared" si="714"/>
        <v>0</v>
      </c>
      <c r="CT801">
        <f t="shared" si="715"/>
        <v>0</v>
      </c>
      <c r="CU801">
        <f t="shared" si="716"/>
        <v>0</v>
      </c>
      <c r="CV801">
        <f t="shared" si="717"/>
        <v>0</v>
      </c>
      <c r="CW801">
        <f t="shared" si="718"/>
        <v>0</v>
      </c>
      <c r="CX801">
        <f t="shared" si="719"/>
        <v>0</v>
      </c>
      <c r="CY801">
        <f t="shared" si="720"/>
        <v>0</v>
      </c>
      <c r="CZ801">
        <f t="shared" si="721"/>
        <v>0</v>
      </c>
      <c r="DC801" t="s">
        <v>3</v>
      </c>
      <c r="DD801" t="s">
        <v>3</v>
      </c>
      <c r="DE801" t="s">
        <v>3</v>
      </c>
      <c r="DF801" t="s">
        <v>3</v>
      </c>
      <c r="DG801" t="s">
        <v>3</v>
      </c>
      <c r="DH801" t="s">
        <v>3</v>
      </c>
      <c r="DI801" t="s">
        <v>3</v>
      </c>
      <c r="DJ801" t="s">
        <v>3</v>
      </c>
      <c r="DK801" t="s">
        <v>3</v>
      </c>
      <c r="DL801" t="s">
        <v>3</v>
      </c>
      <c r="DM801" t="s">
        <v>3</v>
      </c>
      <c r="DN801">
        <v>120</v>
      </c>
      <c r="DO801">
        <v>84</v>
      </c>
      <c r="DP801">
        <v>1</v>
      </c>
      <c r="DQ801">
        <v>1</v>
      </c>
      <c r="DU801">
        <v>1005</v>
      </c>
      <c r="DV801" t="s">
        <v>466</v>
      </c>
      <c r="DW801" t="s">
        <v>466</v>
      </c>
      <c r="DX801">
        <v>1</v>
      </c>
      <c r="EE801">
        <v>39927522</v>
      </c>
      <c r="EF801">
        <v>30</v>
      </c>
      <c r="EG801" t="s">
        <v>51</v>
      </c>
      <c r="EH801">
        <v>0</v>
      </c>
      <c r="EI801" t="s">
        <v>3</v>
      </c>
      <c r="EJ801">
        <v>1</v>
      </c>
      <c r="EK801">
        <v>110</v>
      </c>
      <c r="EL801" t="s">
        <v>581</v>
      </c>
      <c r="EM801" t="s">
        <v>582</v>
      </c>
      <c r="EO801" t="s">
        <v>3</v>
      </c>
      <c r="EQ801">
        <v>0</v>
      </c>
      <c r="ER801">
        <v>1206.3800000000001</v>
      </c>
      <c r="ES801">
        <v>1206.3800000000001</v>
      </c>
      <c r="ET801">
        <v>0</v>
      </c>
      <c r="EU801">
        <v>0</v>
      </c>
      <c r="EV801">
        <v>0</v>
      </c>
      <c r="EW801">
        <v>0</v>
      </c>
      <c r="EX801">
        <v>0</v>
      </c>
      <c r="FQ801">
        <v>0</v>
      </c>
      <c r="FR801">
        <f t="shared" si="722"/>
        <v>0</v>
      </c>
      <c r="FS801">
        <v>0</v>
      </c>
      <c r="FX801">
        <v>120</v>
      </c>
      <c r="FY801">
        <v>84</v>
      </c>
      <c r="GA801" t="s">
        <v>3</v>
      </c>
      <c r="GD801">
        <v>0</v>
      </c>
      <c r="GF801">
        <v>321713354</v>
      </c>
      <c r="GG801">
        <v>2</v>
      </c>
      <c r="GH801">
        <v>1</v>
      </c>
      <c r="GI801">
        <v>3</v>
      </c>
      <c r="GJ801">
        <v>0</v>
      </c>
      <c r="GK801">
        <f>ROUND(R801*(R12)/100,2)</f>
        <v>0</v>
      </c>
      <c r="GL801">
        <f t="shared" si="723"/>
        <v>0</v>
      </c>
      <c r="GM801">
        <f t="shared" si="724"/>
        <v>0</v>
      </c>
      <c r="GN801">
        <f t="shared" si="725"/>
        <v>0</v>
      </c>
      <c r="GO801">
        <f t="shared" si="726"/>
        <v>0</v>
      </c>
      <c r="GP801">
        <f t="shared" si="727"/>
        <v>0</v>
      </c>
      <c r="GR801">
        <v>0</v>
      </c>
      <c r="GS801">
        <v>3</v>
      </c>
      <c r="GT801">
        <v>0</v>
      </c>
      <c r="GU801" t="s">
        <v>3</v>
      </c>
      <c r="GV801">
        <f t="shared" si="728"/>
        <v>0</v>
      </c>
      <c r="GW801">
        <v>1</v>
      </c>
      <c r="GX801">
        <f t="shared" si="729"/>
        <v>0</v>
      </c>
      <c r="HA801">
        <v>0</v>
      </c>
      <c r="HB801">
        <v>0</v>
      </c>
      <c r="HC801">
        <f t="shared" si="730"/>
        <v>0</v>
      </c>
      <c r="IK801">
        <v>0</v>
      </c>
    </row>
    <row r="802" spans="1:245" hidden="1" x14ac:dyDescent="0.2">
      <c r="A802">
        <v>17</v>
      </c>
      <c r="B802">
        <v>1</v>
      </c>
      <c r="C802">
        <f>ROW(SmtRes!A400)</f>
        <v>400</v>
      </c>
      <c r="D802">
        <f>ROW(EtalonRes!A398)</f>
        <v>398</v>
      </c>
      <c r="E802" t="s">
        <v>588</v>
      </c>
      <c r="F802" t="s">
        <v>589</v>
      </c>
      <c r="G802" t="s">
        <v>590</v>
      </c>
      <c r="H802" t="s">
        <v>579</v>
      </c>
      <c r="I802">
        <v>0</v>
      </c>
      <c r="J802">
        <v>0</v>
      </c>
      <c r="O802">
        <f t="shared" si="691"/>
        <v>0</v>
      </c>
      <c r="P802">
        <f t="shared" si="692"/>
        <v>0</v>
      </c>
      <c r="Q802">
        <f>(ROUND((ROUND((((ET802*2))*AV802*I802),2)*BB802),2)+ROUND((ROUND(((AE802-((EU802*2)))*AV802*I802),2)*BS802),2))</f>
        <v>0</v>
      </c>
      <c r="R802">
        <f t="shared" si="694"/>
        <v>0</v>
      </c>
      <c r="S802">
        <f t="shared" si="695"/>
        <v>0</v>
      </c>
      <c r="T802">
        <f t="shared" si="696"/>
        <v>0</v>
      </c>
      <c r="U802">
        <f t="shared" si="697"/>
        <v>0</v>
      </c>
      <c r="V802">
        <f t="shared" si="698"/>
        <v>0</v>
      </c>
      <c r="W802">
        <f t="shared" si="699"/>
        <v>0</v>
      </c>
      <c r="X802">
        <f t="shared" si="700"/>
        <v>0</v>
      </c>
      <c r="Y802">
        <f t="shared" si="701"/>
        <v>0</v>
      </c>
      <c r="AA802">
        <v>40385408</v>
      </c>
      <c r="AB802">
        <f t="shared" si="702"/>
        <v>360.22</v>
      </c>
      <c r="AC802">
        <f>ROUND(((ES802*2)),6)</f>
        <v>0</v>
      </c>
      <c r="AD802">
        <f>ROUND(((((ET802*2))-((EU802*2)))+AE802),6)</f>
        <v>48.46</v>
      </c>
      <c r="AE802">
        <f>ROUND(((EU802*2)),6)</f>
        <v>2.2599999999999998</v>
      </c>
      <c r="AF802">
        <f>ROUND(((EV802*2)),6)</f>
        <v>311.76</v>
      </c>
      <c r="AG802">
        <f t="shared" si="707"/>
        <v>0</v>
      </c>
      <c r="AH802">
        <f>((EW802*2))</f>
        <v>22.64</v>
      </c>
      <c r="AI802">
        <f>((EX802*2))</f>
        <v>0</v>
      </c>
      <c r="AJ802">
        <f t="shared" si="710"/>
        <v>0</v>
      </c>
      <c r="AK802">
        <v>180.11</v>
      </c>
      <c r="AL802">
        <v>0</v>
      </c>
      <c r="AM802">
        <v>24.23</v>
      </c>
      <c r="AN802">
        <v>1.1299999999999999</v>
      </c>
      <c r="AO802">
        <v>155.88</v>
      </c>
      <c r="AP802">
        <v>0</v>
      </c>
      <c r="AQ802">
        <v>11.32</v>
      </c>
      <c r="AR802">
        <v>0</v>
      </c>
      <c r="AS802">
        <v>0</v>
      </c>
      <c r="AT802">
        <v>88</v>
      </c>
      <c r="AU802">
        <v>42</v>
      </c>
      <c r="AV802">
        <v>1</v>
      </c>
      <c r="AW802">
        <v>1</v>
      </c>
      <c r="AZ802">
        <v>1</v>
      </c>
      <c r="BA802">
        <v>24.53</v>
      </c>
      <c r="BB802">
        <v>6.56</v>
      </c>
      <c r="BC802">
        <v>1</v>
      </c>
      <c r="BD802" t="s">
        <v>3</v>
      </c>
      <c r="BE802" t="s">
        <v>3</v>
      </c>
      <c r="BF802" t="s">
        <v>3</v>
      </c>
      <c r="BG802" t="s">
        <v>3</v>
      </c>
      <c r="BH802">
        <v>0</v>
      </c>
      <c r="BI802">
        <v>1</v>
      </c>
      <c r="BJ802" t="s">
        <v>591</v>
      </c>
      <c r="BM802">
        <v>110</v>
      </c>
      <c r="BN802">
        <v>0</v>
      </c>
      <c r="BO802" t="s">
        <v>3</v>
      </c>
      <c r="BP802">
        <v>0</v>
      </c>
      <c r="BQ802">
        <v>30</v>
      </c>
      <c r="BR802">
        <v>0</v>
      </c>
      <c r="BS802">
        <v>24.53</v>
      </c>
      <c r="BT802">
        <v>1</v>
      </c>
      <c r="BU802">
        <v>1</v>
      </c>
      <c r="BV802">
        <v>1</v>
      </c>
      <c r="BW802">
        <v>1</v>
      </c>
      <c r="BX802">
        <v>1</v>
      </c>
      <c r="BY802" t="s">
        <v>3</v>
      </c>
      <c r="BZ802">
        <v>88</v>
      </c>
      <c r="CA802">
        <v>42</v>
      </c>
      <c r="CE802">
        <v>30</v>
      </c>
      <c r="CF802">
        <v>0</v>
      </c>
      <c r="CG802">
        <v>0</v>
      </c>
      <c r="CM802">
        <v>0</v>
      </c>
      <c r="CN802" t="s">
        <v>3</v>
      </c>
      <c r="CO802">
        <v>0</v>
      </c>
      <c r="CP802">
        <f t="shared" si="711"/>
        <v>0</v>
      </c>
      <c r="CQ802">
        <f t="shared" si="712"/>
        <v>0</v>
      </c>
      <c r="CR802">
        <f>(ROUND((ROUND((((ET802*2))*AV802*1),2)*BB802),2)+ROUND((ROUND(((AE802-((EU802*2)))*AV802*1),2)*BS802),2))</f>
        <v>317.89999999999998</v>
      </c>
      <c r="CS802">
        <f t="shared" si="714"/>
        <v>55.44</v>
      </c>
      <c r="CT802">
        <f t="shared" si="715"/>
        <v>7647.47</v>
      </c>
      <c r="CU802">
        <f t="shared" si="716"/>
        <v>0</v>
      </c>
      <c r="CV802">
        <f t="shared" si="717"/>
        <v>22.64</v>
      </c>
      <c r="CW802">
        <f t="shared" si="718"/>
        <v>0</v>
      </c>
      <c r="CX802">
        <f t="shared" si="719"/>
        <v>0</v>
      </c>
      <c r="CY802">
        <f t="shared" si="720"/>
        <v>0</v>
      </c>
      <c r="CZ802">
        <f t="shared" si="721"/>
        <v>0</v>
      </c>
      <c r="DC802" t="s">
        <v>3</v>
      </c>
      <c r="DD802" t="s">
        <v>63</v>
      </c>
      <c r="DE802" t="s">
        <v>63</v>
      </c>
      <c r="DF802" t="s">
        <v>63</v>
      </c>
      <c r="DG802" t="s">
        <v>63</v>
      </c>
      <c r="DH802" t="s">
        <v>3</v>
      </c>
      <c r="DI802" t="s">
        <v>63</v>
      </c>
      <c r="DJ802" t="s">
        <v>63</v>
      </c>
      <c r="DK802" t="s">
        <v>3</v>
      </c>
      <c r="DL802" t="s">
        <v>3</v>
      </c>
      <c r="DM802" t="s">
        <v>3</v>
      </c>
      <c r="DN802">
        <v>120</v>
      </c>
      <c r="DO802">
        <v>84</v>
      </c>
      <c r="DP802">
        <v>1</v>
      </c>
      <c r="DQ802">
        <v>1</v>
      </c>
      <c r="DU802">
        <v>1013</v>
      </c>
      <c r="DV802" t="s">
        <v>579</v>
      </c>
      <c r="DW802" t="s">
        <v>579</v>
      </c>
      <c r="DX802">
        <v>1</v>
      </c>
      <c r="EE802">
        <v>39927522</v>
      </c>
      <c r="EF802">
        <v>30</v>
      </c>
      <c r="EG802" t="s">
        <v>51</v>
      </c>
      <c r="EH802">
        <v>0</v>
      </c>
      <c r="EI802" t="s">
        <v>3</v>
      </c>
      <c r="EJ802">
        <v>1</v>
      </c>
      <c r="EK802">
        <v>110</v>
      </c>
      <c r="EL802" t="s">
        <v>581</v>
      </c>
      <c r="EM802" t="s">
        <v>582</v>
      </c>
      <c r="EO802" t="s">
        <v>3</v>
      </c>
      <c r="EQ802">
        <v>131072</v>
      </c>
      <c r="ER802">
        <v>180.11</v>
      </c>
      <c r="ES802">
        <v>0</v>
      </c>
      <c r="ET802">
        <v>24.23</v>
      </c>
      <c r="EU802">
        <v>1.1299999999999999</v>
      </c>
      <c r="EV802">
        <v>155.88</v>
      </c>
      <c r="EW802">
        <v>11.32</v>
      </c>
      <c r="EX802">
        <v>0</v>
      </c>
      <c r="EY802">
        <v>0</v>
      </c>
      <c r="FQ802">
        <v>0</v>
      </c>
      <c r="FR802">
        <f t="shared" si="722"/>
        <v>0</v>
      </c>
      <c r="FS802">
        <v>0</v>
      </c>
      <c r="FX802">
        <v>120</v>
      </c>
      <c r="FY802">
        <v>84</v>
      </c>
      <c r="GA802" t="s">
        <v>3</v>
      </c>
      <c r="GD802">
        <v>0</v>
      </c>
      <c r="GF802">
        <v>749855261</v>
      </c>
      <c r="GG802">
        <v>2</v>
      </c>
      <c r="GH802">
        <v>1</v>
      </c>
      <c r="GI802">
        <v>3</v>
      </c>
      <c r="GJ802">
        <v>0</v>
      </c>
      <c r="GK802">
        <f>ROUND(R802*(R12)/100,2)</f>
        <v>0</v>
      </c>
      <c r="GL802">
        <f t="shared" si="723"/>
        <v>0</v>
      </c>
      <c r="GM802">
        <f t="shared" si="724"/>
        <v>0</v>
      </c>
      <c r="GN802">
        <f t="shared" si="725"/>
        <v>0</v>
      </c>
      <c r="GO802">
        <f t="shared" si="726"/>
        <v>0</v>
      </c>
      <c r="GP802">
        <f t="shared" si="727"/>
        <v>0</v>
      </c>
      <c r="GR802">
        <v>0</v>
      </c>
      <c r="GS802">
        <v>3</v>
      </c>
      <c r="GT802">
        <v>0</v>
      </c>
      <c r="GU802" t="s">
        <v>3</v>
      </c>
      <c r="GV802">
        <f t="shared" si="728"/>
        <v>0</v>
      </c>
      <c r="GW802">
        <v>1</v>
      </c>
      <c r="GX802">
        <f t="shared" si="729"/>
        <v>0</v>
      </c>
      <c r="HA802">
        <v>0</v>
      </c>
      <c r="HB802">
        <v>0</v>
      </c>
      <c r="HC802">
        <f t="shared" si="730"/>
        <v>0</v>
      </c>
      <c r="IK802">
        <v>0</v>
      </c>
    </row>
    <row r="803" spans="1:245" hidden="1" x14ac:dyDescent="0.2">
      <c r="A803">
        <v>18</v>
      </c>
      <c r="B803">
        <v>1</v>
      </c>
      <c r="C803">
        <v>400</v>
      </c>
      <c r="E803" t="s">
        <v>592</v>
      </c>
      <c r="F803" t="s">
        <v>456</v>
      </c>
      <c r="G803" t="s">
        <v>457</v>
      </c>
      <c r="H803" t="s">
        <v>344</v>
      </c>
      <c r="I803">
        <v>0</v>
      </c>
      <c r="J803">
        <v>8.0000000000000002E-3</v>
      </c>
      <c r="O803">
        <f t="shared" si="691"/>
        <v>0</v>
      </c>
      <c r="P803">
        <f t="shared" si="692"/>
        <v>0</v>
      </c>
      <c r="Q803">
        <f>(ROUND((ROUND(((ET803)*AV803*I803),2)*BB803),2)+ROUND((ROUND(((AE803-(EU803))*AV803*I803),2)*BS803),2))</f>
        <v>0</v>
      </c>
      <c r="R803">
        <f t="shared" si="694"/>
        <v>0</v>
      </c>
      <c r="S803">
        <f t="shared" si="695"/>
        <v>0</v>
      </c>
      <c r="T803">
        <f t="shared" si="696"/>
        <v>0</v>
      </c>
      <c r="U803">
        <f t="shared" si="697"/>
        <v>0</v>
      </c>
      <c r="V803">
        <f t="shared" si="698"/>
        <v>0</v>
      </c>
      <c r="W803">
        <f t="shared" si="699"/>
        <v>0</v>
      </c>
      <c r="X803">
        <f t="shared" si="700"/>
        <v>0</v>
      </c>
      <c r="Y803">
        <f t="shared" si="701"/>
        <v>0</v>
      </c>
      <c r="AA803">
        <v>40385408</v>
      </c>
      <c r="AB803">
        <f t="shared" si="702"/>
        <v>437.82</v>
      </c>
      <c r="AC803">
        <f>ROUND((ES803),6)</f>
        <v>437.82</v>
      </c>
      <c r="AD803">
        <f>ROUND((((ET803)-(EU803))+AE803),6)</f>
        <v>0</v>
      </c>
      <c r="AE803">
        <f>ROUND((EU803),6)</f>
        <v>0</v>
      </c>
      <c r="AF803">
        <f>ROUND((EV803),6)</f>
        <v>0</v>
      </c>
      <c r="AG803">
        <f t="shared" si="707"/>
        <v>0</v>
      </c>
      <c r="AH803">
        <f>(EW803)</f>
        <v>0</v>
      </c>
      <c r="AI803">
        <f>(EX803)</f>
        <v>0</v>
      </c>
      <c r="AJ803">
        <f t="shared" si="710"/>
        <v>0</v>
      </c>
      <c r="AK803">
        <v>437.82</v>
      </c>
      <c r="AL803">
        <v>437.82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1</v>
      </c>
      <c r="AW803">
        <v>1</v>
      </c>
      <c r="AZ803">
        <v>1</v>
      </c>
      <c r="BA803">
        <v>1</v>
      </c>
      <c r="BB803">
        <v>1</v>
      </c>
      <c r="BC803">
        <v>1.69</v>
      </c>
      <c r="BD803" t="s">
        <v>3</v>
      </c>
      <c r="BE803" t="s">
        <v>3</v>
      </c>
      <c r="BF803" t="s">
        <v>3</v>
      </c>
      <c r="BG803" t="s">
        <v>3</v>
      </c>
      <c r="BH803">
        <v>3</v>
      </c>
      <c r="BI803">
        <v>1</v>
      </c>
      <c r="BJ803" t="s">
        <v>458</v>
      </c>
      <c r="BM803">
        <v>110</v>
      </c>
      <c r="BN803">
        <v>0</v>
      </c>
      <c r="BO803" t="s">
        <v>3</v>
      </c>
      <c r="BP803">
        <v>0</v>
      </c>
      <c r="BQ803">
        <v>30</v>
      </c>
      <c r="BR803">
        <v>0</v>
      </c>
      <c r="BS803">
        <v>1</v>
      </c>
      <c r="BT803">
        <v>1</v>
      </c>
      <c r="BU803">
        <v>1</v>
      </c>
      <c r="BV803">
        <v>1</v>
      </c>
      <c r="BW803">
        <v>1</v>
      </c>
      <c r="BX803">
        <v>1</v>
      </c>
      <c r="BY803" t="s">
        <v>3</v>
      </c>
      <c r="BZ803">
        <v>0</v>
      </c>
      <c r="CA803">
        <v>0</v>
      </c>
      <c r="CE803">
        <v>30</v>
      </c>
      <c r="CF803">
        <v>0</v>
      </c>
      <c r="CG803">
        <v>0</v>
      </c>
      <c r="CM803">
        <v>0</v>
      </c>
      <c r="CN803" t="s">
        <v>3</v>
      </c>
      <c r="CO803">
        <v>0</v>
      </c>
      <c r="CP803">
        <f t="shared" si="711"/>
        <v>0</v>
      </c>
      <c r="CQ803">
        <f t="shared" si="712"/>
        <v>739.92</v>
      </c>
      <c r="CR803">
        <f>(ROUND((ROUND(((ET803)*AV803*1),2)*BB803),2)+ROUND((ROUND(((AE803-(EU803))*AV803*1),2)*BS803),2))</f>
        <v>0</v>
      </c>
      <c r="CS803">
        <f t="shared" si="714"/>
        <v>0</v>
      </c>
      <c r="CT803">
        <f t="shared" si="715"/>
        <v>0</v>
      </c>
      <c r="CU803">
        <f t="shared" si="716"/>
        <v>0</v>
      </c>
      <c r="CV803">
        <f t="shared" si="717"/>
        <v>0</v>
      </c>
      <c r="CW803">
        <f t="shared" si="718"/>
        <v>0</v>
      </c>
      <c r="CX803">
        <f t="shared" si="719"/>
        <v>0</v>
      </c>
      <c r="CY803">
        <f t="shared" si="720"/>
        <v>0</v>
      </c>
      <c r="CZ803">
        <f t="shared" si="721"/>
        <v>0</v>
      </c>
      <c r="DC803" t="s">
        <v>3</v>
      </c>
      <c r="DD803" t="s">
        <v>3</v>
      </c>
      <c r="DE803" t="s">
        <v>3</v>
      </c>
      <c r="DF803" t="s">
        <v>3</v>
      </c>
      <c r="DG803" t="s">
        <v>3</v>
      </c>
      <c r="DH803" t="s">
        <v>3</v>
      </c>
      <c r="DI803" t="s">
        <v>3</v>
      </c>
      <c r="DJ803" t="s">
        <v>3</v>
      </c>
      <c r="DK803" t="s">
        <v>3</v>
      </c>
      <c r="DL803" t="s">
        <v>3</v>
      </c>
      <c r="DM803" t="s">
        <v>3</v>
      </c>
      <c r="DN803">
        <v>120</v>
      </c>
      <c r="DO803">
        <v>84</v>
      </c>
      <c r="DP803">
        <v>1</v>
      </c>
      <c r="DQ803">
        <v>1</v>
      </c>
      <c r="DU803">
        <v>1010</v>
      </c>
      <c r="DV803" t="s">
        <v>344</v>
      </c>
      <c r="DW803" t="s">
        <v>344</v>
      </c>
      <c r="DX803">
        <v>1</v>
      </c>
      <c r="EE803">
        <v>39927522</v>
      </c>
      <c r="EF803">
        <v>30</v>
      </c>
      <c r="EG803" t="s">
        <v>51</v>
      </c>
      <c r="EH803">
        <v>0</v>
      </c>
      <c r="EI803" t="s">
        <v>3</v>
      </c>
      <c r="EJ803">
        <v>1</v>
      </c>
      <c r="EK803">
        <v>110</v>
      </c>
      <c r="EL803" t="s">
        <v>581</v>
      </c>
      <c r="EM803" t="s">
        <v>582</v>
      </c>
      <c r="EO803" t="s">
        <v>3</v>
      </c>
      <c r="EQ803">
        <v>0</v>
      </c>
      <c r="ER803">
        <v>437.82</v>
      </c>
      <c r="ES803">
        <v>437.82</v>
      </c>
      <c r="ET803">
        <v>0</v>
      </c>
      <c r="EU803">
        <v>0</v>
      </c>
      <c r="EV803">
        <v>0</v>
      </c>
      <c r="EW803">
        <v>0</v>
      </c>
      <c r="EX803">
        <v>0</v>
      </c>
      <c r="FQ803">
        <v>0</v>
      </c>
      <c r="FR803">
        <f t="shared" si="722"/>
        <v>0</v>
      </c>
      <c r="FS803">
        <v>0</v>
      </c>
      <c r="FX803">
        <v>120</v>
      </c>
      <c r="FY803">
        <v>84</v>
      </c>
      <c r="GA803" t="s">
        <v>3</v>
      </c>
      <c r="GD803">
        <v>0</v>
      </c>
      <c r="GF803">
        <v>-1816805806</v>
      </c>
      <c r="GG803">
        <v>2</v>
      </c>
      <c r="GH803">
        <v>1</v>
      </c>
      <c r="GI803">
        <v>3</v>
      </c>
      <c r="GJ803">
        <v>0</v>
      </c>
      <c r="GK803">
        <f>ROUND(R803*(R12)/100,2)</f>
        <v>0</v>
      </c>
      <c r="GL803">
        <f t="shared" si="723"/>
        <v>0</v>
      </c>
      <c r="GM803">
        <f t="shared" si="724"/>
        <v>0</v>
      </c>
      <c r="GN803">
        <f t="shared" si="725"/>
        <v>0</v>
      </c>
      <c r="GO803">
        <f t="shared" si="726"/>
        <v>0</v>
      </c>
      <c r="GP803">
        <f t="shared" si="727"/>
        <v>0</v>
      </c>
      <c r="GR803">
        <v>0</v>
      </c>
      <c r="GS803">
        <v>3</v>
      </c>
      <c r="GT803">
        <v>0</v>
      </c>
      <c r="GU803" t="s">
        <v>3</v>
      </c>
      <c r="GV803">
        <f t="shared" si="728"/>
        <v>0</v>
      </c>
      <c r="GW803">
        <v>1</v>
      </c>
      <c r="GX803">
        <f t="shared" si="729"/>
        <v>0</v>
      </c>
      <c r="HA803">
        <v>0</v>
      </c>
      <c r="HB803">
        <v>0</v>
      </c>
      <c r="HC803">
        <f t="shared" si="730"/>
        <v>0</v>
      </c>
      <c r="IK803">
        <v>0</v>
      </c>
    </row>
    <row r="804" spans="1:245" hidden="1" x14ac:dyDescent="0.2"/>
    <row r="805" spans="1:245" hidden="1" x14ac:dyDescent="0.2">
      <c r="A805" s="2">
        <v>51</v>
      </c>
      <c r="B805" s="2">
        <f>B775</f>
        <v>1</v>
      </c>
      <c r="C805" s="2">
        <f>A775</f>
        <v>4</v>
      </c>
      <c r="D805" s="2">
        <f>ROW(A775)</f>
        <v>775</v>
      </c>
      <c r="E805" s="2"/>
      <c r="F805" s="2" t="str">
        <f>IF(F775&lt;&gt;"",F775,"")</f>
        <v>Новый раздел</v>
      </c>
      <c r="G805" s="2" t="str">
        <f>IF(G775&lt;&gt;"",G775,"")</f>
        <v>п.33   Устройство подпорной стены (облицовочная плитка) - 165м2</v>
      </c>
      <c r="H805" s="2">
        <v>0</v>
      </c>
      <c r="I805" s="2"/>
      <c r="J805" s="2"/>
      <c r="K805" s="2"/>
      <c r="L805" s="2"/>
      <c r="M805" s="2"/>
      <c r="N805" s="2"/>
      <c r="O805" s="2">
        <f t="shared" ref="O805:T805" si="731">ROUND(AB805,2)</f>
        <v>0</v>
      </c>
      <c r="P805" s="2">
        <f t="shared" si="731"/>
        <v>0</v>
      </c>
      <c r="Q805" s="2">
        <f t="shared" si="731"/>
        <v>0</v>
      </c>
      <c r="R805" s="2">
        <f t="shared" si="731"/>
        <v>0</v>
      </c>
      <c r="S805" s="2">
        <f t="shared" si="731"/>
        <v>0</v>
      </c>
      <c r="T805" s="2">
        <f t="shared" si="731"/>
        <v>0</v>
      </c>
      <c r="U805" s="2">
        <f>AH805</f>
        <v>0</v>
      </c>
      <c r="V805" s="2">
        <f>AI805</f>
        <v>0</v>
      </c>
      <c r="W805" s="2">
        <f>ROUND(AJ805,2)</f>
        <v>0</v>
      </c>
      <c r="X805" s="2">
        <f>ROUND(AK805,2)</f>
        <v>0</v>
      </c>
      <c r="Y805" s="2">
        <f>ROUND(AL805,2)</f>
        <v>0</v>
      </c>
      <c r="Z805" s="2"/>
      <c r="AA805" s="2"/>
      <c r="AB805" s="2">
        <f>ROUND(SUMIF(AA779:AA803,"=40385408",O779:O803),2)</f>
        <v>0</v>
      </c>
      <c r="AC805" s="2">
        <f>ROUND(SUMIF(AA779:AA803,"=40385408",P779:P803),2)</f>
        <v>0</v>
      </c>
      <c r="AD805" s="2">
        <f>ROUND(SUMIF(AA779:AA803,"=40385408",Q779:Q803),2)</f>
        <v>0</v>
      </c>
      <c r="AE805" s="2">
        <f>ROUND(SUMIF(AA779:AA803,"=40385408",R779:R803),2)</f>
        <v>0</v>
      </c>
      <c r="AF805" s="2">
        <f>ROUND(SUMIF(AA779:AA803,"=40385408",S779:S803),2)</f>
        <v>0</v>
      </c>
      <c r="AG805" s="2">
        <f>ROUND(SUMIF(AA779:AA803,"=40385408",T779:T803),2)</f>
        <v>0</v>
      </c>
      <c r="AH805" s="2">
        <f>SUMIF(AA779:AA803,"=40385408",U779:U803)</f>
        <v>0</v>
      </c>
      <c r="AI805" s="2">
        <f>SUMIF(AA779:AA803,"=40385408",V779:V803)</f>
        <v>0</v>
      </c>
      <c r="AJ805" s="2">
        <f>ROUND(SUMIF(AA779:AA803,"=40385408",W779:W803),2)</f>
        <v>0</v>
      </c>
      <c r="AK805" s="2">
        <f>ROUND(SUMIF(AA779:AA803,"=40385408",X779:X803),2)</f>
        <v>0</v>
      </c>
      <c r="AL805" s="2">
        <f>ROUND(SUMIF(AA779:AA803,"=40385408",Y779:Y803),2)</f>
        <v>0</v>
      </c>
      <c r="AM805" s="2"/>
      <c r="AN805" s="2"/>
      <c r="AO805" s="2">
        <f t="shared" ref="AO805:BC805" si="732">ROUND(BX805,2)</f>
        <v>0</v>
      </c>
      <c r="AP805" s="2">
        <f t="shared" si="732"/>
        <v>0</v>
      </c>
      <c r="AQ805" s="2">
        <f t="shared" si="732"/>
        <v>0</v>
      </c>
      <c r="AR805" s="2">
        <f t="shared" si="732"/>
        <v>0</v>
      </c>
      <c r="AS805" s="2">
        <f t="shared" si="732"/>
        <v>0</v>
      </c>
      <c r="AT805" s="2">
        <f t="shared" si="732"/>
        <v>0</v>
      </c>
      <c r="AU805" s="2">
        <f t="shared" si="732"/>
        <v>0</v>
      </c>
      <c r="AV805" s="2">
        <f t="shared" si="732"/>
        <v>0</v>
      </c>
      <c r="AW805" s="2">
        <f t="shared" si="732"/>
        <v>0</v>
      </c>
      <c r="AX805" s="2">
        <f t="shared" si="732"/>
        <v>0</v>
      </c>
      <c r="AY805" s="2">
        <f t="shared" si="732"/>
        <v>0</v>
      </c>
      <c r="AZ805" s="2">
        <f t="shared" si="732"/>
        <v>0</v>
      </c>
      <c r="BA805" s="2">
        <f t="shared" si="732"/>
        <v>0</v>
      </c>
      <c r="BB805" s="2">
        <f t="shared" si="732"/>
        <v>0</v>
      </c>
      <c r="BC805" s="2">
        <f t="shared" si="732"/>
        <v>0</v>
      </c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>
        <f>ROUND(SUMIF(AA779:AA803,"=40385408",FQ779:FQ803),2)</f>
        <v>0</v>
      </c>
      <c r="BY805" s="2">
        <f>ROUND(SUMIF(AA779:AA803,"=40385408",FR779:FR803),2)</f>
        <v>0</v>
      </c>
      <c r="BZ805" s="2">
        <f>ROUND(SUMIF(AA779:AA803,"=40385408",GL779:GL803),2)</f>
        <v>0</v>
      </c>
      <c r="CA805" s="2">
        <f>ROUND(SUMIF(AA779:AA803,"=40385408",GM779:GM803),2)</f>
        <v>0</v>
      </c>
      <c r="CB805" s="2">
        <f>ROUND(SUMIF(AA779:AA803,"=40385408",GN779:GN803),2)</f>
        <v>0</v>
      </c>
      <c r="CC805" s="2">
        <f>ROUND(SUMIF(AA779:AA803,"=40385408",GO779:GO803),2)</f>
        <v>0</v>
      </c>
      <c r="CD805" s="2">
        <f>ROUND(SUMIF(AA779:AA803,"=40385408",GP779:GP803),2)</f>
        <v>0</v>
      </c>
      <c r="CE805" s="2">
        <f>AC805-BX805</f>
        <v>0</v>
      </c>
      <c r="CF805" s="2">
        <f>AC805-BY805</f>
        <v>0</v>
      </c>
      <c r="CG805" s="2">
        <f>BX805-BZ805</f>
        <v>0</v>
      </c>
      <c r="CH805" s="2">
        <f>AC805-BX805-BY805+BZ805</f>
        <v>0</v>
      </c>
      <c r="CI805" s="2">
        <f>BY805-BZ805</f>
        <v>0</v>
      </c>
      <c r="CJ805" s="2">
        <f>ROUND(SUMIF(AA779:AA803,"=40385408",GX779:GX803),2)</f>
        <v>0</v>
      </c>
      <c r="CK805" s="2">
        <f>ROUND(SUMIF(AA779:AA803,"=40385408",GY779:GY803),2)</f>
        <v>0</v>
      </c>
      <c r="CL805" s="2">
        <f>ROUND(SUMIF(AA779:AA803,"=40385408",GZ779:GZ803),2)</f>
        <v>0</v>
      </c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>
        <v>0</v>
      </c>
    </row>
    <row r="806" spans="1:245" hidden="1" x14ac:dyDescent="0.2"/>
    <row r="807" spans="1:245" hidden="1" x14ac:dyDescent="0.2">
      <c r="A807" s="4">
        <v>50</v>
      </c>
      <c r="B807" s="4">
        <v>0</v>
      </c>
      <c r="C807" s="4">
        <v>0</v>
      </c>
      <c r="D807" s="4">
        <v>1</v>
      </c>
      <c r="E807" s="4">
        <v>201</v>
      </c>
      <c r="F807" s="4">
        <f>ROUND(Source!O805,O807)</f>
        <v>0</v>
      </c>
      <c r="G807" s="4" t="s">
        <v>65</v>
      </c>
      <c r="H807" s="4" t="s">
        <v>66</v>
      </c>
      <c r="I807" s="4"/>
      <c r="J807" s="4"/>
      <c r="K807" s="4">
        <v>201</v>
      </c>
      <c r="L807" s="4">
        <v>1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/>
    </row>
    <row r="808" spans="1:245" hidden="1" x14ac:dyDescent="0.2">
      <c r="A808" s="4">
        <v>50</v>
      </c>
      <c r="B808" s="4">
        <v>0</v>
      </c>
      <c r="C808" s="4">
        <v>0</v>
      </c>
      <c r="D808" s="4">
        <v>1</v>
      </c>
      <c r="E808" s="4">
        <v>202</v>
      </c>
      <c r="F808" s="4">
        <f>ROUND(Source!P805,O808)</f>
        <v>0</v>
      </c>
      <c r="G808" s="4" t="s">
        <v>67</v>
      </c>
      <c r="H808" s="4" t="s">
        <v>68</v>
      </c>
      <c r="I808" s="4"/>
      <c r="J808" s="4"/>
      <c r="K808" s="4">
        <v>202</v>
      </c>
      <c r="L808" s="4">
        <v>2</v>
      </c>
      <c r="M808" s="4">
        <v>3</v>
      </c>
      <c r="N808" s="4" t="s">
        <v>3</v>
      </c>
      <c r="O808" s="4">
        <v>2</v>
      </c>
      <c r="P808" s="4"/>
      <c r="Q808" s="4"/>
      <c r="R808" s="4"/>
      <c r="S808" s="4"/>
      <c r="T808" s="4"/>
      <c r="U808" s="4"/>
      <c r="V808" s="4"/>
      <c r="W808" s="4"/>
    </row>
    <row r="809" spans="1:245" hidden="1" x14ac:dyDescent="0.2">
      <c r="A809" s="4">
        <v>50</v>
      </c>
      <c r="B809" s="4">
        <v>0</v>
      </c>
      <c r="C809" s="4">
        <v>0</v>
      </c>
      <c r="D809" s="4">
        <v>1</v>
      </c>
      <c r="E809" s="4">
        <v>222</v>
      </c>
      <c r="F809" s="4">
        <f>ROUND(Source!AO805,O809)</f>
        <v>0</v>
      </c>
      <c r="G809" s="4" t="s">
        <v>69</v>
      </c>
      <c r="H809" s="4" t="s">
        <v>70</v>
      </c>
      <c r="I809" s="4"/>
      <c r="J809" s="4"/>
      <c r="K809" s="4">
        <v>222</v>
      </c>
      <c r="L809" s="4">
        <v>3</v>
      </c>
      <c r="M809" s="4">
        <v>3</v>
      </c>
      <c r="N809" s="4" t="s">
        <v>3</v>
      </c>
      <c r="O809" s="4">
        <v>2</v>
      </c>
      <c r="P809" s="4"/>
      <c r="Q809" s="4"/>
      <c r="R809" s="4"/>
      <c r="S809" s="4"/>
      <c r="T809" s="4"/>
      <c r="U809" s="4"/>
      <c r="V809" s="4"/>
      <c r="W809" s="4"/>
    </row>
    <row r="810" spans="1:245" hidden="1" x14ac:dyDescent="0.2">
      <c r="A810" s="4">
        <v>50</v>
      </c>
      <c r="B810" s="4">
        <v>0</v>
      </c>
      <c r="C810" s="4">
        <v>0</v>
      </c>
      <c r="D810" s="4">
        <v>1</v>
      </c>
      <c r="E810" s="4">
        <v>225</v>
      </c>
      <c r="F810" s="4">
        <f>ROUND(Source!AV805,O810)</f>
        <v>0</v>
      </c>
      <c r="G810" s="4" t="s">
        <v>71</v>
      </c>
      <c r="H810" s="4" t="s">
        <v>72</v>
      </c>
      <c r="I810" s="4"/>
      <c r="J810" s="4"/>
      <c r="K810" s="4">
        <v>225</v>
      </c>
      <c r="L810" s="4">
        <v>4</v>
      </c>
      <c r="M810" s="4">
        <v>3</v>
      </c>
      <c r="N810" s="4" t="s">
        <v>3</v>
      </c>
      <c r="O810" s="4">
        <v>2</v>
      </c>
      <c r="P810" s="4"/>
      <c r="Q810" s="4"/>
      <c r="R810" s="4"/>
      <c r="S810" s="4"/>
      <c r="T810" s="4"/>
      <c r="U810" s="4"/>
      <c r="V810" s="4"/>
      <c r="W810" s="4"/>
    </row>
    <row r="811" spans="1:245" hidden="1" x14ac:dyDescent="0.2">
      <c r="A811" s="4">
        <v>50</v>
      </c>
      <c r="B811" s="4">
        <v>0</v>
      </c>
      <c r="C811" s="4">
        <v>0</v>
      </c>
      <c r="D811" s="4">
        <v>1</v>
      </c>
      <c r="E811" s="4">
        <v>226</v>
      </c>
      <c r="F811" s="4">
        <f>ROUND(Source!AW805,O811)</f>
        <v>0</v>
      </c>
      <c r="G811" s="4" t="s">
        <v>73</v>
      </c>
      <c r="H811" s="4" t="s">
        <v>74</v>
      </c>
      <c r="I811" s="4"/>
      <c r="J811" s="4"/>
      <c r="K811" s="4">
        <v>226</v>
      </c>
      <c r="L811" s="4">
        <v>5</v>
      </c>
      <c r="M811" s="4">
        <v>3</v>
      </c>
      <c r="N811" s="4" t="s">
        <v>3</v>
      </c>
      <c r="O811" s="4">
        <v>2</v>
      </c>
      <c r="P811" s="4"/>
      <c r="Q811" s="4"/>
      <c r="R811" s="4"/>
      <c r="S811" s="4"/>
      <c r="T811" s="4"/>
      <c r="U811" s="4"/>
      <c r="V811" s="4"/>
      <c r="W811" s="4"/>
    </row>
    <row r="812" spans="1:245" hidden="1" x14ac:dyDescent="0.2">
      <c r="A812" s="4">
        <v>50</v>
      </c>
      <c r="B812" s="4">
        <v>0</v>
      </c>
      <c r="C812" s="4">
        <v>0</v>
      </c>
      <c r="D812" s="4">
        <v>1</v>
      </c>
      <c r="E812" s="4">
        <v>227</v>
      </c>
      <c r="F812" s="4">
        <f>ROUND(Source!AX805,O812)</f>
        <v>0</v>
      </c>
      <c r="G812" s="4" t="s">
        <v>75</v>
      </c>
      <c r="H812" s="4" t="s">
        <v>76</v>
      </c>
      <c r="I812" s="4"/>
      <c r="J812" s="4"/>
      <c r="K812" s="4">
        <v>227</v>
      </c>
      <c r="L812" s="4">
        <v>6</v>
      </c>
      <c r="M812" s="4">
        <v>3</v>
      </c>
      <c r="N812" s="4" t="s">
        <v>3</v>
      </c>
      <c r="O812" s="4">
        <v>2</v>
      </c>
      <c r="P812" s="4"/>
      <c r="Q812" s="4"/>
      <c r="R812" s="4"/>
      <c r="S812" s="4"/>
      <c r="T812" s="4"/>
      <c r="U812" s="4"/>
      <c r="V812" s="4"/>
      <c r="W812" s="4"/>
    </row>
    <row r="813" spans="1:245" hidden="1" x14ac:dyDescent="0.2">
      <c r="A813" s="4">
        <v>50</v>
      </c>
      <c r="B813" s="4">
        <v>0</v>
      </c>
      <c r="C813" s="4">
        <v>0</v>
      </c>
      <c r="D813" s="4">
        <v>1</v>
      </c>
      <c r="E813" s="4">
        <v>228</v>
      </c>
      <c r="F813" s="4">
        <f>ROUND(Source!AY805,O813)</f>
        <v>0</v>
      </c>
      <c r="G813" s="4" t="s">
        <v>77</v>
      </c>
      <c r="H813" s="4" t="s">
        <v>78</v>
      </c>
      <c r="I813" s="4"/>
      <c r="J813" s="4"/>
      <c r="K813" s="4">
        <v>228</v>
      </c>
      <c r="L813" s="4">
        <v>7</v>
      </c>
      <c r="M813" s="4">
        <v>3</v>
      </c>
      <c r="N813" s="4" t="s">
        <v>3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</row>
    <row r="814" spans="1:245" hidden="1" x14ac:dyDescent="0.2">
      <c r="A814" s="4">
        <v>50</v>
      </c>
      <c r="B814" s="4">
        <v>0</v>
      </c>
      <c r="C814" s="4">
        <v>0</v>
      </c>
      <c r="D814" s="4">
        <v>1</v>
      </c>
      <c r="E814" s="4">
        <v>216</v>
      </c>
      <c r="F814" s="4">
        <f>ROUND(Source!AP805,O814)</f>
        <v>0</v>
      </c>
      <c r="G814" s="4" t="s">
        <v>79</v>
      </c>
      <c r="H814" s="4" t="s">
        <v>80</v>
      </c>
      <c r="I814" s="4"/>
      <c r="J814" s="4"/>
      <c r="K814" s="4">
        <v>216</v>
      </c>
      <c r="L814" s="4">
        <v>8</v>
      </c>
      <c r="M814" s="4">
        <v>3</v>
      </c>
      <c r="N814" s="4" t="s">
        <v>3</v>
      </c>
      <c r="O814" s="4">
        <v>2</v>
      </c>
      <c r="P814" s="4"/>
      <c r="Q814" s="4"/>
      <c r="R814" s="4"/>
      <c r="S814" s="4"/>
      <c r="T814" s="4"/>
      <c r="U814" s="4"/>
      <c r="V814" s="4"/>
      <c r="W814" s="4"/>
    </row>
    <row r="815" spans="1:245" hidden="1" x14ac:dyDescent="0.2">
      <c r="A815" s="4">
        <v>50</v>
      </c>
      <c r="B815" s="4">
        <v>0</v>
      </c>
      <c r="C815" s="4">
        <v>0</v>
      </c>
      <c r="D815" s="4">
        <v>1</v>
      </c>
      <c r="E815" s="4">
        <v>223</v>
      </c>
      <c r="F815" s="4">
        <f>ROUND(Source!AQ805,O815)</f>
        <v>0</v>
      </c>
      <c r="G815" s="4" t="s">
        <v>81</v>
      </c>
      <c r="H815" s="4" t="s">
        <v>82</v>
      </c>
      <c r="I815" s="4"/>
      <c r="J815" s="4"/>
      <c r="K815" s="4">
        <v>223</v>
      </c>
      <c r="L815" s="4">
        <v>9</v>
      </c>
      <c r="M815" s="4">
        <v>3</v>
      </c>
      <c r="N815" s="4" t="s">
        <v>3</v>
      </c>
      <c r="O815" s="4">
        <v>2</v>
      </c>
      <c r="P815" s="4"/>
      <c r="Q815" s="4"/>
      <c r="R815" s="4"/>
      <c r="S815" s="4"/>
      <c r="T815" s="4"/>
      <c r="U815" s="4"/>
      <c r="V815" s="4"/>
      <c r="W815" s="4"/>
    </row>
    <row r="816" spans="1:245" hidden="1" x14ac:dyDescent="0.2">
      <c r="A816" s="4">
        <v>50</v>
      </c>
      <c r="B816" s="4">
        <v>0</v>
      </c>
      <c r="C816" s="4">
        <v>0</v>
      </c>
      <c r="D816" s="4">
        <v>1</v>
      </c>
      <c r="E816" s="4">
        <v>229</v>
      </c>
      <c r="F816" s="4">
        <f>ROUND(Source!AZ805,O816)</f>
        <v>0</v>
      </c>
      <c r="G816" s="4" t="s">
        <v>83</v>
      </c>
      <c r="H816" s="4" t="s">
        <v>84</v>
      </c>
      <c r="I816" s="4"/>
      <c r="J816" s="4"/>
      <c r="K816" s="4">
        <v>229</v>
      </c>
      <c r="L816" s="4">
        <v>10</v>
      </c>
      <c r="M816" s="4">
        <v>3</v>
      </c>
      <c r="N816" s="4" t="s">
        <v>3</v>
      </c>
      <c r="O816" s="4">
        <v>2</v>
      </c>
      <c r="P816" s="4"/>
      <c r="Q816" s="4"/>
      <c r="R816" s="4"/>
      <c r="S816" s="4"/>
      <c r="T816" s="4"/>
      <c r="U816" s="4"/>
      <c r="V816" s="4"/>
      <c r="W816" s="4"/>
    </row>
    <row r="817" spans="1:23" hidden="1" x14ac:dyDescent="0.2">
      <c r="A817" s="4">
        <v>50</v>
      </c>
      <c r="B817" s="4">
        <v>0</v>
      </c>
      <c r="C817" s="4">
        <v>0</v>
      </c>
      <c r="D817" s="4">
        <v>1</v>
      </c>
      <c r="E817" s="4">
        <v>203</v>
      </c>
      <c r="F817" s="4">
        <f>ROUND(Source!Q805,O817)</f>
        <v>0</v>
      </c>
      <c r="G817" s="4" t="s">
        <v>85</v>
      </c>
      <c r="H817" s="4" t="s">
        <v>86</v>
      </c>
      <c r="I817" s="4"/>
      <c r="J817" s="4"/>
      <c r="K817" s="4">
        <v>203</v>
      </c>
      <c r="L817" s="4">
        <v>11</v>
      </c>
      <c r="M817" s="4">
        <v>3</v>
      </c>
      <c r="N817" s="4" t="s">
        <v>3</v>
      </c>
      <c r="O817" s="4">
        <v>2</v>
      </c>
      <c r="P817" s="4"/>
      <c r="Q817" s="4"/>
      <c r="R817" s="4"/>
      <c r="S817" s="4"/>
      <c r="T817" s="4"/>
      <c r="U817" s="4"/>
      <c r="V817" s="4"/>
      <c r="W817" s="4"/>
    </row>
    <row r="818" spans="1:23" hidden="1" x14ac:dyDescent="0.2">
      <c r="A818" s="4">
        <v>50</v>
      </c>
      <c r="B818" s="4">
        <v>0</v>
      </c>
      <c r="C818" s="4">
        <v>0</v>
      </c>
      <c r="D818" s="4">
        <v>1</v>
      </c>
      <c r="E818" s="4">
        <v>231</v>
      </c>
      <c r="F818" s="4">
        <f>ROUND(Source!BB805,O818)</f>
        <v>0</v>
      </c>
      <c r="G818" s="4" t="s">
        <v>87</v>
      </c>
      <c r="H818" s="4" t="s">
        <v>88</v>
      </c>
      <c r="I818" s="4"/>
      <c r="J818" s="4"/>
      <c r="K818" s="4">
        <v>231</v>
      </c>
      <c r="L818" s="4">
        <v>12</v>
      </c>
      <c r="M818" s="4">
        <v>3</v>
      </c>
      <c r="N818" s="4" t="s">
        <v>3</v>
      </c>
      <c r="O818" s="4">
        <v>2</v>
      </c>
      <c r="P818" s="4"/>
      <c r="Q818" s="4"/>
      <c r="R818" s="4"/>
      <c r="S818" s="4"/>
      <c r="T818" s="4"/>
      <c r="U818" s="4"/>
      <c r="V818" s="4"/>
      <c r="W818" s="4"/>
    </row>
    <row r="819" spans="1:23" hidden="1" x14ac:dyDescent="0.2">
      <c r="A819" s="4">
        <v>50</v>
      </c>
      <c r="B819" s="4">
        <v>0</v>
      </c>
      <c r="C819" s="4">
        <v>0</v>
      </c>
      <c r="D819" s="4">
        <v>1</v>
      </c>
      <c r="E819" s="4">
        <v>204</v>
      </c>
      <c r="F819" s="4">
        <f>ROUND(Source!R805,O819)</f>
        <v>0</v>
      </c>
      <c r="G819" s="4" t="s">
        <v>89</v>
      </c>
      <c r="H819" s="4" t="s">
        <v>90</v>
      </c>
      <c r="I819" s="4"/>
      <c r="J819" s="4"/>
      <c r="K819" s="4">
        <v>204</v>
      </c>
      <c r="L819" s="4">
        <v>13</v>
      </c>
      <c r="M819" s="4">
        <v>3</v>
      </c>
      <c r="N819" s="4" t="s">
        <v>3</v>
      </c>
      <c r="O819" s="4">
        <v>2</v>
      </c>
      <c r="P819" s="4"/>
      <c r="Q819" s="4"/>
      <c r="R819" s="4"/>
      <c r="S819" s="4"/>
      <c r="T819" s="4"/>
      <c r="U819" s="4"/>
      <c r="V819" s="4"/>
      <c r="W819" s="4"/>
    </row>
    <row r="820" spans="1:23" hidden="1" x14ac:dyDescent="0.2">
      <c r="A820" s="4">
        <v>50</v>
      </c>
      <c r="B820" s="4">
        <v>0</v>
      </c>
      <c r="C820" s="4">
        <v>0</v>
      </c>
      <c r="D820" s="4">
        <v>1</v>
      </c>
      <c r="E820" s="4">
        <v>205</v>
      </c>
      <c r="F820" s="4">
        <f>ROUND(Source!S805,O820)</f>
        <v>0</v>
      </c>
      <c r="G820" s="4" t="s">
        <v>91</v>
      </c>
      <c r="H820" s="4" t="s">
        <v>92</v>
      </c>
      <c r="I820" s="4"/>
      <c r="J820" s="4"/>
      <c r="K820" s="4">
        <v>205</v>
      </c>
      <c r="L820" s="4">
        <v>14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3" hidden="1" x14ac:dyDescent="0.2">
      <c r="A821" s="4">
        <v>50</v>
      </c>
      <c r="B821" s="4">
        <v>0</v>
      </c>
      <c r="C821" s="4">
        <v>0</v>
      </c>
      <c r="D821" s="4">
        <v>1</v>
      </c>
      <c r="E821" s="4">
        <v>232</v>
      </c>
      <c r="F821" s="4">
        <f>ROUND(Source!BC805,O821)</f>
        <v>0</v>
      </c>
      <c r="G821" s="4" t="s">
        <v>93</v>
      </c>
      <c r="H821" s="4" t="s">
        <v>94</v>
      </c>
      <c r="I821" s="4"/>
      <c r="J821" s="4"/>
      <c r="K821" s="4">
        <v>232</v>
      </c>
      <c r="L821" s="4">
        <v>15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3" hidden="1" x14ac:dyDescent="0.2">
      <c r="A822" s="4">
        <v>50</v>
      </c>
      <c r="B822" s="4">
        <v>0</v>
      </c>
      <c r="C822" s="4">
        <v>0</v>
      </c>
      <c r="D822" s="4">
        <v>1</v>
      </c>
      <c r="E822" s="4">
        <v>214</v>
      </c>
      <c r="F822" s="4">
        <f>ROUND(Source!AS805,O822)</f>
        <v>0</v>
      </c>
      <c r="G822" s="4" t="s">
        <v>95</v>
      </c>
      <c r="H822" s="4" t="s">
        <v>96</v>
      </c>
      <c r="I822" s="4"/>
      <c r="J822" s="4"/>
      <c r="K822" s="4">
        <v>214</v>
      </c>
      <c r="L822" s="4">
        <v>16</v>
      </c>
      <c r="M822" s="4">
        <v>3</v>
      </c>
      <c r="N822" s="4" t="s">
        <v>3</v>
      </c>
      <c r="O822" s="4">
        <v>2</v>
      </c>
      <c r="P822" s="4"/>
      <c r="Q822" s="4"/>
      <c r="R822" s="4"/>
      <c r="S822" s="4"/>
      <c r="T822" s="4"/>
      <c r="U822" s="4"/>
      <c r="V822" s="4"/>
      <c r="W822" s="4"/>
    </row>
    <row r="823" spans="1:23" hidden="1" x14ac:dyDescent="0.2">
      <c r="A823" s="4">
        <v>50</v>
      </c>
      <c r="B823" s="4">
        <v>0</v>
      </c>
      <c r="C823" s="4">
        <v>0</v>
      </c>
      <c r="D823" s="4">
        <v>1</v>
      </c>
      <c r="E823" s="4">
        <v>215</v>
      </c>
      <c r="F823" s="4">
        <f>ROUND(Source!AT805,O823)</f>
        <v>0</v>
      </c>
      <c r="G823" s="4" t="s">
        <v>97</v>
      </c>
      <c r="H823" s="4" t="s">
        <v>98</v>
      </c>
      <c r="I823" s="4"/>
      <c r="J823" s="4"/>
      <c r="K823" s="4">
        <v>215</v>
      </c>
      <c r="L823" s="4">
        <v>17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3" hidden="1" x14ac:dyDescent="0.2">
      <c r="A824" s="4">
        <v>50</v>
      </c>
      <c r="B824" s="4">
        <v>0</v>
      </c>
      <c r="C824" s="4">
        <v>0</v>
      </c>
      <c r="D824" s="4">
        <v>1</v>
      </c>
      <c r="E824" s="4">
        <v>217</v>
      </c>
      <c r="F824" s="4">
        <f>ROUND(Source!AU805,O824)</f>
        <v>0</v>
      </c>
      <c r="G824" s="4" t="s">
        <v>99</v>
      </c>
      <c r="H824" s="4" t="s">
        <v>100</v>
      </c>
      <c r="I824" s="4"/>
      <c r="J824" s="4"/>
      <c r="K824" s="4">
        <v>217</v>
      </c>
      <c r="L824" s="4">
        <v>18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3" hidden="1" x14ac:dyDescent="0.2">
      <c r="A825" s="4">
        <v>50</v>
      </c>
      <c r="B825" s="4">
        <v>0</v>
      </c>
      <c r="C825" s="4">
        <v>0</v>
      </c>
      <c r="D825" s="4">
        <v>1</v>
      </c>
      <c r="E825" s="4">
        <v>230</v>
      </c>
      <c r="F825" s="4">
        <f>ROUND(Source!BA805,O825)</f>
        <v>0</v>
      </c>
      <c r="G825" s="4" t="s">
        <v>101</v>
      </c>
      <c r="H825" s="4" t="s">
        <v>102</v>
      </c>
      <c r="I825" s="4"/>
      <c r="J825" s="4"/>
      <c r="K825" s="4">
        <v>230</v>
      </c>
      <c r="L825" s="4">
        <v>19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3" hidden="1" x14ac:dyDescent="0.2">
      <c r="A826" s="4">
        <v>50</v>
      </c>
      <c r="B826" s="4">
        <v>0</v>
      </c>
      <c r="C826" s="4">
        <v>0</v>
      </c>
      <c r="D826" s="4">
        <v>1</v>
      </c>
      <c r="E826" s="4">
        <v>206</v>
      </c>
      <c r="F826" s="4">
        <f>ROUND(Source!T805,O826)</f>
        <v>0</v>
      </c>
      <c r="G826" s="4" t="s">
        <v>103</v>
      </c>
      <c r="H826" s="4" t="s">
        <v>104</v>
      </c>
      <c r="I826" s="4"/>
      <c r="J826" s="4"/>
      <c r="K826" s="4">
        <v>206</v>
      </c>
      <c r="L826" s="4">
        <v>20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3" hidden="1" x14ac:dyDescent="0.2">
      <c r="A827" s="4">
        <v>50</v>
      </c>
      <c r="B827" s="4">
        <v>0</v>
      </c>
      <c r="C827" s="4">
        <v>0</v>
      </c>
      <c r="D827" s="4">
        <v>1</v>
      </c>
      <c r="E827" s="4">
        <v>207</v>
      </c>
      <c r="F827" s="4">
        <f>Source!U805</f>
        <v>0</v>
      </c>
      <c r="G827" s="4" t="s">
        <v>105</v>
      </c>
      <c r="H827" s="4" t="s">
        <v>106</v>
      </c>
      <c r="I827" s="4"/>
      <c r="J827" s="4"/>
      <c r="K827" s="4">
        <v>207</v>
      </c>
      <c r="L827" s="4">
        <v>21</v>
      </c>
      <c r="M827" s="4">
        <v>3</v>
      </c>
      <c r="N827" s="4" t="s">
        <v>3</v>
      </c>
      <c r="O827" s="4">
        <v>-1</v>
      </c>
      <c r="P827" s="4"/>
      <c r="Q827" s="4"/>
      <c r="R827" s="4"/>
      <c r="S827" s="4"/>
      <c r="T827" s="4"/>
      <c r="U827" s="4"/>
      <c r="V827" s="4"/>
      <c r="W827" s="4"/>
    </row>
    <row r="828" spans="1:23" hidden="1" x14ac:dyDescent="0.2">
      <c r="A828" s="4">
        <v>50</v>
      </c>
      <c r="B828" s="4">
        <v>0</v>
      </c>
      <c r="C828" s="4">
        <v>0</v>
      </c>
      <c r="D828" s="4">
        <v>1</v>
      </c>
      <c r="E828" s="4">
        <v>208</v>
      </c>
      <c r="F828" s="4">
        <f>Source!V805</f>
        <v>0</v>
      </c>
      <c r="G828" s="4" t="s">
        <v>107</v>
      </c>
      <c r="H828" s="4" t="s">
        <v>108</v>
      </c>
      <c r="I828" s="4"/>
      <c r="J828" s="4"/>
      <c r="K828" s="4">
        <v>208</v>
      </c>
      <c r="L828" s="4">
        <v>22</v>
      </c>
      <c r="M828" s="4">
        <v>3</v>
      </c>
      <c r="N828" s="4" t="s">
        <v>3</v>
      </c>
      <c r="O828" s="4">
        <v>-1</v>
      </c>
      <c r="P828" s="4"/>
      <c r="Q828" s="4"/>
      <c r="R828" s="4"/>
      <c r="S828" s="4"/>
      <c r="T828" s="4"/>
      <c r="U828" s="4"/>
      <c r="V828" s="4"/>
      <c r="W828" s="4"/>
    </row>
    <row r="829" spans="1:23" hidden="1" x14ac:dyDescent="0.2">
      <c r="A829" s="4">
        <v>50</v>
      </c>
      <c r="B829" s="4">
        <v>0</v>
      </c>
      <c r="C829" s="4">
        <v>0</v>
      </c>
      <c r="D829" s="4">
        <v>1</v>
      </c>
      <c r="E829" s="4">
        <v>209</v>
      </c>
      <c r="F829" s="4">
        <f>ROUND(Source!W805,O829)</f>
        <v>0</v>
      </c>
      <c r="G829" s="4" t="s">
        <v>109</v>
      </c>
      <c r="H829" s="4" t="s">
        <v>110</v>
      </c>
      <c r="I829" s="4"/>
      <c r="J829" s="4"/>
      <c r="K829" s="4">
        <v>209</v>
      </c>
      <c r="L829" s="4">
        <v>23</v>
      </c>
      <c r="M829" s="4">
        <v>3</v>
      </c>
      <c r="N829" s="4" t="s">
        <v>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3" hidden="1" x14ac:dyDescent="0.2">
      <c r="A830" s="4">
        <v>50</v>
      </c>
      <c r="B830" s="4">
        <v>0</v>
      </c>
      <c r="C830" s="4">
        <v>0</v>
      </c>
      <c r="D830" s="4">
        <v>1</v>
      </c>
      <c r="E830" s="4">
        <v>210</v>
      </c>
      <c r="F830" s="4">
        <f>ROUND(Source!X805,O830)</f>
        <v>0</v>
      </c>
      <c r="G830" s="4" t="s">
        <v>111</v>
      </c>
      <c r="H830" s="4" t="s">
        <v>112</v>
      </c>
      <c r="I830" s="4"/>
      <c r="J830" s="4"/>
      <c r="K830" s="4">
        <v>210</v>
      </c>
      <c r="L830" s="4">
        <v>25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3" hidden="1" x14ac:dyDescent="0.2">
      <c r="A831" s="4">
        <v>50</v>
      </c>
      <c r="B831" s="4">
        <v>0</v>
      </c>
      <c r="C831" s="4">
        <v>0</v>
      </c>
      <c r="D831" s="4">
        <v>1</v>
      </c>
      <c r="E831" s="4">
        <v>211</v>
      </c>
      <c r="F831" s="4">
        <f>ROUND(Source!Y805,O831)</f>
        <v>0</v>
      </c>
      <c r="G831" s="4" t="s">
        <v>113</v>
      </c>
      <c r="H831" s="4" t="s">
        <v>114</v>
      </c>
      <c r="I831" s="4"/>
      <c r="J831" s="4"/>
      <c r="K831" s="4">
        <v>211</v>
      </c>
      <c r="L831" s="4">
        <v>26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/>
    </row>
    <row r="832" spans="1:23" hidden="1" x14ac:dyDescent="0.2">
      <c r="A832" s="4">
        <v>50</v>
      </c>
      <c r="B832" s="4">
        <v>0</v>
      </c>
      <c r="C832" s="4">
        <v>0</v>
      </c>
      <c r="D832" s="4">
        <v>1</v>
      </c>
      <c r="E832" s="4">
        <v>224</v>
      </c>
      <c r="F832" s="4">
        <f>ROUND(Source!AR805,O832)</f>
        <v>0</v>
      </c>
      <c r="G832" s="4" t="s">
        <v>115</v>
      </c>
      <c r="H832" s="4" t="s">
        <v>116</v>
      </c>
      <c r="I832" s="4"/>
      <c r="J832" s="4"/>
      <c r="K832" s="4">
        <v>224</v>
      </c>
      <c r="L832" s="4">
        <v>27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</row>
    <row r="833" spans="1:245" hidden="1" x14ac:dyDescent="0.2"/>
    <row r="834" spans="1:245" hidden="1" x14ac:dyDescent="0.2">
      <c r="A834" s="1">
        <v>4</v>
      </c>
      <c r="B834" s="1">
        <v>1</v>
      </c>
      <c r="C834" s="1"/>
      <c r="D834" s="1">
        <f>ROW(A849)</f>
        <v>849</v>
      </c>
      <c r="E834" s="1"/>
      <c r="F834" s="1" t="s">
        <v>13</v>
      </c>
      <c r="G834" s="1" t="s">
        <v>593</v>
      </c>
      <c r="H834" s="1" t="s">
        <v>3</v>
      </c>
      <c r="I834" s="1">
        <v>0</v>
      </c>
      <c r="J834" s="1"/>
      <c r="K834" s="1">
        <v>0</v>
      </c>
      <c r="L834" s="1"/>
      <c r="M834" s="1"/>
      <c r="N834" s="1"/>
      <c r="O834" s="1"/>
      <c r="P834" s="1"/>
      <c r="Q834" s="1"/>
      <c r="R834" s="1"/>
      <c r="S834" s="1"/>
      <c r="T834" s="1"/>
      <c r="U834" s="1" t="s">
        <v>3</v>
      </c>
      <c r="V834" s="1">
        <v>0</v>
      </c>
      <c r="W834" s="1"/>
      <c r="X834" s="1"/>
      <c r="Y834" s="1"/>
      <c r="Z834" s="1"/>
      <c r="AA834" s="1"/>
      <c r="AB834" s="1" t="s">
        <v>3</v>
      </c>
      <c r="AC834" s="1" t="s">
        <v>3</v>
      </c>
      <c r="AD834" s="1" t="s">
        <v>3</v>
      </c>
      <c r="AE834" s="1" t="s">
        <v>3</v>
      </c>
      <c r="AF834" s="1" t="s">
        <v>3</v>
      </c>
      <c r="AG834" s="1" t="s">
        <v>3</v>
      </c>
      <c r="AH834" s="1"/>
      <c r="AI834" s="1"/>
      <c r="AJ834" s="1"/>
      <c r="AK834" s="1"/>
      <c r="AL834" s="1"/>
      <c r="AM834" s="1"/>
      <c r="AN834" s="1"/>
      <c r="AO834" s="1"/>
      <c r="AP834" s="1" t="s">
        <v>3</v>
      </c>
      <c r="AQ834" s="1" t="s">
        <v>3</v>
      </c>
      <c r="AR834" s="1" t="s">
        <v>3</v>
      </c>
      <c r="AS834" s="1"/>
      <c r="AT834" s="1"/>
      <c r="AU834" s="1"/>
      <c r="AV834" s="1"/>
      <c r="AW834" s="1"/>
      <c r="AX834" s="1"/>
      <c r="AY834" s="1"/>
      <c r="AZ834" s="1" t="s">
        <v>3</v>
      </c>
      <c r="BA834" s="1"/>
      <c r="BB834" s="1" t="s">
        <v>3</v>
      </c>
      <c r="BC834" s="1" t="s">
        <v>3</v>
      </c>
      <c r="BD834" s="1" t="s">
        <v>3</v>
      </c>
      <c r="BE834" s="1" t="s">
        <v>3</v>
      </c>
      <c r="BF834" s="1" t="s">
        <v>3</v>
      </c>
      <c r="BG834" s="1" t="s">
        <v>3</v>
      </c>
      <c r="BH834" s="1" t="s">
        <v>3</v>
      </c>
      <c r="BI834" s="1" t="s">
        <v>3</v>
      </c>
      <c r="BJ834" s="1" t="s">
        <v>3</v>
      </c>
      <c r="BK834" s="1" t="s">
        <v>3</v>
      </c>
      <c r="BL834" s="1" t="s">
        <v>3</v>
      </c>
      <c r="BM834" s="1" t="s">
        <v>3</v>
      </c>
      <c r="BN834" s="1" t="s">
        <v>3</v>
      </c>
      <c r="BO834" s="1" t="s">
        <v>3</v>
      </c>
      <c r="BP834" s="1" t="s">
        <v>3</v>
      </c>
      <c r="BQ834" s="1"/>
      <c r="BR834" s="1"/>
      <c r="BS834" s="1"/>
      <c r="BT834" s="1"/>
      <c r="BU834" s="1"/>
      <c r="BV834" s="1"/>
      <c r="BW834" s="1"/>
      <c r="BX834" s="1">
        <v>0</v>
      </c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>
        <v>0</v>
      </c>
    </row>
    <row r="835" spans="1:245" hidden="1" x14ac:dyDescent="0.2"/>
    <row r="836" spans="1:245" hidden="1" x14ac:dyDescent="0.2">
      <c r="A836" s="2">
        <v>52</v>
      </c>
      <c r="B836" s="2">
        <f t="shared" ref="B836:G836" si="733">B849</f>
        <v>1</v>
      </c>
      <c r="C836" s="2">
        <f t="shared" si="733"/>
        <v>4</v>
      </c>
      <c r="D836" s="2">
        <f t="shared" si="733"/>
        <v>834</v>
      </c>
      <c r="E836" s="2">
        <f t="shared" si="733"/>
        <v>0</v>
      </c>
      <c r="F836" s="2" t="str">
        <f t="shared" si="733"/>
        <v>Новый раздел</v>
      </c>
      <c r="G836" s="2" t="str">
        <f t="shared" si="733"/>
        <v>п.34   Замена\устройство лестничных маршей (на 1 ступеньку) - 20шт.</v>
      </c>
      <c r="H836" s="2"/>
      <c r="I836" s="2"/>
      <c r="J836" s="2"/>
      <c r="K836" s="2"/>
      <c r="L836" s="2"/>
      <c r="M836" s="2"/>
      <c r="N836" s="2"/>
      <c r="O836" s="2">
        <f t="shared" ref="O836:AT836" si="734">O849</f>
        <v>0</v>
      </c>
      <c r="P836" s="2">
        <f t="shared" si="734"/>
        <v>0</v>
      </c>
      <c r="Q836" s="2">
        <f t="shared" si="734"/>
        <v>0</v>
      </c>
      <c r="R836" s="2">
        <f t="shared" si="734"/>
        <v>0</v>
      </c>
      <c r="S836" s="2">
        <f t="shared" si="734"/>
        <v>0</v>
      </c>
      <c r="T836" s="2">
        <f t="shared" si="734"/>
        <v>0</v>
      </c>
      <c r="U836" s="2">
        <f t="shared" si="734"/>
        <v>0</v>
      </c>
      <c r="V836" s="2">
        <f t="shared" si="734"/>
        <v>0</v>
      </c>
      <c r="W836" s="2">
        <f t="shared" si="734"/>
        <v>0</v>
      </c>
      <c r="X836" s="2">
        <f t="shared" si="734"/>
        <v>0</v>
      </c>
      <c r="Y836" s="2">
        <f t="shared" si="734"/>
        <v>0</v>
      </c>
      <c r="Z836" s="2">
        <f t="shared" si="734"/>
        <v>0</v>
      </c>
      <c r="AA836" s="2">
        <f t="shared" si="734"/>
        <v>0</v>
      </c>
      <c r="AB836" s="2">
        <f t="shared" si="734"/>
        <v>0</v>
      </c>
      <c r="AC836" s="2">
        <f t="shared" si="734"/>
        <v>0</v>
      </c>
      <c r="AD836" s="2">
        <f t="shared" si="734"/>
        <v>0</v>
      </c>
      <c r="AE836" s="2">
        <f t="shared" si="734"/>
        <v>0</v>
      </c>
      <c r="AF836" s="2">
        <f t="shared" si="734"/>
        <v>0</v>
      </c>
      <c r="AG836" s="2">
        <f t="shared" si="734"/>
        <v>0</v>
      </c>
      <c r="AH836" s="2">
        <f t="shared" si="734"/>
        <v>0</v>
      </c>
      <c r="AI836" s="2">
        <f t="shared" si="734"/>
        <v>0</v>
      </c>
      <c r="AJ836" s="2">
        <f t="shared" si="734"/>
        <v>0</v>
      </c>
      <c r="AK836" s="2">
        <f t="shared" si="734"/>
        <v>0</v>
      </c>
      <c r="AL836" s="2">
        <f t="shared" si="734"/>
        <v>0</v>
      </c>
      <c r="AM836" s="2">
        <f t="shared" si="734"/>
        <v>0</v>
      </c>
      <c r="AN836" s="2">
        <f t="shared" si="734"/>
        <v>0</v>
      </c>
      <c r="AO836" s="2">
        <f t="shared" si="734"/>
        <v>0</v>
      </c>
      <c r="AP836" s="2">
        <f t="shared" si="734"/>
        <v>0</v>
      </c>
      <c r="AQ836" s="2">
        <f t="shared" si="734"/>
        <v>0</v>
      </c>
      <c r="AR836" s="2">
        <f t="shared" si="734"/>
        <v>0</v>
      </c>
      <c r="AS836" s="2">
        <f t="shared" si="734"/>
        <v>0</v>
      </c>
      <c r="AT836" s="2">
        <f t="shared" si="734"/>
        <v>0</v>
      </c>
      <c r="AU836" s="2">
        <f t="shared" ref="AU836:BZ836" si="735">AU849</f>
        <v>0</v>
      </c>
      <c r="AV836" s="2">
        <f t="shared" si="735"/>
        <v>0</v>
      </c>
      <c r="AW836" s="2">
        <f t="shared" si="735"/>
        <v>0</v>
      </c>
      <c r="AX836" s="2">
        <f t="shared" si="735"/>
        <v>0</v>
      </c>
      <c r="AY836" s="2">
        <f t="shared" si="735"/>
        <v>0</v>
      </c>
      <c r="AZ836" s="2">
        <f t="shared" si="735"/>
        <v>0</v>
      </c>
      <c r="BA836" s="2">
        <f t="shared" si="735"/>
        <v>0</v>
      </c>
      <c r="BB836" s="2">
        <f t="shared" si="735"/>
        <v>0</v>
      </c>
      <c r="BC836" s="2">
        <f t="shared" si="735"/>
        <v>0</v>
      </c>
      <c r="BD836" s="2">
        <f t="shared" si="735"/>
        <v>0</v>
      </c>
      <c r="BE836" s="2">
        <f t="shared" si="735"/>
        <v>0</v>
      </c>
      <c r="BF836" s="2">
        <f t="shared" si="735"/>
        <v>0</v>
      </c>
      <c r="BG836" s="2">
        <f t="shared" si="735"/>
        <v>0</v>
      </c>
      <c r="BH836" s="2">
        <f t="shared" si="735"/>
        <v>0</v>
      </c>
      <c r="BI836" s="2">
        <f t="shared" si="735"/>
        <v>0</v>
      </c>
      <c r="BJ836" s="2">
        <f t="shared" si="735"/>
        <v>0</v>
      </c>
      <c r="BK836" s="2">
        <f t="shared" si="735"/>
        <v>0</v>
      </c>
      <c r="BL836" s="2">
        <f t="shared" si="735"/>
        <v>0</v>
      </c>
      <c r="BM836" s="2">
        <f t="shared" si="735"/>
        <v>0</v>
      </c>
      <c r="BN836" s="2">
        <f t="shared" si="735"/>
        <v>0</v>
      </c>
      <c r="BO836" s="2">
        <f t="shared" si="735"/>
        <v>0</v>
      </c>
      <c r="BP836" s="2">
        <f t="shared" si="735"/>
        <v>0</v>
      </c>
      <c r="BQ836" s="2">
        <f t="shared" si="735"/>
        <v>0</v>
      </c>
      <c r="BR836" s="2">
        <f t="shared" si="735"/>
        <v>0</v>
      </c>
      <c r="BS836" s="2">
        <f t="shared" si="735"/>
        <v>0</v>
      </c>
      <c r="BT836" s="2">
        <f t="shared" si="735"/>
        <v>0</v>
      </c>
      <c r="BU836" s="2">
        <f t="shared" si="735"/>
        <v>0</v>
      </c>
      <c r="BV836" s="2">
        <f t="shared" si="735"/>
        <v>0</v>
      </c>
      <c r="BW836" s="2">
        <f t="shared" si="735"/>
        <v>0</v>
      </c>
      <c r="BX836" s="2">
        <f t="shared" si="735"/>
        <v>0</v>
      </c>
      <c r="BY836" s="2">
        <f t="shared" si="735"/>
        <v>0</v>
      </c>
      <c r="BZ836" s="2">
        <f t="shared" si="735"/>
        <v>0</v>
      </c>
      <c r="CA836" s="2">
        <f t="shared" ref="CA836:DF836" si="736">CA849</f>
        <v>0</v>
      </c>
      <c r="CB836" s="2">
        <f t="shared" si="736"/>
        <v>0</v>
      </c>
      <c r="CC836" s="2">
        <f t="shared" si="736"/>
        <v>0</v>
      </c>
      <c r="CD836" s="2">
        <f t="shared" si="736"/>
        <v>0</v>
      </c>
      <c r="CE836" s="2">
        <f t="shared" si="736"/>
        <v>0</v>
      </c>
      <c r="CF836" s="2">
        <f t="shared" si="736"/>
        <v>0</v>
      </c>
      <c r="CG836" s="2">
        <f t="shared" si="736"/>
        <v>0</v>
      </c>
      <c r="CH836" s="2">
        <f t="shared" si="736"/>
        <v>0</v>
      </c>
      <c r="CI836" s="2">
        <f t="shared" si="736"/>
        <v>0</v>
      </c>
      <c r="CJ836" s="2">
        <f t="shared" si="736"/>
        <v>0</v>
      </c>
      <c r="CK836" s="2">
        <f t="shared" si="736"/>
        <v>0</v>
      </c>
      <c r="CL836" s="2">
        <f t="shared" si="736"/>
        <v>0</v>
      </c>
      <c r="CM836" s="2">
        <f t="shared" si="736"/>
        <v>0</v>
      </c>
      <c r="CN836" s="2">
        <f t="shared" si="736"/>
        <v>0</v>
      </c>
      <c r="CO836" s="2">
        <f t="shared" si="736"/>
        <v>0</v>
      </c>
      <c r="CP836" s="2">
        <f t="shared" si="736"/>
        <v>0</v>
      </c>
      <c r="CQ836" s="2">
        <f t="shared" si="736"/>
        <v>0</v>
      </c>
      <c r="CR836" s="2">
        <f t="shared" si="736"/>
        <v>0</v>
      </c>
      <c r="CS836" s="2">
        <f t="shared" si="736"/>
        <v>0</v>
      </c>
      <c r="CT836" s="2">
        <f t="shared" si="736"/>
        <v>0</v>
      </c>
      <c r="CU836" s="2">
        <f t="shared" si="736"/>
        <v>0</v>
      </c>
      <c r="CV836" s="2">
        <f t="shared" si="736"/>
        <v>0</v>
      </c>
      <c r="CW836" s="2">
        <f t="shared" si="736"/>
        <v>0</v>
      </c>
      <c r="CX836" s="2">
        <f t="shared" si="736"/>
        <v>0</v>
      </c>
      <c r="CY836" s="2">
        <f t="shared" si="736"/>
        <v>0</v>
      </c>
      <c r="CZ836" s="2">
        <f t="shared" si="736"/>
        <v>0</v>
      </c>
      <c r="DA836" s="2">
        <f t="shared" si="736"/>
        <v>0</v>
      </c>
      <c r="DB836" s="2">
        <f t="shared" si="736"/>
        <v>0</v>
      </c>
      <c r="DC836" s="2">
        <f t="shared" si="736"/>
        <v>0</v>
      </c>
      <c r="DD836" s="2">
        <f t="shared" si="736"/>
        <v>0</v>
      </c>
      <c r="DE836" s="2">
        <f t="shared" si="736"/>
        <v>0</v>
      </c>
      <c r="DF836" s="2">
        <f t="shared" si="736"/>
        <v>0</v>
      </c>
      <c r="DG836" s="3">
        <f t="shared" ref="DG836:EL836" si="737">DG849</f>
        <v>0</v>
      </c>
      <c r="DH836" s="3">
        <f t="shared" si="737"/>
        <v>0</v>
      </c>
      <c r="DI836" s="3">
        <f t="shared" si="737"/>
        <v>0</v>
      </c>
      <c r="DJ836" s="3">
        <f t="shared" si="737"/>
        <v>0</v>
      </c>
      <c r="DK836" s="3">
        <f t="shared" si="737"/>
        <v>0</v>
      </c>
      <c r="DL836" s="3">
        <f t="shared" si="737"/>
        <v>0</v>
      </c>
      <c r="DM836" s="3">
        <f t="shared" si="737"/>
        <v>0</v>
      </c>
      <c r="DN836" s="3">
        <f t="shared" si="737"/>
        <v>0</v>
      </c>
      <c r="DO836" s="3">
        <f t="shared" si="737"/>
        <v>0</v>
      </c>
      <c r="DP836" s="3">
        <f t="shared" si="737"/>
        <v>0</v>
      </c>
      <c r="DQ836" s="3">
        <f t="shared" si="737"/>
        <v>0</v>
      </c>
      <c r="DR836" s="3">
        <f t="shared" si="737"/>
        <v>0</v>
      </c>
      <c r="DS836" s="3">
        <f t="shared" si="737"/>
        <v>0</v>
      </c>
      <c r="DT836" s="3">
        <f t="shared" si="737"/>
        <v>0</v>
      </c>
      <c r="DU836" s="3">
        <f t="shared" si="737"/>
        <v>0</v>
      </c>
      <c r="DV836" s="3">
        <f t="shared" si="737"/>
        <v>0</v>
      </c>
      <c r="DW836" s="3">
        <f t="shared" si="737"/>
        <v>0</v>
      </c>
      <c r="DX836" s="3">
        <f t="shared" si="737"/>
        <v>0</v>
      </c>
      <c r="DY836" s="3">
        <f t="shared" si="737"/>
        <v>0</v>
      </c>
      <c r="DZ836" s="3">
        <f t="shared" si="737"/>
        <v>0</v>
      </c>
      <c r="EA836" s="3">
        <f t="shared" si="737"/>
        <v>0</v>
      </c>
      <c r="EB836" s="3">
        <f t="shared" si="737"/>
        <v>0</v>
      </c>
      <c r="EC836" s="3">
        <f t="shared" si="737"/>
        <v>0</v>
      </c>
      <c r="ED836" s="3">
        <f t="shared" si="737"/>
        <v>0</v>
      </c>
      <c r="EE836" s="3">
        <f t="shared" si="737"/>
        <v>0</v>
      </c>
      <c r="EF836" s="3">
        <f t="shared" si="737"/>
        <v>0</v>
      </c>
      <c r="EG836" s="3">
        <f t="shared" si="737"/>
        <v>0</v>
      </c>
      <c r="EH836" s="3">
        <f t="shared" si="737"/>
        <v>0</v>
      </c>
      <c r="EI836" s="3">
        <f t="shared" si="737"/>
        <v>0</v>
      </c>
      <c r="EJ836" s="3">
        <f t="shared" si="737"/>
        <v>0</v>
      </c>
      <c r="EK836" s="3">
        <f t="shared" si="737"/>
        <v>0</v>
      </c>
      <c r="EL836" s="3">
        <f t="shared" si="737"/>
        <v>0</v>
      </c>
      <c r="EM836" s="3">
        <f t="shared" ref="EM836:FR836" si="738">EM849</f>
        <v>0</v>
      </c>
      <c r="EN836" s="3">
        <f t="shared" si="738"/>
        <v>0</v>
      </c>
      <c r="EO836" s="3">
        <f t="shared" si="738"/>
        <v>0</v>
      </c>
      <c r="EP836" s="3">
        <f t="shared" si="738"/>
        <v>0</v>
      </c>
      <c r="EQ836" s="3">
        <f t="shared" si="738"/>
        <v>0</v>
      </c>
      <c r="ER836" s="3">
        <f t="shared" si="738"/>
        <v>0</v>
      </c>
      <c r="ES836" s="3">
        <f t="shared" si="738"/>
        <v>0</v>
      </c>
      <c r="ET836" s="3">
        <f t="shared" si="738"/>
        <v>0</v>
      </c>
      <c r="EU836" s="3">
        <f t="shared" si="738"/>
        <v>0</v>
      </c>
      <c r="EV836" s="3">
        <f t="shared" si="738"/>
        <v>0</v>
      </c>
      <c r="EW836" s="3">
        <f t="shared" si="738"/>
        <v>0</v>
      </c>
      <c r="EX836" s="3">
        <f t="shared" si="738"/>
        <v>0</v>
      </c>
      <c r="EY836" s="3">
        <f t="shared" si="738"/>
        <v>0</v>
      </c>
      <c r="EZ836" s="3">
        <f t="shared" si="738"/>
        <v>0</v>
      </c>
      <c r="FA836" s="3">
        <f t="shared" si="738"/>
        <v>0</v>
      </c>
      <c r="FB836" s="3">
        <f t="shared" si="738"/>
        <v>0</v>
      </c>
      <c r="FC836" s="3">
        <f t="shared" si="738"/>
        <v>0</v>
      </c>
      <c r="FD836" s="3">
        <f t="shared" si="738"/>
        <v>0</v>
      </c>
      <c r="FE836" s="3">
        <f t="shared" si="738"/>
        <v>0</v>
      </c>
      <c r="FF836" s="3">
        <f t="shared" si="738"/>
        <v>0</v>
      </c>
      <c r="FG836" s="3">
        <f t="shared" si="738"/>
        <v>0</v>
      </c>
      <c r="FH836" s="3">
        <f t="shared" si="738"/>
        <v>0</v>
      </c>
      <c r="FI836" s="3">
        <f t="shared" si="738"/>
        <v>0</v>
      </c>
      <c r="FJ836" s="3">
        <f t="shared" si="738"/>
        <v>0</v>
      </c>
      <c r="FK836" s="3">
        <f t="shared" si="738"/>
        <v>0</v>
      </c>
      <c r="FL836" s="3">
        <f t="shared" si="738"/>
        <v>0</v>
      </c>
      <c r="FM836" s="3">
        <f t="shared" si="738"/>
        <v>0</v>
      </c>
      <c r="FN836" s="3">
        <f t="shared" si="738"/>
        <v>0</v>
      </c>
      <c r="FO836" s="3">
        <f t="shared" si="738"/>
        <v>0</v>
      </c>
      <c r="FP836" s="3">
        <f t="shared" si="738"/>
        <v>0</v>
      </c>
      <c r="FQ836" s="3">
        <f t="shared" si="738"/>
        <v>0</v>
      </c>
      <c r="FR836" s="3">
        <f t="shared" si="738"/>
        <v>0</v>
      </c>
      <c r="FS836" s="3">
        <f t="shared" ref="FS836:GX836" si="739">FS849</f>
        <v>0</v>
      </c>
      <c r="FT836" s="3">
        <f t="shared" si="739"/>
        <v>0</v>
      </c>
      <c r="FU836" s="3">
        <f t="shared" si="739"/>
        <v>0</v>
      </c>
      <c r="FV836" s="3">
        <f t="shared" si="739"/>
        <v>0</v>
      </c>
      <c r="FW836" s="3">
        <f t="shared" si="739"/>
        <v>0</v>
      </c>
      <c r="FX836" s="3">
        <f t="shared" si="739"/>
        <v>0</v>
      </c>
      <c r="FY836" s="3">
        <f t="shared" si="739"/>
        <v>0</v>
      </c>
      <c r="FZ836" s="3">
        <f t="shared" si="739"/>
        <v>0</v>
      </c>
      <c r="GA836" s="3">
        <f t="shared" si="739"/>
        <v>0</v>
      </c>
      <c r="GB836" s="3">
        <f t="shared" si="739"/>
        <v>0</v>
      </c>
      <c r="GC836" s="3">
        <f t="shared" si="739"/>
        <v>0</v>
      </c>
      <c r="GD836" s="3">
        <f t="shared" si="739"/>
        <v>0</v>
      </c>
      <c r="GE836" s="3">
        <f t="shared" si="739"/>
        <v>0</v>
      </c>
      <c r="GF836" s="3">
        <f t="shared" si="739"/>
        <v>0</v>
      </c>
      <c r="GG836" s="3">
        <f t="shared" si="739"/>
        <v>0</v>
      </c>
      <c r="GH836" s="3">
        <f t="shared" si="739"/>
        <v>0</v>
      </c>
      <c r="GI836" s="3">
        <f t="shared" si="739"/>
        <v>0</v>
      </c>
      <c r="GJ836" s="3">
        <f t="shared" si="739"/>
        <v>0</v>
      </c>
      <c r="GK836" s="3">
        <f t="shared" si="739"/>
        <v>0</v>
      </c>
      <c r="GL836" s="3">
        <f t="shared" si="739"/>
        <v>0</v>
      </c>
      <c r="GM836" s="3">
        <f t="shared" si="739"/>
        <v>0</v>
      </c>
      <c r="GN836" s="3">
        <f t="shared" si="739"/>
        <v>0</v>
      </c>
      <c r="GO836" s="3">
        <f t="shared" si="739"/>
        <v>0</v>
      </c>
      <c r="GP836" s="3">
        <f t="shared" si="739"/>
        <v>0</v>
      </c>
      <c r="GQ836" s="3">
        <f t="shared" si="739"/>
        <v>0</v>
      </c>
      <c r="GR836" s="3">
        <f t="shared" si="739"/>
        <v>0</v>
      </c>
      <c r="GS836" s="3">
        <f t="shared" si="739"/>
        <v>0</v>
      </c>
      <c r="GT836" s="3">
        <f t="shared" si="739"/>
        <v>0</v>
      </c>
      <c r="GU836" s="3">
        <f t="shared" si="739"/>
        <v>0</v>
      </c>
      <c r="GV836" s="3">
        <f t="shared" si="739"/>
        <v>0</v>
      </c>
      <c r="GW836" s="3">
        <f t="shared" si="739"/>
        <v>0</v>
      </c>
      <c r="GX836" s="3">
        <f t="shared" si="739"/>
        <v>0</v>
      </c>
    </row>
    <row r="837" spans="1:245" hidden="1" x14ac:dyDescent="0.2"/>
    <row r="838" spans="1:245" hidden="1" x14ac:dyDescent="0.2">
      <c r="A838">
        <v>17</v>
      </c>
      <c r="B838">
        <v>1</v>
      </c>
      <c r="C838">
        <f>ROW(SmtRes!A403)</f>
        <v>403</v>
      </c>
      <c r="D838">
        <f>ROW(EtalonRes!A401)</f>
        <v>401</v>
      </c>
      <c r="E838" t="s">
        <v>594</v>
      </c>
      <c r="F838" t="s">
        <v>151</v>
      </c>
      <c r="G838" t="s">
        <v>152</v>
      </c>
      <c r="H838" t="s">
        <v>153</v>
      </c>
      <c r="I838">
        <v>0</v>
      </c>
      <c r="J838">
        <v>0</v>
      </c>
      <c r="O838">
        <f t="shared" ref="O838:O847" si="740">ROUND(CP838,2)</f>
        <v>0</v>
      </c>
      <c r="P838">
        <f t="shared" ref="P838:P847" si="741">ROUND((ROUND((AC838*AW838*I838),2)*BC838),2)</f>
        <v>0</v>
      </c>
      <c r="Q838">
        <f t="shared" ref="Q838:Q847" si="742">(ROUND((ROUND(((ET838)*AV838*I838),2)*BB838),2)+ROUND((ROUND(((AE838-(EU838))*AV838*I838),2)*BS838),2))</f>
        <v>0</v>
      </c>
      <c r="R838">
        <f t="shared" ref="R838:R847" si="743">ROUND((ROUND((AE838*AV838*I838),2)*BS838),2)</f>
        <v>0</v>
      </c>
      <c r="S838">
        <f t="shared" ref="S838:S847" si="744">ROUND((ROUND((AF838*AV838*I838),2)*BA838),2)</f>
        <v>0</v>
      </c>
      <c r="T838">
        <f t="shared" ref="T838:T847" si="745">ROUND(CU838*I838,2)</f>
        <v>0</v>
      </c>
      <c r="U838">
        <f t="shared" ref="U838:U847" si="746">CV838*I838</f>
        <v>0</v>
      </c>
      <c r="V838">
        <f t="shared" ref="V838:V847" si="747">CW838*I838</f>
        <v>0</v>
      </c>
      <c r="W838">
        <f t="shared" ref="W838:W847" si="748">ROUND(CX838*I838,2)</f>
        <v>0</v>
      </c>
      <c r="X838">
        <f t="shared" ref="X838:X847" si="749">ROUND(CY838,2)</f>
        <v>0</v>
      </c>
      <c r="Y838">
        <f t="shared" ref="Y838:Y847" si="750">ROUND(CZ838,2)</f>
        <v>0</v>
      </c>
      <c r="AA838">
        <v>40385408</v>
      </c>
      <c r="AB838">
        <f t="shared" ref="AB838:AB847" si="751">ROUND((AC838+AD838+AF838),6)</f>
        <v>771.65</v>
      </c>
      <c r="AC838">
        <f t="shared" ref="AC838:AC847" si="752">ROUND((ES838),6)</f>
        <v>0</v>
      </c>
      <c r="AD838">
        <f t="shared" ref="AD838:AD847" si="753">ROUND((((ET838)-(EU838))+AE838),6)</f>
        <v>757.55</v>
      </c>
      <c r="AE838">
        <f t="shared" ref="AE838:AE847" si="754">ROUND((EU838),6)</f>
        <v>140.47999999999999</v>
      </c>
      <c r="AF838">
        <f t="shared" ref="AF838:AF847" si="755">ROUND((EV838),6)</f>
        <v>14.1</v>
      </c>
      <c r="AG838">
        <f t="shared" ref="AG838:AG847" si="756">ROUND((AP838),6)</f>
        <v>0</v>
      </c>
      <c r="AH838">
        <f t="shared" ref="AH838:AH847" si="757">(EW838)</f>
        <v>1.38</v>
      </c>
      <c r="AI838">
        <f t="shared" ref="AI838:AI847" si="758">(EX838)</f>
        <v>0</v>
      </c>
      <c r="AJ838">
        <f t="shared" ref="AJ838:AJ847" si="759">(AS838)</f>
        <v>0</v>
      </c>
      <c r="AK838">
        <v>771.65</v>
      </c>
      <c r="AL838">
        <v>0</v>
      </c>
      <c r="AM838">
        <v>757.55</v>
      </c>
      <c r="AN838">
        <v>140.47999999999999</v>
      </c>
      <c r="AO838">
        <v>14.1</v>
      </c>
      <c r="AP838">
        <v>0</v>
      </c>
      <c r="AQ838">
        <v>1.38</v>
      </c>
      <c r="AR838">
        <v>0</v>
      </c>
      <c r="AS838">
        <v>0</v>
      </c>
      <c r="AT838">
        <v>92</v>
      </c>
      <c r="AU838">
        <v>50</v>
      </c>
      <c r="AV838">
        <v>1</v>
      </c>
      <c r="AW838">
        <v>1</v>
      </c>
      <c r="AZ838">
        <v>1</v>
      </c>
      <c r="BA838">
        <v>24.53</v>
      </c>
      <c r="BB838">
        <v>9.84</v>
      </c>
      <c r="BC838">
        <v>1</v>
      </c>
      <c r="BD838" t="s">
        <v>3</v>
      </c>
      <c r="BE838" t="s">
        <v>3</v>
      </c>
      <c r="BF838" t="s">
        <v>3</v>
      </c>
      <c r="BG838" t="s">
        <v>3</v>
      </c>
      <c r="BH838">
        <v>0</v>
      </c>
      <c r="BI838">
        <v>1</v>
      </c>
      <c r="BJ838" t="s">
        <v>154</v>
      </c>
      <c r="BM838">
        <v>2</v>
      </c>
      <c r="BN838">
        <v>0</v>
      </c>
      <c r="BO838" t="s">
        <v>151</v>
      </c>
      <c r="BP838">
        <v>1</v>
      </c>
      <c r="BQ838">
        <v>30</v>
      </c>
      <c r="BR838">
        <v>0</v>
      </c>
      <c r="BS838">
        <v>24.53</v>
      </c>
      <c r="BT838">
        <v>1</v>
      </c>
      <c r="BU838">
        <v>1</v>
      </c>
      <c r="BV838">
        <v>1</v>
      </c>
      <c r="BW838">
        <v>1</v>
      </c>
      <c r="BX838">
        <v>1</v>
      </c>
      <c r="BY838" t="s">
        <v>3</v>
      </c>
      <c r="BZ838">
        <v>92</v>
      </c>
      <c r="CA838">
        <v>50</v>
      </c>
      <c r="CE838">
        <v>30</v>
      </c>
      <c r="CF838">
        <v>0</v>
      </c>
      <c r="CG838">
        <v>0</v>
      </c>
      <c r="CM838">
        <v>0</v>
      </c>
      <c r="CN838" t="s">
        <v>3</v>
      </c>
      <c r="CO838">
        <v>0</v>
      </c>
      <c r="CP838">
        <f t="shared" ref="CP838:CP847" si="760">(P838+Q838+S838)</f>
        <v>0</v>
      </c>
      <c r="CQ838">
        <f t="shared" ref="CQ838:CQ847" si="761">ROUND((ROUND((AC838*AW838*1),2)*BC838),2)</f>
        <v>0</v>
      </c>
      <c r="CR838">
        <f t="shared" ref="CR838:CR847" si="762">(ROUND((ROUND(((ET838)*AV838*1),2)*BB838),2)+ROUND((ROUND(((AE838-(EU838))*AV838*1),2)*BS838),2))</f>
        <v>7454.29</v>
      </c>
      <c r="CS838">
        <f t="shared" ref="CS838:CS847" si="763">ROUND((ROUND((AE838*AV838*1),2)*BS838),2)</f>
        <v>3445.97</v>
      </c>
      <c r="CT838">
        <f t="shared" ref="CT838:CT847" si="764">ROUND((ROUND((AF838*AV838*1),2)*BA838),2)</f>
        <v>345.87</v>
      </c>
      <c r="CU838">
        <f t="shared" ref="CU838:CU847" si="765">AG838</f>
        <v>0</v>
      </c>
      <c r="CV838">
        <f t="shared" ref="CV838:CV847" si="766">(AH838*AV838)</f>
        <v>1.38</v>
      </c>
      <c r="CW838">
        <f t="shared" ref="CW838:CW847" si="767">AI838</f>
        <v>0</v>
      </c>
      <c r="CX838">
        <f t="shared" ref="CX838:CX847" si="768">AJ838</f>
        <v>0</v>
      </c>
      <c r="CY838">
        <f t="shared" ref="CY838:CY847" si="769">S838*(BZ838/100)</f>
        <v>0</v>
      </c>
      <c r="CZ838">
        <f t="shared" ref="CZ838:CZ847" si="770">S838*(CA838/100)</f>
        <v>0</v>
      </c>
      <c r="DC838" t="s">
        <v>3</v>
      </c>
      <c r="DD838" t="s">
        <v>3</v>
      </c>
      <c r="DE838" t="s">
        <v>3</v>
      </c>
      <c r="DF838" t="s">
        <v>3</v>
      </c>
      <c r="DG838" t="s">
        <v>3</v>
      </c>
      <c r="DH838" t="s">
        <v>3</v>
      </c>
      <c r="DI838" t="s">
        <v>3</v>
      </c>
      <c r="DJ838" t="s">
        <v>3</v>
      </c>
      <c r="DK838" t="s">
        <v>3</v>
      </c>
      <c r="DL838" t="s">
        <v>3</v>
      </c>
      <c r="DM838" t="s">
        <v>3</v>
      </c>
      <c r="DN838">
        <v>98</v>
      </c>
      <c r="DO838">
        <v>77</v>
      </c>
      <c r="DP838">
        <v>1</v>
      </c>
      <c r="DQ838">
        <v>1</v>
      </c>
      <c r="DU838">
        <v>1013</v>
      </c>
      <c r="DV838" t="s">
        <v>153</v>
      </c>
      <c r="DW838" t="s">
        <v>153</v>
      </c>
      <c r="DX838">
        <v>1</v>
      </c>
      <c r="EE838">
        <v>39927414</v>
      </c>
      <c r="EF838">
        <v>30</v>
      </c>
      <c r="EG838" t="s">
        <v>51</v>
      </c>
      <c r="EH838">
        <v>0</v>
      </c>
      <c r="EI838" t="s">
        <v>3</v>
      </c>
      <c r="EJ838">
        <v>1</v>
      </c>
      <c r="EK838">
        <v>2</v>
      </c>
      <c r="EL838" t="s">
        <v>155</v>
      </c>
      <c r="EM838" t="s">
        <v>156</v>
      </c>
      <c r="EO838" t="s">
        <v>3</v>
      </c>
      <c r="EQ838">
        <v>131072</v>
      </c>
      <c r="ER838">
        <v>771.65</v>
      </c>
      <c r="ES838">
        <v>0</v>
      </c>
      <c r="ET838">
        <v>757.55</v>
      </c>
      <c r="EU838">
        <v>140.47999999999999</v>
      </c>
      <c r="EV838">
        <v>14.1</v>
      </c>
      <c r="EW838">
        <v>1.38</v>
      </c>
      <c r="EX838">
        <v>0</v>
      </c>
      <c r="EY838">
        <v>0</v>
      </c>
      <c r="FQ838">
        <v>0</v>
      </c>
      <c r="FR838">
        <f t="shared" ref="FR838:FR847" si="771">ROUND(IF(AND(BH838=3,BI838=3),P838,0),2)</f>
        <v>0</v>
      </c>
      <c r="FS838">
        <v>0</v>
      </c>
      <c r="FX838">
        <v>98</v>
      </c>
      <c r="FY838">
        <v>77</v>
      </c>
      <c r="GA838" t="s">
        <v>3</v>
      </c>
      <c r="GD838">
        <v>0</v>
      </c>
      <c r="GF838">
        <v>445216503</v>
      </c>
      <c r="GG838">
        <v>2</v>
      </c>
      <c r="GH838">
        <v>1</v>
      </c>
      <c r="GI838">
        <v>2</v>
      </c>
      <c r="GJ838">
        <v>0</v>
      </c>
      <c r="GK838">
        <f>ROUND(R838*(R12)/100,2)</f>
        <v>0</v>
      </c>
      <c r="GL838">
        <f t="shared" ref="GL838:GL847" si="772">ROUND(IF(AND(BH838=3,BI838=3,FS838&lt;&gt;0),P838,0),2)</f>
        <v>0</v>
      </c>
      <c r="GM838">
        <f t="shared" ref="GM838:GM847" si="773">ROUND(O838+X838+Y838+GK838,2)+GX838</f>
        <v>0</v>
      </c>
      <c r="GN838">
        <f t="shared" ref="GN838:GN847" si="774">IF(OR(BI838=0,BI838=1),ROUND(O838+X838+Y838+GK838,2),0)</f>
        <v>0</v>
      </c>
      <c r="GO838">
        <f t="shared" ref="GO838:GO847" si="775">IF(BI838=2,ROUND(O838+X838+Y838+GK838,2),0)</f>
        <v>0</v>
      </c>
      <c r="GP838">
        <f t="shared" ref="GP838:GP847" si="776">IF(BI838=4,ROUND(O838+X838+Y838+GK838,2)+GX838,0)</f>
        <v>0</v>
      </c>
      <c r="GR838">
        <v>0</v>
      </c>
      <c r="GS838">
        <v>3</v>
      </c>
      <c r="GT838">
        <v>0</v>
      </c>
      <c r="GU838" t="s">
        <v>3</v>
      </c>
      <c r="GV838">
        <f t="shared" ref="GV838:GV847" si="777">ROUND((GT838),6)</f>
        <v>0</v>
      </c>
      <c r="GW838">
        <v>1</v>
      </c>
      <c r="GX838">
        <f t="shared" ref="GX838:GX847" si="778">ROUND(HC838*I838,2)</f>
        <v>0</v>
      </c>
      <c r="HA838">
        <v>0</v>
      </c>
      <c r="HB838">
        <v>0</v>
      </c>
      <c r="HC838">
        <f t="shared" ref="HC838:HC847" si="779">GV838*GW838</f>
        <v>0</v>
      </c>
      <c r="IK838">
        <v>0</v>
      </c>
    </row>
    <row r="839" spans="1:245" hidden="1" x14ac:dyDescent="0.2">
      <c r="A839">
        <v>17</v>
      </c>
      <c r="B839">
        <v>1</v>
      </c>
      <c r="C839">
        <f>ROW(SmtRes!A404)</f>
        <v>404</v>
      </c>
      <c r="D839">
        <f>ROW(EtalonRes!A402)</f>
        <v>402</v>
      </c>
      <c r="E839" t="s">
        <v>595</v>
      </c>
      <c r="F839" t="s">
        <v>158</v>
      </c>
      <c r="G839" t="s">
        <v>159</v>
      </c>
      <c r="H839" t="s">
        <v>153</v>
      </c>
      <c r="I839">
        <v>0</v>
      </c>
      <c r="J839">
        <v>0</v>
      </c>
      <c r="O839">
        <f t="shared" si="740"/>
        <v>0</v>
      </c>
      <c r="P839">
        <f t="shared" si="741"/>
        <v>0</v>
      </c>
      <c r="Q839">
        <f t="shared" si="742"/>
        <v>0</v>
      </c>
      <c r="R839">
        <f t="shared" si="743"/>
        <v>0</v>
      </c>
      <c r="S839">
        <f t="shared" si="744"/>
        <v>0</v>
      </c>
      <c r="T839">
        <f t="shared" si="745"/>
        <v>0</v>
      </c>
      <c r="U839">
        <f t="shared" si="746"/>
        <v>0</v>
      </c>
      <c r="V839">
        <f t="shared" si="747"/>
        <v>0</v>
      </c>
      <c r="W839">
        <f t="shared" si="748"/>
        <v>0</v>
      </c>
      <c r="X839">
        <f t="shared" si="749"/>
        <v>0</v>
      </c>
      <c r="Y839">
        <f t="shared" si="750"/>
        <v>0</v>
      </c>
      <c r="AA839">
        <v>40385408</v>
      </c>
      <c r="AB839">
        <f t="shared" si="751"/>
        <v>2042.62</v>
      </c>
      <c r="AC839">
        <f t="shared" si="752"/>
        <v>0</v>
      </c>
      <c r="AD839">
        <f t="shared" si="753"/>
        <v>0</v>
      </c>
      <c r="AE839">
        <f t="shared" si="754"/>
        <v>0</v>
      </c>
      <c r="AF839">
        <f t="shared" si="755"/>
        <v>2042.62</v>
      </c>
      <c r="AG839">
        <f t="shared" si="756"/>
        <v>0</v>
      </c>
      <c r="AH839">
        <f t="shared" si="757"/>
        <v>192.7</v>
      </c>
      <c r="AI839">
        <f t="shared" si="758"/>
        <v>0</v>
      </c>
      <c r="AJ839">
        <f t="shared" si="759"/>
        <v>0</v>
      </c>
      <c r="AK839">
        <v>2042.62</v>
      </c>
      <c r="AL839">
        <v>0</v>
      </c>
      <c r="AM839">
        <v>0</v>
      </c>
      <c r="AN839">
        <v>0</v>
      </c>
      <c r="AO839">
        <v>2042.62</v>
      </c>
      <c r="AP839">
        <v>0</v>
      </c>
      <c r="AQ839">
        <v>192.7</v>
      </c>
      <c r="AR839">
        <v>0</v>
      </c>
      <c r="AS839">
        <v>0</v>
      </c>
      <c r="AT839">
        <v>85</v>
      </c>
      <c r="AU839">
        <v>41</v>
      </c>
      <c r="AV839">
        <v>1</v>
      </c>
      <c r="AW839">
        <v>1</v>
      </c>
      <c r="AZ839">
        <v>1</v>
      </c>
      <c r="BA839">
        <v>24.53</v>
      </c>
      <c r="BB839">
        <v>1</v>
      </c>
      <c r="BC839">
        <v>1</v>
      </c>
      <c r="BD839" t="s">
        <v>3</v>
      </c>
      <c r="BE839" t="s">
        <v>3</v>
      </c>
      <c r="BF839" t="s">
        <v>3</v>
      </c>
      <c r="BG839" t="s">
        <v>3</v>
      </c>
      <c r="BH839">
        <v>0</v>
      </c>
      <c r="BI839">
        <v>1</v>
      </c>
      <c r="BJ839" t="s">
        <v>160</v>
      </c>
      <c r="BM839">
        <v>16</v>
      </c>
      <c r="BN839">
        <v>0</v>
      </c>
      <c r="BO839" t="s">
        <v>158</v>
      </c>
      <c r="BP839">
        <v>1</v>
      </c>
      <c r="BQ839">
        <v>30</v>
      </c>
      <c r="BR839">
        <v>0</v>
      </c>
      <c r="BS839">
        <v>24.53</v>
      </c>
      <c r="BT839">
        <v>1</v>
      </c>
      <c r="BU839">
        <v>1</v>
      </c>
      <c r="BV839">
        <v>1</v>
      </c>
      <c r="BW839">
        <v>1</v>
      </c>
      <c r="BX839">
        <v>1</v>
      </c>
      <c r="BY839" t="s">
        <v>3</v>
      </c>
      <c r="BZ839">
        <v>85</v>
      </c>
      <c r="CA839">
        <v>41</v>
      </c>
      <c r="CE839">
        <v>30</v>
      </c>
      <c r="CF839">
        <v>0</v>
      </c>
      <c r="CG839">
        <v>0</v>
      </c>
      <c r="CM839">
        <v>0</v>
      </c>
      <c r="CN839" t="s">
        <v>3</v>
      </c>
      <c r="CO839">
        <v>0</v>
      </c>
      <c r="CP839">
        <f t="shared" si="760"/>
        <v>0</v>
      </c>
      <c r="CQ839">
        <f t="shared" si="761"/>
        <v>0</v>
      </c>
      <c r="CR839">
        <f t="shared" si="762"/>
        <v>0</v>
      </c>
      <c r="CS839">
        <f t="shared" si="763"/>
        <v>0</v>
      </c>
      <c r="CT839">
        <f t="shared" si="764"/>
        <v>50105.47</v>
      </c>
      <c r="CU839">
        <f t="shared" si="765"/>
        <v>0</v>
      </c>
      <c r="CV839">
        <f t="shared" si="766"/>
        <v>192.7</v>
      </c>
      <c r="CW839">
        <f t="shared" si="767"/>
        <v>0</v>
      </c>
      <c r="CX839">
        <f t="shared" si="768"/>
        <v>0</v>
      </c>
      <c r="CY839">
        <f t="shared" si="769"/>
        <v>0</v>
      </c>
      <c r="CZ839">
        <f t="shared" si="770"/>
        <v>0</v>
      </c>
      <c r="DC839" t="s">
        <v>3</v>
      </c>
      <c r="DD839" t="s">
        <v>3</v>
      </c>
      <c r="DE839" t="s">
        <v>3</v>
      </c>
      <c r="DF839" t="s">
        <v>3</v>
      </c>
      <c r="DG839" t="s">
        <v>3</v>
      </c>
      <c r="DH839" t="s">
        <v>3</v>
      </c>
      <c r="DI839" t="s">
        <v>3</v>
      </c>
      <c r="DJ839" t="s">
        <v>3</v>
      </c>
      <c r="DK839" t="s">
        <v>3</v>
      </c>
      <c r="DL839" t="s">
        <v>3</v>
      </c>
      <c r="DM839" t="s">
        <v>3</v>
      </c>
      <c r="DN839">
        <v>105</v>
      </c>
      <c r="DO839">
        <v>77</v>
      </c>
      <c r="DP839">
        <v>1</v>
      </c>
      <c r="DQ839">
        <v>1</v>
      </c>
      <c r="DU839">
        <v>1013</v>
      </c>
      <c r="DV839" t="s">
        <v>153</v>
      </c>
      <c r="DW839" t="s">
        <v>153</v>
      </c>
      <c r="DX839">
        <v>1</v>
      </c>
      <c r="EE839">
        <v>39927428</v>
      </c>
      <c r="EF839">
        <v>30</v>
      </c>
      <c r="EG839" t="s">
        <v>51</v>
      </c>
      <c r="EH839">
        <v>0</v>
      </c>
      <c r="EI839" t="s">
        <v>3</v>
      </c>
      <c r="EJ839">
        <v>1</v>
      </c>
      <c r="EK839">
        <v>16</v>
      </c>
      <c r="EL839" t="s">
        <v>161</v>
      </c>
      <c r="EM839" t="s">
        <v>162</v>
      </c>
      <c r="EO839" t="s">
        <v>3</v>
      </c>
      <c r="EQ839">
        <v>131072</v>
      </c>
      <c r="ER839">
        <v>2042.62</v>
      </c>
      <c r="ES839">
        <v>0</v>
      </c>
      <c r="ET839">
        <v>0</v>
      </c>
      <c r="EU839">
        <v>0</v>
      </c>
      <c r="EV839">
        <v>2042.62</v>
      </c>
      <c r="EW839">
        <v>192.7</v>
      </c>
      <c r="EX839">
        <v>0</v>
      </c>
      <c r="EY839">
        <v>0</v>
      </c>
      <c r="FQ839">
        <v>0</v>
      </c>
      <c r="FR839">
        <f t="shared" si="771"/>
        <v>0</v>
      </c>
      <c r="FS839">
        <v>0</v>
      </c>
      <c r="FX839">
        <v>105</v>
      </c>
      <c r="FY839">
        <v>77</v>
      </c>
      <c r="GA839" t="s">
        <v>3</v>
      </c>
      <c r="GD839">
        <v>0</v>
      </c>
      <c r="GF839">
        <v>-1632341149</v>
      </c>
      <c r="GG839">
        <v>2</v>
      </c>
      <c r="GH839">
        <v>1</v>
      </c>
      <c r="GI839">
        <v>2</v>
      </c>
      <c r="GJ839">
        <v>0</v>
      </c>
      <c r="GK839">
        <f>ROUND(R839*(R12)/100,2)</f>
        <v>0</v>
      </c>
      <c r="GL839">
        <f t="shared" si="772"/>
        <v>0</v>
      </c>
      <c r="GM839">
        <f t="shared" si="773"/>
        <v>0</v>
      </c>
      <c r="GN839">
        <f t="shared" si="774"/>
        <v>0</v>
      </c>
      <c r="GO839">
        <f t="shared" si="775"/>
        <v>0</v>
      </c>
      <c r="GP839">
        <f t="shared" si="776"/>
        <v>0</v>
      </c>
      <c r="GR839">
        <v>0</v>
      </c>
      <c r="GS839">
        <v>3</v>
      </c>
      <c r="GT839">
        <v>0</v>
      </c>
      <c r="GU839" t="s">
        <v>3</v>
      </c>
      <c r="GV839">
        <f t="shared" si="777"/>
        <v>0</v>
      </c>
      <c r="GW839">
        <v>1</v>
      </c>
      <c r="GX839">
        <f t="shared" si="778"/>
        <v>0</v>
      </c>
      <c r="HA839">
        <v>0</v>
      </c>
      <c r="HB839">
        <v>0</v>
      </c>
      <c r="HC839">
        <f t="shared" si="779"/>
        <v>0</v>
      </c>
      <c r="IK839">
        <v>0</v>
      </c>
    </row>
    <row r="840" spans="1:245" hidden="1" x14ac:dyDescent="0.2">
      <c r="A840">
        <v>17</v>
      </c>
      <c r="B840">
        <v>1</v>
      </c>
      <c r="C840">
        <f>ROW(SmtRes!A405)</f>
        <v>405</v>
      </c>
      <c r="D840">
        <f>ROW(EtalonRes!A403)</f>
        <v>403</v>
      </c>
      <c r="E840" t="s">
        <v>596</v>
      </c>
      <c r="F840" t="s">
        <v>164</v>
      </c>
      <c r="G840" t="s">
        <v>165</v>
      </c>
      <c r="H840" t="s">
        <v>153</v>
      </c>
      <c r="I840">
        <v>0</v>
      </c>
      <c r="J840">
        <v>0</v>
      </c>
      <c r="O840">
        <f t="shared" si="740"/>
        <v>0</v>
      </c>
      <c r="P840">
        <f t="shared" si="741"/>
        <v>0</v>
      </c>
      <c r="Q840">
        <f t="shared" si="742"/>
        <v>0</v>
      </c>
      <c r="R840">
        <f t="shared" si="743"/>
        <v>0</v>
      </c>
      <c r="S840">
        <f t="shared" si="744"/>
        <v>0</v>
      </c>
      <c r="T840">
        <f t="shared" si="745"/>
        <v>0</v>
      </c>
      <c r="U840">
        <f t="shared" si="746"/>
        <v>0</v>
      </c>
      <c r="V840">
        <f t="shared" si="747"/>
        <v>0</v>
      </c>
      <c r="W840">
        <f t="shared" si="748"/>
        <v>0</v>
      </c>
      <c r="X840">
        <f t="shared" si="749"/>
        <v>0</v>
      </c>
      <c r="Y840">
        <f t="shared" si="750"/>
        <v>0</v>
      </c>
      <c r="AA840">
        <v>40385408</v>
      </c>
      <c r="AB840">
        <f t="shared" si="751"/>
        <v>795.14</v>
      </c>
      <c r="AC840">
        <f t="shared" si="752"/>
        <v>0</v>
      </c>
      <c r="AD840">
        <f t="shared" si="753"/>
        <v>0</v>
      </c>
      <c r="AE840">
        <f t="shared" si="754"/>
        <v>0</v>
      </c>
      <c r="AF840">
        <f t="shared" si="755"/>
        <v>795.14</v>
      </c>
      <c r="AG840">
        <f t="shared" si="756"/>
        <v>0</v>
      </c>
      <c r="AH840">
        <f t="shared" si="757"/>
        <v>83</v>
      </c>
      <c r="AI840">
        <f t="shared" si="758"/>
        <v>0</v>
      </c>
      <c r="AJ840">
        <f t="shared" si="759"/>
        <v>0</v>
      </c>
      <c r="AK840">
        <v>795.14</v>
      </c>
      <c r="AL840">
        <v>0</v>
      </c>
      <c r="AM840">
        <v>0</v>
      </c>
      <c r="AN840">
        <v>0</v>
      </c>
      <c r="AO840">
        <v>795.14</v>
      </c>
      <c r="AP840">
        <v>0</v>
      </c>
      <c r="AQ840">
        <v>83</v>
      </c>
      <c r="AR840">
        <v>0</v>
      </c>
      <c r="AS840">
        <v>0</v>
      </c>
      <c r="AT840">
        <v>73</v>
      </c>
      <c r="AU840">
        <v>41</v>
      </c>
      <c r="AV840">
        <v>1</v>
      </c>
      <c r="AW840">
        <v>1</v>
      </c>
      <c r="AZ840">
        <v>1</v>
      </c>
      <c r="BA840">
        <v>24.53</v>
      </c>
      <c r="BB840">
        <v>1</v>
      </c>
      <c r="BC840">
        <v>1</v>
      </c>
      <c r="BD840" t="s">
        <v>3</v>
      </c>
      <c r="BE840" t="s">
        <v>3</v>
      </c>
      <c r="BF840" t="s">
        <v>3</v>
      </c>
      <c r="BG840" t="s">
        <v>3</v>
      </c>
      <c r="BH840">
        <v>0</v>
      </c>
      <c r="BI840">
        <v>1</v>
      </c>
      <c r="BJ840" t="s">
        <v>166</v>
      </c>
      <c r="BM840">
        <v>393</v>
      </c>
      <c r="BN840">
        <v>0</v>
      </c>
      <c r="BO840" t="s">
        <v>164</v>
      </c>
      <c r="BP840">
        <v>1</v>
      </c>
      <c r="BQ840">
        <v>60</v>
      </c>
      <c r="BR840">
        <v>0</v>
      </c>
      <c r="BS840">
        <v>24.53</v>
      </c>
      <c r="BT840">
        <v>1</v>
      </c>
      <c r="BU840">
        <v>1</v>
      </c>
      <c r="BV840">
        <v>1</v>
      </c>
      <c r="BW840">
        <v>1</v>
      </c>
      <c r="BX840">
        <v>1</v>
      </c>
      <c r="BY840" t="s">
        <v>3</v>
      </c>
      <c r="BZ840">
        <v>73</v>
      </c>
      <c r="CA840">
        <v>41</v>
      </c>
      <c r="CE840">
        <v>30</v>
      </c>
      <c r="CF840">
        <v>0</v>
      </c>
      <c r="CG840">
        <v>0</v>
      </c>
      <c r="CM840">
        <v>0</v>
      </c>
      <c r="CN840" t="s">
        <v>3</v>
      </c>
      <c r="CO840">
        <v>0</v>
      </c>
      <c r="CP840">
        <f t="shared" si="760"/>
        <v>0</v>
      </c>
      <c r="CQ840">
        <f t="shared" si="761"/>
        <v>0</v>
      </c>
      <c r="CR840">
        <f t="shared" si="762"/>
        <v>0</v>
      </c>
      <c r="CS840">
        <f t="shared" si="763"/>
        <v>0</v>
      </c>
      <c r="CT840">
        <f t="shared" si="764"/>
        <v>19504.78</v>
      </c>
      <c r="CU840">
        <f t="shared" si="765"/>
        <v>0</v>
      </c>
      <c r="CV840">
        <f t="shared" si="766"/>
        <v>83</v>
      </c>
      <c r="CW840">
        <f t="shared" si="767"/>
        <v>0</v>
      </c>
      <c r="CX840">
        <f t="shared" si="768"/>
        <v>0</v>
      </c>
      <c r="CY840">
        <f t="shared" si="769"/>
        <v>0</v>
      </c>
      <c r="CZ840">
        <f t="shared" si="770"/>
        <v>0</v>
      </c>
      <c r="DC840" t="s">
        <v>3</v>
      </c>
      <c r="DD840" t="s">
        <v>3</v>
      </c>
      <c r="DE840" t="s">
        <v>3</v>
      </c>
      <c r="DF840" t="s">
        <v>3</v>
      </c>
      <c r="DG840" t="s">
        <v>3</v>
      </c>
      <c r="DH840" t="s">
        <v>3</v>
      </c>
      <c r="DI840" t="s">
        <v>3</v>
      </c>
      <c r="DJ840" t="s">
        <v>3</v>
      </c>
      <c r="DK840" t="s">
        <v>3</v>
      </c>
      <c r="DL840" t="s">
        <v>3</v>
      </c>
      <c r="DM840" t="s">
        <v>3</v>
      </c>
      <c r="DN840">
        <v>91</v>
      </c>
      <c r="DO840">
        <v>67</v>
      </c>
      <c r="DP840">
        <v>1</v>
      </c>
      <c r="DQ840">
        <v>1</v>
      </c>
      <c r="DU840">
        <v>1013</v>
      </c>
      <c r="DV840" t="s">
        <v>153</v>
      </c>
      <c r="DW840" t="s">
        <v>153</v>
      </c>
      <c r="DX840">
        <v>1</v>
      </c>
      <c r="EE840">
        <v>39927805</v>
      </c>
      <c r="EF840">
        <v>60</v>
      </c>
      <c r="EG840" t="s">
        <v>19</v>
      </c>
      <c r="EH840">
        <v>0</v>
      </c>
      <c r="EI840" t="s">
        <v>3</v>
      </c>
      <c r="EJ840">
        <v>1</v>
      </c>
      <c r="EK840">
        <v>393</v>
      </c>
      <c r="EL840" t="s">
        <v>167</v>
      </c>
      <c r="EM840" t="s">
        <v>168</v>
      </c>
      <c r="EO840" t="s">
        <v>3</v>
      </c>
      <c r="EQ840">
        <v>131072</v>
      </c>
      <c r="ER840">
        <v>795.14</v>
      </c>
      <c r="ES840">
        <v>0</v>
      </c>
      <c r="ET840">
        <v>0</v>
      </c>
      <c r="EU840">
        <v>0</v>
      </c>
      <c r="EV840">
        <v>795.14</v>
      </c>
      <c r="EW840">
        <v>83</v>
      </c>
      <c r="EX840">
        <v>0</v>
      </c>
      <c r="EY840">
        <v>0</v>
      </c>
      <c r="FQ840">
        <v>0</v>
      </c>
      <c r="FR840">
        <f t="shared" si="771"/>
        <v>0</v>
      </c>
      <c r="FS840">
        <v>0</v>
      </c>
      <c r="FX840">
        <v>91</v>
      </c>
      <c r="FY840">
        <v>67</v>
      </c>
      <c r="GA840" t="s">
        <v>3</v>
      </c>
      <c r="GD840">
        <v>0</v>
      </c>
      <c r="GF840">
        <v>2144161260</v>
      </c>
      <c r="GG840">
        <v>2</v>
      </c>
      <c r="GH840">
        <v>1</v>
      </c>
      <c r="GI840">
        <v>2</v>
      </c>
      <c r="GJ840">
        <v>0</v>
      </c>
      <c r="GK840">
        <f>ROUND(R840*(R12)/100,2)</f>
        <v>0</v>
      </c>
      <c r="GL840">
        <f t="shared" si="772"/>
        <v>0</v>
      </c>
      <c r="GM840">
        <f t="shared" si="773"/>
        <v>0</v>
      </c>
      <c r="GN840">
        <f t="shared" si="774"/>
        <v>0</v>
      </c>
      <c r="GO840">
        <f t="shared" si="775"/>
        <v>0</v>
      </c>
      <c r="GP840">
        <f t="shared" si="776"/>
        <v>0</v>
      </c>
      <c r="GR840">
        <v>0</v>
      </c>
      <c r="GS840">
        <v>3</v>
      </c>
      <c r="GT840">
        <v>0</v>
      </c>
      <c r="GU840" t="s">
        <v>3</v>
      </c>
      <c r="GV840">
        <f t="shared" si="777"/>
        <v>0</v>
      </c>
      <c r="GW840">
        <v>1</v>
      </c>
      <c r="GX840">
        <f t="shared" si="778"/>
        <v>0</v>
      </c>
      <c r="HA840">
        <v>0</v>
      </c>
      <c r="HB840">
        <v>0</v>
      </c>
      <c r="HC840">
        <f t="shared" si="779"/>
        <v>0</v>
      </c>
      <c r="IK840">
        <v>0</v>
      </c>
    </row>
    <row r="841" spans="1:245" hidden="1" x14ac:dyDescent="0.2">
      <c r="A841">
        <v>17</v>
      </c>
      <c r="B841">
        <v>1</v>
      </c>
      <c r="C841">
        <f>ROW(SmtRes!A411)</f>
        <v>411</v>
      </c>
      <c r="D841">
        <f>ROW(EtalonRes!A409)</f>
        <v>409</v>
      </c>
      <c r="E841" t="s">
        <v>597</v>
      </c>
      <c r="F841" t="s">
        <v>598</v>
      </c>
      <c r="G841" t="s">
        <v>599</v>
      </c>
      <c r="H841" t="s">
        <v>505</v>
      </c>
      <c r="I841">
        <v>0</v>
      </c>
      <c r="J841">
        <v>0</v>
      </c>
      <c r="O841">
        <f t="shared" si="740"/>
        <v>0</v>
      </c>
      <c r="P841">
        <f t="shared" si="741"/>
        <v>0</v>
      </c>
      <c r="Q841">
        <f t="shared" si="742"/>
        <v>0</v>
      </c>
      <c r="R841">
        <f t="shared" si="743"/>
        <v>0</v>
      </c>
      <c r="S841">
        <f t="shared" si="744"/>
        <v>0</v>
      </c>
      <c r="T841">
        <f t="shared" si="745"/>
        <v>0</v>
      </c>
      <c r="U841">
        <f t="shared" si="746"/>
        <v>0</v>
      </c>
      <c r="V841">
        <f t="shared" si="747"/>
        <v>0</v>
      </c>
      <c r="W841">
        <f t="shared" si="748"/>
        <v>0</v>
      </c>
      <c r="X841">
        <f t="shared" si="749"/>
        <v>0</v>
      </c>
      <c r="Y841">
        <f t="shared" si="750"/>
        <v>0</v>
      </c>
      <c r="AA841">
        <v>40385408</v>
      </c>
      <c r="AB841">
        <f t="shared" si="751"/>
        <v>25.93</v>
      </c>
      <c r="AC841">
        <f t="shared" si="752"/>
        <v>1.06</v>
      </c>
      <c r="AD841">
        <f t="shared" si="753"/>
        <v>16.02</v>
      </c>
      <c r="AE841">
        <f t="shared" si="754"/>
        <v>4.05</v>
      </c>
      <c r="AF841">
        <f t="shared" si="755"/>
        <v>8.85</v>
      </c>
      <c r="AG841">
        <f t="shared" si="756"/>
        <v>0</v>
      </c>
      <c r="AH841">
        <f t="shared" si="757"/>
        <v>0.85</v>
      </c>
      <c r="AI841">
        <f t="shared" si="758"/>
        <v>0</v>
      </c>
      <c r="AJ841">
        <f t="shared" si="759"/>
        <v>0</v>
      </c>
      <c r="AK841">
        <v>25.93</v>
      </c>
      <c r="AL841">
        <v>1.06</v>
      </c>
      <c r="AM841">
        <v>16.02</v>
      </c>
      <c r="AN841">
        <v>4.05</v>
      </c>
      <c r="AO841">
        <v>8.85</v>
      </c>
      <c r="AP841">
        <v>0</v>
      </c>
      <c r="AQ841">
        <v>0.85</v>
      </c>
      <c r="AR841">
        <v>0</v>
      </c>
      <c r="AS841">
        <v>0</v>
      </c>
      <c r="AT841">
        <v>85</v>
      </c>
      <c r="AU841">
        <v>41</v>
      </c>
      <c r="AV841">
        <v>1</v>
      </c>
      <c r="AW841">
        <v>1</v>
      </c>
      <c r="AZ841">
        <v>1</v>
      </c>
      <c r="BA841">
        <v>24.53</v>
      </c>
      <c r="BB841">
        <v>11.22</v>
      </c>
      <c r="BC841">
        <v>4.99</v>
      </c>
      <c r="BD841" t="s">
        <v>3</v>
      </c>
      <c r="BE841" t="s">
        <v>3</v>
      </c>
      <c r="BF841" t="s">
        <v>3</v>
      </c>
      <c r="BG841" t="s">
        <v>3</v>
      </c>
      <c r="BH841">
        <v>0</v>
      </c>
      <c r="BI841">
        <v>1</v>
      </c>
      <c r="BJ841" t="s">
        <v>600</v>
      </c>
      <c r="BM841">
        <v>64</v>
      </c>
      <c r="BN841">
        <v>0</v>
      </c>
      <c r="BO841" t="s">
        <v>598</v>
      </c>
      <c r="BP841">
        <v>1</v>
      </c>
      <c r="BQ841">
        <v>30</v>
      </c>
      <c r="BR841">
        <v>0</v>
      </c>
      <c r="BS841">
        <v>24.53</v>
      </c>
      <c r="BT841">
        <v>1</v>
      </c>
      <c r="BU841">
        <v>1</v>
      </c>
      <c r="BV841">
        <v>1</v>
      </c>
      <c r="BW841">
        <v>1</v>
      </c>
      <c r="BX841">
        <v>1</v>
      </c>
      <c r="BY841" t="s">
        <v>3</v>
      </c>
      <c r="BZ841">
        <v>85</v>
      </c>
      <c r="CA841">
        <v>41</v>
      </c>
      <c r="CE841">
        <v>30</v>
      </c>
      <c r="CF841">
        <v>0</v>
      </c>
      <c r="CG841">
        <v>0</v>
      </c>
      <c r="CM841">
        <v>0</v>
      </c>
      <c r="CN841" t="s">
        <v>3</v>
      </c>
      <c r="CO841">
        <v>0</v>
      </c>
      <c r="CP841">
        <f t="shared" si="760"/>
        <v>0</v>
      </c>
      <c r="CQ841">
        <f t="shared" si="761"/>
        <v>5.29</v>
      </c>
      <c r="CR841">
        <f t="shared" si="762"/>
        <v>179.74</v>
      </c>
      <c r="CS841">
        <f t="shared" si="763"/>
        <v>99.35</v>
      </c>
      <c r="CT841">
        <f t="shared" si="764"/>
        <v>217.09</v>
      </c>
      <c r="CU841">
        <f t="shared" si="765"/>
        <v>0</v>
      </c>
      <c r="CV841">
        <f t="shared" si="766"/>
        <v>0.85</v>
      </c>
      <c r="CW841">
        <f t="shared" si="767"/>
        <v>0</v>
      </c>
      <c r="CX841">
        <f t="shared" si="768"/>
        <v>0</v>
      </c>
      <c r="CY841">
        <f t="shared" si="769"/>
        <v>0</v>
      </c>
      <c r="CZ841">
        <f t="shared" si="770"/>
        <v>0</v>
      </c>
      <c r="DC841" t="s">
        <v>3</v>
      </c>
      <c r="DD841" t="s">
        <v>3</v>
      </c>
      <c r="DE841" t="s">
        <v>3</v>
      </c>
      <c r="DF841" t="s">
        <v>3</v>
      </c>
      <c r="DG841" t="s">
        <v>3</v>
      </c>
      <c r="DH841" t="s">
        <v>3</v>
      </c>
      <c r="DI841" t="s">
        <v>3</v>
      </c>
      <c r="DJ841" t="s">
        <v>3</v>
      </c>
      <c r="DK841" t="s">
        <v>3</v>
      </c>
      <c r="DL841" t="s">
        <v>3</v>
      </c>
      <c r="DM841" t="s">
        <v>3</v>
      </c>
      <c r="DN841">
        <v>105</v>
      </c>
      <c r="DO841">
        <v>77</v>
      </c>
      <c r="DP841">
        <v>1</v>
      </c>
      <c r="DQ841">
        <v>1</v>
      </c>
      <c r="DU841">
        <v>1013</v>
      </c>
      <c r="DV841" t="s">
        <v>505</v>
      </c>
      <c r="DW841" t="s">
        <v>505</v>
      </c>
      <c r="DX841">
        <v>1</v>
      </c>
      <c r="EE841">
        <v>39927476</v>
      </c>
      <c r="EF841">
        <v>30</v>
      </c>
      <c r="EG841" t="s">
        <v>51</v>
      </c>
      <c r="EH841">
        <v>0</v>
      </c>
      <c r="EI841" t="s">
        <v>3</v>
      </c>
      <c r="EJ841">
        <v>1</v>
      </c>
      <c r="EK841">
        <v>64</v>
      </c>
      <c r="EL841" t="s">
        <v>507</v>
      </c>
      <c r="EM841" t="s">
        <v>508</v>
      </c>
      <c r="EO841" t="s">
        <v>3</v>
      </c>
      <c r="EQ841">
        <v>131072</v>
      </c>
      <c r="ER841">
        <v>25.93</v>
      </c>
      <c r="ES841">
        <v>1.06</v>
      </c>
      <c r="ET841">
        <v>16.02</v>
      </c>
      <c r="EU841">
        <v>4.05</v>
      </c>
      <c r="EV841">
        <v>8.85</v>
      </c>
      <c r="EW841">
        <v>0.85</v>
      </c>
      <c r="EX841">
        <v>0</v>
      </c>
      <c r="EY841">
        <v>0</v>
      </c>
      <c r="FQ841">
        <v>0</v>
      </c>
      <c r="FR841">
        <f t="shared" si="771"/>
        <v>0</v>
      </c>
      <c r="FS841">
        <v>0</v>
      </c>
      <c r="FX841">
        <v>105</v>
      </c>
      <c r="FY841">
        <v>77</v>
      </c>
      <c r="GA841" t="s">
        <v>3</v>
      </c>
      <c r="GD841">
        <v>0</v>
      </c>
      <c r="GF841">
        <v>-1346104101</v>
      </c>
      <c r="GG841">
        <v>2</v>
      </c>
      <c r="GH841">
        <v>1</v>
      </c>
      <c r="GI841">
        <v>2</v>
      </c>
      <c r="GJ841">
        <v>0</v>
      </c>
      <c r="GK841">
        <f>ROUND(R841*(R12)/100,2)</f>
        <v>0</v>
      </c>
      <c r="GL841">
        <f t="shared" si="772"/>
        <v>0</v>
      </c>
      <c r="GM841">
        <f t="shared" si="773"/>
        <v>0</v>
      </c>
      <c r="GN841">
        <f t="shared" si="774"/>
        <v>0</v>
      </c>
      <c r="GO841">
        <f t="shared" si="775"/>
        <v>0</v>
      </c>
      <c r="GP841">
        <f t="shared" si="776"/>
        <v>0</v>
      </c>
      <c r="GR841">
        <v>0</v>
      </c>
      <c r="GS841">
        <v>3</v>
      </c>
      <c r="GT841">
        <v>0</v>
      </c>
      <c r="GU841" t="s">
        <v>3</v>
      </c>
      <c r="GV841">
        <f t="shared" si="777"/>
        <v>0</v>
      </c>
      <c r="GW841">
        <v>1</v>
      </c>
      <c r="GX841">
        <f t="shared" si="778"/>
        <v>0</v>
      </c>
      <c r="HA841">
        <v>0</v>
      </c>
      <c r="HB841">
        <v>0</v>
      </c>
      <c r="HC841">
        <f t="shared" si="779"/>
        <v>0</v>
      </c>
      <c r="IK841">
        <v>0</v>
      </c>
    </row>
    <row r="842" spans="1:245" hidden="1" x14ac:dyDescent="0.2">
      <c r="A842">
        <v>18</v>
      </c>
      <c r="B842">
        <v>1</v>
      </c>
      <c r="C842">
        <v>411</v>
      </c>
      <c r="E842" t="s">
        <v>601</v>
      </c>
      <c r="F842" t="s">
        <v>602</v>
      </c>
      <c r="G842" t="s">
        <v>603</v>
      </c>
      <c r="H842" t="s">
        <v>44</v>
      </c>
      <c r="I842">
        <v>0</v>
      </c>
      <c r="J842">
        <v>1.1499999999999999</v>
      </c>
      <c r="O842">
        <f t="shared" si="740"/>
        <v>0</v>
      </c>
      <c r="P842">
        <f t="shared" si="741"/>
        <v>0</v>
      </c>
      <c r="Q842">
        <f t="shared" si="742"/>
        <v>0</v>
      </c>
      <c r="R842">
        <f t="shared" si="743"/>
        <v>0</v>
      </c>
      <c r="S842">
        <f t="shared" si="744"/>
        <v>0</v>
      </c>
      <c r="T842">
        <f t="shared" si="745"/>
        <v>0</v>
      </c>
      <c r="U842">
        <f t="shared" si="746"/>
        <v>0</v>
      </c>
      <c r="V842">
        <f t="shared" si="747"/>
        <v>0</v>
      </c>
      <c r="W842">
        <f t="shared" si="748"/>
        <v>0</v>
      </c>
      <c r="X842">
        <f t="shared" si="749"/>
        <v>0</v>
      </c>
      <c r="Y842">
        <f t="shared" si="750"/>
        <v>0</v>
      </c>
      <c r="AA842">
        <v>40385408</v>
      </c>
      <c r="AB842">
        <f t="shared" si="751"/>
        <v>214.13</v>
      </c>
      <c r="AC842">
        <f t="shared" si="752"/>
        <v>214.13</v>
      </c>
      <c r="AD842">
        <f t="shared" si="753"/>
        <v>0</v>
      </c>
      <c r="AE842">
        <f t="shared" si="754"/>
        <v>0</v>
      </c>
      <c r="AF842">
        <f t="shared" si="755"/>
        <v>0</v>
      </c>
      <c r="AG842">
        <f t="shared" si="756"/>
        <v>0</v>
      </c>
      <c r="AH842">
        <f t="shared" si="757"/>
        <v>0</v>
      </c>
      <c r="AI842">
        <f t="shared" si="758"/>
        <v>0</v>
      </c>
      <c r="AJ842">
        <f t="shared" si="759"/>
        <v>0</v>
      </c>
      <c r="AK842">
        <v>214.13</v>
      </c>
      <c r="AL842">
        <v>214.13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1</v>
      </c>
      <c r="AW842">
        <v>1</v>
      </c>
      <c r="AZ842">
        <v>1</v>
      </c>
      <c r="BA842">
        <v>1</v>
      </c>
      <c r="BB842">
        <v>1</v>
      </c>
      <c r="BC842">
        <v>8.58</v>
      </c>
      <c r="BD842" t="s">
        <v>3</v>
      </c>
      <c r="BE842" t="s">
        <v>3</v>
      </c>
      <c r="BF842" t="s">
        <v>3</v>
      </c>
      <c r="BG842" t="s">
        <v>3</v>
      </c>
      <c r="BH842">
        <v>3</v>
      </c>
      <c r="BI842">
        <v>1</v>
      </c>
      <c r="BJ842" t="s">
        <v>604</v>
      </c>
      <c r="BM842">
        <v>64</v>
      </c>
      <c r="BN842">
        <v>0</v>
      </c>
      <c r="BO842" t="s">
        <v>602</v>
      </c>
      <c r="BP842">
        <v>1</v>
      </c>
      <c r="BQ842">
        <v>30</v>
      </c>
      <c r="BR842">
        <v>0</v>
      </c>
      <c r="BS842">
        <v>1</v>
      </c>
      <c r="BT842">
        <v>1</v>
      </c>
      <c r="BU842">
        <v>1</v>
      </c>
      <c r="BV842">
        <v>1</v>
      </c>
      <c r="BW842">
        <v>1</v>
      </c>
      <c r="BX842">
        <v>1</v>
      </c>
      <c r="BY842" t="s">
        <v>3</v>
      </c>
      <c r="BZ842">
        <v>0</v>
      </c>
      <c r="CA842">
        <v>0</v>
      </c>
      <c r="CE842">
        <v>30</v>
      </c>
      <c r="CF842">
        <v>0</v>
      </c>
      <c r="CG842">
        <v>0</v>
      </c>
      <c r="CM842">
        <v>0</v>
      </c>
      <c r="CN842" t="s">
        <v>3</v>
      </c>
      <c r="CO842">
        <v>0</v>
      </c>
      <c r="CP842">
        <f t="shared" si="760"/>
        <v>0</v>
      </c>
      <c r="CQ842">
        <f t="shared" si="761"/>
        <v>1837.24</v>
      </c>
      <c r="CR842">
        <f t="shared" si="762"/>
        <v>0</v>
      </c>
      <c r="CS842">
        <f t="shared" si="763"/>
        <v>0</v>
      </c>
      <c r="CT842">
        <f t="shared" si="764"/>
        <v>0</v>
      </c>
      <c r="CU842">
        <f t="shared" si="765"/>
        <v>0</v>
      </c>
      <c r="CV842">
        <f t="shared" si="766"/>
        <v>0</v>
      </c>
      <c r="CW842">
        <f t="shared" si="767"/>
        <v>0</v>
      </c>
      <c r="CX842">
        <f t="shared" si="768"/>
        <v>0</v>
      </c>
      <c r="CY842">
        <f t="shared" si="769"/>
        <v>0</v>
      </c>
      <c r="CZ842">
        <f t="shared" si="770"/>
        <v>0</v>
      </c>
      <c r="DC842" t="s">
        <v>3</v>
      </c>
      <c r="DD842" t="s">
        <v>3</v>
      </c>
      <c r="DE842" t="s">
        <v>3</v>
      </c>
      <c r="DF842" t="s">
        <v>3</v>
      </c>
      <c r="DG842" t="s">
        <v>3</v>
      </c>
      <c r="DH842" t="s">
        <v>3</v>
      </c>
      <c r="DI842" t="s">
        <v>3</v>
      </c>
      <c r="DJ842" t="s">
        <v>3</v>
      </c>
      <c r="DK842" t="s">
        <v>3</v>
      </c>
      <c r="DL842" t="s">
        <v>3</v>
      </c>
      <c r="DM842" t="s">
        <v>3</v>
      </c>
      <c r="DN842">
        <v>105</v>
      </c>
      <c r="DO842">
        <v>77</v>
      </c>
      <c r="DP842">
        <v>1</v>
      </c>
      <c r="DQ842">
        <v>1</v>
      </c>
      <c r="DU842">
        <v>1007</v>
      </c>
      <c r="DV842" t="s">
        <v>44</v>
      </c>
      <c r="DW842" t="s">
        <v>44</v>
      </c>
      <c r="DX842">
        <v>1</v>
      </c>
      <c r="EE842">
        <v>39927476</v>
      </c>
      <c r="EF842">
        <v>30</v>
      </c>
      <c r="EG842" t="s">
        <v>51</v>
      </c>
      <c r="EH842">
        <v>0</v>
      </c>
      <c r="EI842" t="s">
        <v>3</v>
      </c>
      <c r="EJ842">
        <v>1</v>
      </c>
      <c r="EK842">
        <v>64</v>
      </c>
      <c r="EL842" t="s">
        <v>507</v>
      </c>
      <c r="EM842" t="s">
        <v>508</v>
      </c>
      <c r="EO842" t="s">
        <v>3</v>
      </c>
      <c r="EQ842">
        <v>0</v>
      </c>
      <c r="ER842">
        <v>214.13</v>
      </c>
      <c r="ES842">
        <v>214.13</v>
      </c>
      <c r="ET842">
        <v>0</v>
      </c>
      <c r="EU842">
        <v>0</v>
      </c>
      <c r="EV842">
        <v>0</v>
      </c>
      <c r="EW842">
        <v>0</v>
      </c>
      <c r="EX842">
        <v>0</v>
      </c>
      <c r="FQ842">
        <v>0</v>
      </c>
      <c r="FR842">
        <f t="shared" si="771"/>
        <v>0</v>
      </c>
      <c r="FS842">
        <v>0</v>
      </c>
      <c r="FX842">
        <v>105</v>
      </c>
      <c r="FY842">
        <v>77</v>
      </c>
      <c r="GA842" t="s">
        <v>3</v>
      </c>
      <c r="GD842">
        <v>0</v>
      </c>
      <c r="GF842">
        <v>802244652</v>
      </c>
      <c r="GG842">
        <v>2</v>
      </c>
      <c r="GH842">
        <v>1</v>
      </c>
      <c r="GI842">
        <v>2</v>
      </c>
      <c r="GJ842">
        <v>0</v>
      </c>
      <c r="GK842">
        <f>ROUND(R842*(R12)/100,2)</f>
        <v>0</v>
      </c>
      <c r="GL842">
        <f t="shared" si="772"/>
        <v>0</v>
      </c>
      <c r="GM842">
        <f t="shared" si="773"/>
        <v>0</v>
      </c>
      <c r="GN842">
        <f t="shared" si="774"/>
        <v>0</v>
      </c>
      <c r="GO842">
        <f t="shared" si="775"/>
        <v>0</v>
      </c>
      <c r="GP842">
        <f t="shared" si="776"/>
        <v>0</v>
      </c>
      <c r="GR842">
        <v>0</v>
      </c>
      <c r="GS842">
        <v>3</v>
      </c>
      <c r="GT842">
        <v>0</v>
      </c>
      <c r="GU842" t="s">
        <v>3</v>
      </c>
      <c r="GV842">
        <f t="shared" si="777"/>
        <v>0</v>
      </c>
      <c r="GW842">
        <v>1</v>
      </c>
      <c r="GX842">
        <f t="shared" si="778"/>
        <v>0</v>
      </c>
      <c r="HA842">
        <v>0</v>
      </c>
      <c r="HB842">
        <v>0</v>
      </c>
      <c r="HC842">
        <f t="shared" si="779"/>
        <v>0</v>
      </c>
      <c r="IK842">
        <v>0</v>
      </c>
    </row>
    <row r="843" spans="1:245" hidden="1" x14ac:dyDescent="0.2">
      <c r="A843">
        <v>17</v>
      </c>
      <c r="B843">
        <v>1</v>
      </c>
      <c r="C843">
        <f>ROW(SmtRes!A427)</f>
        <v>427</v>
      </c>
      <c r="D843">
        <f>ROW(EtalonRes!A425)</f>
        <v>425</v>
      </c>
      <c r="E843" t="s">
        <v>605</v>
      </c>
      <c r="F843" t="s">
        <v>606</v>
      </c>
      <c r="G843" t="s">
        <v>607</v>
      </c>
      <c r="H843" t="s">
        <v>535</v>
      </c>
      <c r="I843">
        <v>0</v>
      </c>
      <c r="J843">
        <v>0</v>
      </c>
      <c r="O843">
        <f t="shared" si="740"/>
        <v>0</v>
      </c>
      <c r="P843">
        <f t="shared" si="741"/>
        <v>0</v>
      </c>
      <c r="Q843">
        <f t="shared" si="742"/>
        <v>0</v>
      </c>
      <c r="R843">
        <f t="shared" si="743"/>
        <v>0</v>
      </c>
      <c r="S843">
        <f t="shared" si="744"/>
        <v>0</v>
      </c>
      <c r="T843">
        <f t="shared" si="745"/>
        <v>0</v>
      </c>
      <c r="U843">
        <f t="shared" si="746"/>
        <v>0</v>
      </c>
      <c r="V843">
        <f t="shared" si="747"/>
        <v>0</v>
      </c>
      <c r="W843">
        <f t="shared" si="748"/>
        <v>0</v>
      </c>
      <c r="X843">
        <f t="shared" si="749"/>
        <v>0</v>
      </c>
      <c r="Y843">
        <f t="shared" si="750"/>
        <v>0</v>
      </c>
      <c r="AA843">
        <v>40385408</v>
      </c>
      <c r="AB843">
        <f t="shared" si="751"/>
        <v>4860.87</v>
      </c>
      <c r="AC843">
        <f t="shared" si="752"/>
        <v>1800.88</v>
      </c>
      <c r="AD843">
        <f t="shared" si="753"/>
        <v>1058.77</v>
      </c>
      <c r="AE843">
        <f t="shared" si="754"/>
        <v>75.56</v>
      </c>
      <c r="AF843">
        <f t="shared" si="755"/>
        <v>2001.22</v>
      </c>
      <c r="AG843">
        <f t="shared" si="756"/>
        <v>0</v>
      </c>
      <c r="AH843">
        <f t="shared" si="757"/>
        <v>179</v>
      </c>
      <c r="AI843">
        <f t="shared" si="758"/>
        <v>0</v>
      </c>
      <c r="AJ843">
        <f t="shared" si="759"/>
        <v>0</v>
      </c>
      <c r="AK843">
        <v>4860.87</v>
      </c>
      <c r="AL843">
        <v>1800.88</v>
      </c>
      <c r="AM843">
        <v>1058.77</v>
      </c>
      <c r="AN843">
        <v>75.56</v>
      </c>
      <c r="AO843">
        <v>2001.22</v>
      </c>
      <c r="AP843">
        <v>0</v>
      </c>
      <c r="AQ843">
        <v>179</v>
      </c>
      <c r="AR843">
        <v>0</v>
      </c>
      <c r="AS843">
        <v>0</v>
      </c>
      <c r="AT843">
        <v>92</v>
      </c>
      <c r="AU843">
        <v>65</v>
      </c>
      <c r="AV843">
        <v>1</v>
      </c>
      <c r="AW843">
        <v>1</v>
      </c>
      <c r="AZ843">
        <v>1</v>
      </c>
      <c r="BA843">
        <v>24.53</v>
      </c>
      <c r="BB843">
        <v>8.8699999999999992</v>
      </c>
      <c r="BC843">
        <v>9.07</v>
      </c>
      <c r="BD843" t="s">
        <v>3</v>
      </c>
      <c r="BE843" t="s">
        <v>3</v>
      </c>
      <c r="BF843" t="s">
        <v>3</v>
      </c>
      <c r="BG843" t="s">
        <v>3</v>
      </c>
      <c r="BH843">
        <v>0</v>
      </c>
      <c r="BI843">
        <v>1</v>
      </c>
      <c r="BJ843" t="s">
        <v>608</v>
      </c>
      <c r="BM843">
        <v>47</v>
      </c>
      <c r="BN843">
        <v>0</v>
      </c>
      <c r="BO843" t="s">
        <v>606</v>
      </c>
      <c r="BP843">
        <v>1</v>
      </c>
      <c r="BQ843">
        <v>30</v>
      </c>
      <c r="BR843">
        <v>0</v>
      </c>
      <c r="BS843">
        <v>24.53</v>
      </c>
      <c r="BT843">
        <v>1</v>
      </c>
      <c r="BU843">
        <v>1</v>
      </c>
      <c r="BV843">
        <v>1</v>
      </c>
      <c r="BW843">
        <v>1</v>
      </c>
      <c r="BX843">
        <v>1</v>
      </c>
      <c r="BY843" t="s">
        <v>3</v>
      </c>
      <c r="BZ843">
        <v>92</v>
      </c>
      <c r="CA843">
        <v>65</v>
      </c>
      <c r="CE843">
        <v>30</v>
      </c>
      <c r="CF843">
        <v>0</v>
      </c>
      <c r="CG843">
        <v>0</v>
      </c>
      <c r="CM843">
        <v>0</v>
      </c>
      <c r="CN843" t="s">
        <v>3</v>
      </c>
      <c r="CO843">
        <v>0</v>
      </c>
      <c r="CP843">
        <f t="shared" si="760"/>
        <v>0</v>
      </c>
      <c r="CQ843">
        <f t="shared" si="761"/>
        <v>16333.98</v>
      </c>
      <c r="CR843">
        <f t="shared" si="762"/>
        <v>9391.2900000000009</v>
      </c>
      <c r="CS843">
        <f t="shared" si="763"/>
        <v>1853.49</v>
      </c>
      <c r="CT843">
        <f t="shared" si="764"/>
        <v>49089.93</v>
      </c>
      <c r="CU843">
        <f t="shared" si="765"/>
        <v>0</v>
      </c>
      <c r="CV843">
        <f t="shared" si="766"/>
        <v>179</v>
      </c>
      <c r="CW843">
        <f t="shared" si="767"/>
        <v>0</v>
      </c>
      <c r="CX843">
        <f t="shared" si="768"/>
        <v>0</v>
      </c>
      <c r="CY843">
        <f t="shared" si="769"/>
        <v>0</v>
      </c>
      <c r="CZ843">
        <f t="shared" si="770"/>
        <v>0</v>
      </c>
      <c r="DC843" t="s">
        <v>3</v>
      </c>
      <c r="DD843" t="s">
        <v>3</v>
      </c>
      <c r="DE843" t="s">
        <v>3</v>
      </c>
      <c r="DF843" t="s">
        <v>3</v>
      </c>
      <c r="DG843" t="s">
        <v>3</v>
      </c>
      <c r="DH843" t="s">
        <v>3</v>
      </c>
      <c r="DI843" t="s">
        <v>3</v>
      </c>
      <c r="DJ843" t="s">
        <v>3</v>
      </c>
      <c r="DK843" t="s">
        <v>3</v>
      </c>
      <c r="DL843" t="s">
        <v>3</v>
      </c>
      <c r="DM843" t="s">
        <v>3</v>
      </c>
      <c r="DN843">
        <v>98</v>
      </c>
      <c r="DO843">
        <v>70</v>
      </c>
      <c r="DP843">
        <v>1</v>
      </c>
      <c r="DQ843">
        <v>1</v>
      </c>
      <c r="DU843">
        <v>1013</v>
      </c>
      <c r="DV843" t="s">
        <v>535</v>
      </c>
      <c r="DW843" t="s">
        <v>535</v>
      </c>
      <c r="DX843">
        <v>1</v>
      </c>
      <c r="EE843">
        <v>39927459</v>
      </c>
      <c r="EF843">
        <v>30</v>
      </c>
      <c r="EG843" t="s">
        <v>51</v>
      </c>
      <c r="EH843">
        <v>0</v>
      </c>
      <c r="EI843" t="s">
        <v>3</v>
      </c>
      <c r="EJ843">
        <v>1</v>
      </c>
      <c r="EK843">
        <v>47</v>
      </c>
      <c r="EL843" t="s">
        <v>537</v>
      </c>
      <c r="EM843" t="s">
        <v>538</v>
      </c>
      <c r="EO843" t="s">
        <v>3</v>
      </c>
      <c r="EQ843">
        <v>131072</v>
      </c>
      <c r="ER843">
        <v>4860.87</v>
      </c>
      <c r="ES843">
        <v>1800.88</v>
      </c>
      <c r="ET843">
        <v>1058.77</v>
      </c>
      <c r="EU843">
        <v>75.56</v>
      </c>
      <c r="EV843">
        <v>2001.22</v>
      </c>
      <c r="EW843">
        <v>179</v>
      </c>
      <c r="EX843">
        <v>0</v>
      </c>
      <c r="EY843">
        <v>0</v>
      </c>
      <c r="FQ843">
        <v>0</v>
      </c>
      <c r="FR843">
        <f t="shared" si="771"/>
        <v>0</v>
      </c>
      <c r="FS843">
        <v>0</v>
      </c>
      <c r="FX843">
        <v>98</v>
      </c>
      <c r="FY843">
        <v>70</v>
      </c>
      <c r="GA843" t="s">
        <v>3</v>
      </c>
      <c r="GD843">
        <v>0</v>
      </c>
      <c r="GF843">
        <v>-888821494</v>
      </c>
      <c r="GG843">
        <v>2</v>
      </c>
      <c r="GH843">
        <v>1</v>
      </c>
      <c r="GI843">
        <v>2</v>
      </c>
      <c r="GJ843">
        <v>0</v>
      </c>
      <c r="GK843">
        <f>ROUND(R843*(R12)/100,2)</f>
        <v>0</v>
      </c>
      <c r="GL843">
        <f t="shared" si="772"/>
        <v>0</v>
      </c>
      <c r="GM843">
        <f t="shared" si="773"/>
        <v>0</v>
      </c>
      <c r="GN843">
        <f t="shared" si="774"/>
        <v>0</v>
      </c>
      <c r="GO843">
        <f t="shared" si="775"/>
        <v>0</v>
      </c>
      <c r="GP843">
        <f t="shared" si="776"/>
        <v>0</v>
      </c>
      <c r="GR843">
        <v>0</v>
      </c>
      <c r="GS843">
        <v>3</v>
      </c>
      <c r="GT843">
        <v>0</v>
      </c>
      <c r="GU843" t="s">
        <v>3</v>
      </c>
      <c r="GV843">
        <f t="shared" si="777"/>
        <v>0</v>
      </c>
      <c r="GW843">
        <v>1</v>
      </c>
      <c r="GX843">
        <f t="shared" si="778"/>
        <v>0</v>
      </c>
      <c r="HA843">
        <v>0</v>
      </c>
      <c r="HB843">
        <v>0</v>
      </c>
      <c r="HC843">
        <f t="shared" si="779"/>
        <v>0</v>
      </c>
      <c r="IK843">
        <v>0</v>
      </c>
    </row>
    <row r="844" spans="1:245" hidden="1" x14ac:dyDescent="0.2">
      <c r="A844">
        <v>18</v>
      </c>
      <c r="B844">
        <v>1</v>
      </c>
      <c r="C844">
        <v>426</v>
      </c>
      <c r="E844" t="s">
        <v>609</v>
      </c>
      <c r="F844" t="s">
        <v>610</v>
      </c>
      <c r="G844" t="s">
        <v>611</v>
      </c>
      <c r="H844" t="s">
        <v>57</v>
      </c>
      <c r="I844">
        <v>0</v>
      </c>
      <c r="J844">
        <v>8.1</v>
      </c>
      <c r="O844">
        <f t="shared" si="740"/>
        <v>0</v>
      </c>
      <c r="P844">
        <f t="shared" si="741"/>
        <v>0</v>
      </c>
      <c r="Q844">
        <f t="shared" si="742"/>
        <v>0</v>
      </c>
      <c r="R844">
        <f t="shared" si="743"/>
        <v>0</v>
      </c>
      <c r="S844">
        <f t="shared" si="744"/>
        <v>0</v>
      </c>
      <c r="T844">
        <f t="shared" si="745"/>
        <v>0</v>
      </c>
      <c r="U844">
        <f t="shared" si="746"/>
        <v>0</v>
      </c>
      <c r="V844">
        <f t="shared" si="747"/>
        <v>0</v>
      </c>
      <c r="W844">
        <f t="shared" si="748"/>
        <v>0</v>
      </c>
      <c r="X844">
        <f t="shared" si="749"/>
        <v>0</v>
      </c>
      <c r="Y844">
        <f t="shared" si="750"/>
        <v>0</v>
      </c>
      <c r="AA844">
        <v>40385408</v>
      </c>
      <c r="AB844">
        <f t="shared" si="751"/>
        <v>5681.92</v>
      </c>
      <c r="AC844">
        <f t="shared" si="752"/>
        <v>5681.92</v>
      </c>
      <c r="AD844">
        <f t="shared" si="753"/>
        <v>0</v>
      </c>
      <c r="AE844">
        <f t="shared" si="754"/>
        <v>0</v>
      </c>
      <c r="AF844">
        <f t="shared" si="755"/>
        <v>0</v>
      </c>
      <c r="AG844">
        <f t="shared" si="756"/>
        <v>0</v>
      </c>
      <c r="AH844">
        <f t="shared" si="757"/>
        <v>0</v>
      </c>
      <c r="AI844">
        <f t="shared" si="758"/>
        <v>0</v>
      </c>
      <c r="AJ844">
        <f t="shared" si="759"/>
        <v>0</v>
      </c>
      <c r="AK844">
        <v>5681.92</v>
      </c>
      <c r="AL844">
        <v>5681.92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1</v>
      </c>
      <c r="AW844">
        <v>1</v>
      </c>
      <c r="AZ844">
        <v>1</v>
      </c>
      <c r="BA844">
        <v>1</v>
      </c>
      <c r="BB844">
        <v>1</v>
      </c>
      <c r="BC844">
        <v>7.03</v>
      </c>
      <c r="BD844" t="s">
        <v>3</v>
      </c>
      <c r="BE844" t="s">
        <v>3</v>
      </c>
      <c r="BF844" t="s">
        <v>3</v>
      </c>
      <c r="BG844" t="s">
        <v>3</v>
      </c>
      <c r="BH844">
        <v>3</v>
      </c>
      <c r="BI844">
        <v>1</v>
      </c>
      <c r="BJ844" t="s">
        <v>612</v>
      </c>
      <c r="BM844">
        <v>47</v>
      </c>
      <c r="BN844">
        <v>0</v>
      </c>
      <c r="BO844" t="s">
        <v>610</v>
      </c>
      <c r="BP844">
        <v>1</v>
      </c>
      <c r="BQ844">
        <v>30</v>
      </c>
      <c r="BR844">
        <v>0</v>
      </c>
      <c r="BS844">
        <v>1</v>
      </c>
      <c r="BT844">
        <v>1</v>
      </c>
      <c r="BU844">
        <v>1</v>
      </c>
      <c r="BV844">
        <v>1</v>
      </c>
      <c r="BW844">
        <v>1</v>
      </c>
      <c r="BX844">
        <v>1</v>
      </c>
      <c r="BY844" t="s">
        <v>3</v>
      </c>
      <c r="BZ844">
        <v>0</v>
      </c>
      <c r="CA844">
        <v>0</v>
      </c>
      <c r="CE844">
        <v>30</v>
      </c>
      <c r="CF844">
        <v>0</v>
      </c>
      <c r="CG844">
        <v>0</v>
      </c>
      <c r="CM844">
        <v>0</v>
      </c>
      <c r="CN844" t="s">
        <v>3</v>
      </c>
      <c r="CO844">
        <v>0</v>
      </c>
      <c r="CP844">
        <f t="shared" si="760"/>
        <v>0</v>
      </c>
      <c r="CQ844">
        <f t="shared" si="761"/>
        <v>39943.9</v>
      </c>
      <c r="CR844">
        <f t="shared" si="762"/>
        <v>0</v>
      </c>
      <c r="CS844">
        <f t="shared" si="763"/>
        <v>0</v>
      </c>
      <c r="CT844">
        <f t="shared" si="764"/>
        <v>0</v>
      </c>
      <c r="CU844">
        <f t="shared" si="765"/>
        <v>0</v>
      </c>
      <c r="CV844">
        <f t="shared" si="766"/>
        <v>0</v>
      </c>
      <c r="CW844">
        <f t="shared" si="767"/>
        <v>0</v>
      </c>
      <c r="CX844">
        <f t="shared" si="768"/>
        <v>0</v>
      </c>
      <c r="CY844">
        <f t="shared" si="769"/>
        <v>0</v>
      </c>
      <c r="CZ844">
        <f t="shared" si="770"/>
        <v>0</v>
      </c>
      <c r="DC844" t="s">
        <v>3</v>
      </c>
      <c r="DD844" t="s">
        <v>3</v>
      </c>
      <c r="DE844" t="s">
        <v>3</v>
      </c>
      <c r="DF844" t="s">
        <v>3</v>
      </c>
      <c r="DG844" t="s">
        <v>3</v>
      </c>
      <c r="DH844" t="s">
        <v>3</v>
      </c>
      <c r="DI844" t="s">
        <v>3</v>
      </c>
      <c r="DJ844" t="s">
        <v>3</v>
      </c>
      <c r="DK844" t="s">
        <v>3</v>
      </c>
      <c r="DL844" t="s">
        <v>3</v>
      </c>
      <c r="DM844" t="s">
        <v>3</v>
      </c>
      <c r="DN844">
        <v>98</v>
      </c>
      <c r="DO844">
        <v>70</v>
      </c>
      <c r="DP844">
        <v>1</v>
      </c>
      <c r="DQ844">
        <v>1</v>
      </c>
      <c r="DU844">
        <v>1009</v>
      </c>
      <c r="DV844" t="s">
        <v>57</v>
      </c>
      <c r="DW844" t="s">
        <v>57</v>
      </c>
      <c r="DX844">
        <v>1000</v>
      </c>
      <c r="EE844">
        <v>39927459</v>
      </c>
      <c r="EF844">
        <v>30</v>
      </c>
      <c r="EG844" t="s">
        <v>51</v>
      </c>
      <c r="EH844">
        <v>0</v>
      </c>
      <c r="EI844" t="s">
        <v>3</v>
      </c>
      <c r="EJ844">
        <v>1</v>
      </c>
      <c r="EK844">
        <v>47</v>
      </c>
      <c r="EL844" t="s">
        <v>537</v>
      </c>
      <c r="EM844" t="s">
        <v>538</v>
      </c>
      <c r="EO844" t="s">
        <v>3</v>
      </c>
      <c r="EQ844">
        <v>0</v>
      </c>
      <c r="ER844">
        <v>5681.92</v>
      </c>
      <c r="ES844">
        <v>5681.92</v>
      </c>
      <c r="ET844">
        <v>0</v>
      </c>
      <c r="EU844">
        <v>0</v>
      </c>
      <c r="EV844">
        <v>0</v>
      </c>
      <c r="EW844">
        <v>0</v>
      </c>
      <c r="EX844">
        <v>0</v>
      </c>
      <c r="FQ844">
        <v>0</v>
      </c>
      <c r="FR844">
        <f t="shared" si="771"/>
        <v>0</v>
      </c>
      <c r="FS844">
        <v>0</v>
      </c>
      <c r="FX844">
        <v>98</v>
      </c>
      <c r="FY844">
        <v>70</v>
      </c>
      <c r="GA844" t="s">
        <v>3</v>
      </c>
      <c r="GD844">
        <v>0</v>
      </c>
      <c r="GF844">
        <v>1058347035</v>
      </c>
      <c r="GG844">
        <v>2</v>
      </c>
      <c r="GH844">
        <v>1</v>
      </c>
      <c r="GI844">
        <v>2</v>
      </c>
      <c r="GJ844">
        <v>0</v>
      </c>
      <c r="GK844">
        <f>ROUND(R844*(R12)/100,2)</f>
        <v>0</v>
      </c>
      <c r="GL844">
        <f t="shared" si="772"/>
        <v>0</v>
      </c>
      <c r="GM844">
        <f t="shared" si="773"/>
        <v>0</v>
      </c>
      <c r="GN844">
        <f t="shared" si="774"/>
        <v>0</v>
      </c>
      <c r="GO844">
        <f t="shared" si="775"/>
        <v>0</v>
      </c>
      <c r="GP844">
        <f t="shared" si="776"/>
        <v>0</v>
      </c>
      <c r="GR844">
        <v>0</v>
      </c>
      <c r="GS844">
        <v>3</v>
      </c>
      <c r="GT844">
        <v>0</v>
      </c>
      <c r="GU844" t="s">
        <v>3</v>
      </c>
      <c r="GV844">
        <f t="shared" si="777"/>
        <v>0</v>
      </c>
      <c r="GW844">
        <v>1</v>
      </c>
      <c r="GX844">
        <f t="shared" si="778"/>
        <v>0</v>
      </c>
      <c r="HA844">
        <v>0</v>
      </c>
      <c r="HB844">
        <v>0</v>
      </c>
      <c r="HC844">
        <f t="shared" si="779"/>
        <v>0</v>
      </c>
      <c r="IK844">
        <v>0</v>
      </c>
    </row>
    <row r="845" spans="1:245" hidden="1" x14ac:dyDescent="0.2">
      <c r="A845">
        <v>18</v>
      </c>
      <c r="B845">
        <v>1</v>
      </c>
      <c r="C845">
        <v>425</v>
      </c>
      <c r="E845" t="s">
        <v>613</v>
      </c>
      <c r="F845" t="s">
        <v>223</v>
      </c>
      <c r="G845" t="s">
        <v>224</v>
      </c>
      <c r="H845" t="s">
        <v>44</v>
      </c>
      <c r="I845">
        <v>0</v>
      </c>
      <c r="J845">
        <v>101.5</v>
      </c>
      <c r="O845">
        <f t="shared" si="740"/>
        <v>0</v>
      </c>
      <c r="P845">
        <f t="shared" si="741"/>
        <v>0</v>
      </c>
      <c r="Q845">
        <f t="shared" si="742"/>
        <v>0</v>
      </c>
      <c r="R845">
        <f t="shared" si="743"/>
        <v>0</v>
      </c>
      <c r="S845">
        <f t="shared" si="744"/>
        <v>0</v>
      </c>
      <c r="T845">
        <f t="shared" si="745"/>
        <v>0</v>
      </c>
      <c r="U845">
        <f t="shared" si="746"/>
        <v>0</v>
      </c>
      <c r="V845">
        <f t="shared" si="747"/>
        <v>0</v>
      </c>
      <c r="W845">
        <f t="shared" si="748"/>
        <v>0</v>
      </c>
      <c r="X845">
        <f t="shared" si="749"/>
        <v>0</v>
      </c>
      <c r="Y845">
        <f t="shared" si="750"/>
        <v>0</v>
      </c>
      <c r="AA845">
        <v>40385408</v>
      </c>
      <c r="AB845">
        <f t="shared" si="751"/>
        <v>704.89</v>
      </c>
      <c r="AC845">
        <f t="shared" si="752"/>
        <v>704.89</v>
      </c>
      <c r="AD845">
        <f t="shared" si="753"/>
        <v>0</v>
      </c>
      <c r="AE845">
        <f t="shared" si="754"/>
        <v>0</v>
      </c>
      <c r="AF845">
        <f t="shared" si="755"/>
        <v>0</v>
      </c>
      <c r="AG845">
        <f t="shared" si="756"/>
        <v>0</v>
      </c>
      <c r="AH845">
        <f t="shared" si="757"/>
        <v>0</v>
      </c>
      <c r="AI845">
        <f t="shared" si="758"/>
        <v>0</v>
      </c>
      <c r="AJ845">
        <f t="shared" si="759"/>
        <v>0</v>
      </c>
      <c r="AK845">
        <v>704.89</v>
      </c>
      <c r="AL845">
        <v>704.89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1</v>
      </c>
      <c r="AW845">
        <v>1</v>
      </c>
      <c r="AZ845">
        <v>1</v>
      </c>
      <c r="BA845">
        <v>1</v>
      </c>
      <c r="BB845">
        <v>1</v>
      </c>
      <c r="BC845">
        <v>5.97</v>
      </c>
      <c r="BD845" t="s">
        <v>3</v>
      </c>
      <c r="BE845" t="s">
        <v>3</v>
      </c>
      <c r="BF845" t="s">
        <v>3</v>
      </c>
      <c r="BG845" t="s">
        <v>3</v>
      </c>
      <c r="BH845">
        <v>3</v>
      </c>
      <c r="BI845">
        <v>1</v>
      </c>
      <c r="BJ845" t="s">
        <v>225</v>
      </c>
      <c r="BM845">
        <v>47</v>
      </c>
      <c r="BN845">
        <v>0</v>
      </c>
      <c r="BO845" t="s">
        <v>223</v>
      </c>
      <c r="BP845">
        <v>1</v>
      </c>
      <c r="BQ845">
        <v>30</v>
      </c>
      <c r="BR845">
        <v>0</v>
      </c>
      <c r="BS845">
        <v>1</v>
      </c>
      <c r="BT845">
        <v>1</v>
      </c>
      <c r="BU845">
        <v>1</v>
      </c>
      <c r="BV845">
        <v>1</v>
      </c>
      <c r="BW845">
        <v>1</v>
      </c>
      <c r="BX845">
        <v>1</v>
      </c>
      <c r="BY845" t="s">
        <v>3</v>
      </c>
      <c r="BZ845">
        <v>0</v>
      </c>
      <c r="CA845">
        <v>0</v>
      </c>
      <c r="CE845">
        <v>30</v>
      </c>
      <c r="CF845">
        <v>0</v>
      </c>
      <c r="CG845">
        <v>0</v>
      </c>
      <c r="CM845">
        <v>0</v>
      </c>
      <c r="CN845" t="s">
        <v>3</v>
      </c>
      <c r="CO845">
        <v>0</v>
      </c>
      <c r="CP845">
        <f t="shared" si="760"/>
        <v>0</v>
      </c>
      <c r="CQ845">
        <f t="shared" si="761"/>
        <v>4208.1899999999996</v>
      </c>
      <c r="CR845">
        <f t="shared" si="762"/>
        <v>0</v>
      </c>
      <c r="CS845">
        <f t="shared" si="763"/>
        <v>0</v>
      </c>
      <c r="CT845">
        <f t="shared" si="764"/>
        <v>0</v>
      </c>
      <c r="CU845">
        <f t="shared" si="765"/>
        <v>0</v>
      </c>
      <c r="CV845">
        <f t="shared" si="766"/>
        <v>0</v>
      </c>
      <c r="CW845">
        <f t="shared" si="767"/>
        <v>0</v>
      </c>
      <c r="CX845">
        <f t="shared" si="768"/>
        <v>0</v>
      </c>
      <c r="CY845">
        <f t="shared" si="769"/>
        <v>0</v>
      </c>
      <c r="CZ845">
        <f t="shared" si="770"/>
        <v>0</v>
      </c>
      <c r="DC845" t="s">
        <v>3</v>
      </c>
      <c r="DD845" t="s">
        <v>3</v>
      </c>
      <c r="DE845" t="s">
        <v>3</v>
      </c>
      <c r="DF845" t="s">
        <v>3</v>
      </c>
      <c r="DG845" t="s">
        <v>3</v>
      </c>
      <c r="DH845" t="s">
        <v>3</v>
      </c>
      <c r="DI845" t="s">
        <v>3</v>
      </c>
      <c r="DJ845" t="s">
        <v>3</v>
      </c>
      <c r="DK845" t="s">
        <v>3</v>
      </c>
      <c r="DL845" t="s">
        <v>3</v>
      </c>
      <c r="DM845" t="s">
        <v>3</v>
      </c>
      <c r="DN845">
        <v>98</v>
      </c>
      <c r="DO845">
        <v>70</v>
      </c>
      <c r="DP845">
        <v>1</v>
      </c>
      <c r="DQ845">
        <v>1</v>
      </c>
      <c r="DU845">
        <v>1007</v>
      </c>
      <c r="DV845" t="s">
        <v>44</v>
      </c>
      <c r="DW845" t="s">
        <v>44</v>
      </c>
      <c r="DX845">
        <v>1</v>
      </c>
      <c r="EE845">
        <v>39927459</v>
      </c>
      <c r="EF845">
        <v>30</v>
      </c>
      <c r="EG845" t="s">
        <v>51</v>
      </c>
      <c r="EH845">
        <v>0</v>
      </c>
      <c r="EI845" t="s">
        <v>3</v>
      </c>
      <c r="EJ845">
        <v>1</v>
      </c>
      <c r="EK845">
        <v>47</v>
      </c>
      <c r="EL845" t="s">
        <v>537</v>
      </c>
      <c r="EM845" t="s">
        <v>538</v>
      </c>
      <c r="EO845" t="s">
        <v>3</v>
      </c>
      <c r="EQ845">
        <v>0</v>
      </c>
      <c r="ER845">
        <v>704.89</v>
      </c>
      <c r="ES845">
        <v>704.89</v>
      </c>
      <c r="ET845">
        <v>0</v>
      </c>
      <c r="EU845">
        <v>0</v>
      </c>
      <c r="EV845">
        <v>0</v>
      </c>
      <c r="EW845">
        <v>0</v>
      </c>
      <c r="EX845">
        <v>0</v>
      </c>
      <c r="FQ845">
        <v>0</v>
      </c>
      <c r="FR845">
        <f t="shared" si="771"/>
        <v>0</v>
      </c>
      <c r="FS845">
        <v>0</v>
      </c>
      <c r="FX845">
        <v>98</v>
      </c>
      <c r="FY845">
        <v>70</v>
      </c>
      <c r="GA845" t="s">
        <v>3</v>
      </c>
      <c r="GD845">
        <v>0</v>
      </c>
      <c r="GF845">
        <v>-758282629</v>
      </c>
      <c r="GG845">
        <v>2</v>
      </c>
      <c r="GH845">
        <v>1</v>
      </c>
      <c r="GI845">
        <v>2</v>
      </c>
      <c r="GJ845">
        <v>0</v>
      </c>
      <c r="GK845">
        <f>ROUND(R845*(R12)/100,2)</f>
        <v>0</v>
      </c>
      <c r="GL845">
        <f t="shared" si="772"/>
        <v>0</v>
      </c>
      <c r="GM845">
        <f t="shared" si="773"/>
        <v>0</v>
      </c>
      <c r="GN845">
        <f t="shared" si="774"/>
        <v>0</v>
      </c>
      <c r="GO845">
        <f t="shared" si="775"/>
        <v>0</v>
      </c>
      <c r="GP845">
        <f t="shared" si="776"/>
        <v>0</v>
      </c>
      <c r="GR845">
        <v>0</v>
      </c>
      <c r="GS845">
        <v>3</v>
      </c>
      <c r="GT845">
        <v>0</v>
      </c>
      <c r="GU845" t="s">
        <v>3</v>
      </c>
      <c r="GV845">
        <f t="shared" si="777"/>
        <v>0</v>
      </c>
      <c r="GW845">
        <v>1</v>
      </c>
      <c r="GX845">
        <f t="shared" si="778"/>
        <v>0</v>
      </c>
      <c r="HA845">
        <v>0</v>
      </c>
      <c r="HB845">
        <v>0</v>
      </c>
      <c r="HC845">
        <f t="shared" si="779"/>
        <v>0</v>
      </c>
      <c r="IK845">
        <v>0</v>
      </c>
    </row>
    <row r="846" spans="1:245" hidden="1" x14ac:dyDescent="0.2">
      <c r="A846">
        <v>17</v>
      </c>
      <c r="B846">
        <v>1</v>
      </c>
      <c r="C846">
        <f>ROW(SmtRes!A431)</f>
        <v>431</v>
      </c>
      <c r="D846">
        <f>ROW(EtalonRes!A429)</f>
        <v>429</v>
      </c>
      <c r="E846" t="s">
        <v>614</v>
      </c>
      <c r="F846" t="s">
        <v>615</v>
      </c>
      <c r="G846" t="s">
        <v>616</v>
      </c>
      <c r="H846" t="s">
        <v>617</v>
      </c>
      <c r="I846">
        <v>0</v>
      </c>
      <c r="J846">
        <v>0</v>
      </c>
      <c r="O846">
        <f t="shared" si="740"/>
        <v>0</v>
      </c>
      <c r="P846">
        <f t="shared" si="741"/>
        <v>0</v>
      </c>
      <c r="Q846">
        <f t="shared" si="742"/>
        <v>0</v>
      </c>
      <c r="R846">
        <f t="shared" si="743"/>
        <v>0</v>
      </c>
      <c r="S846">
        <f t="shared" si="744"/>
        <v>0</v>
      </c>
      <c r="T846">
        <f t="shared" si="745"/>
        <v>0</v>
      </c>
      <c r="U846">
        <f t="shared" si="746"/>
        <v>0</v>
      </c>
      <c r="V846">
        <f t="shared" si="747"/>
        <v>0</v>
      </c>
      <c r="W846">
        <f t="shared" si="748"/>
        <v>0</v>
      </c>
      <c r="X846">
        <f t="shared" si="749"/>
        <v>0</v>
      </c>
      <c r="Y846">
        <f t="shared" si="750"/>
        <v>0</v>
      </c>
      <c r="AA846">
        <v>40385408</v>
      </c>
      <c r="AB846">
        <f t="shared" si="751"/>
        <v>1551.95</v>
      </c>
      <c r="AC846">
        <f t="shared" si="752"/>
        <v>94.05</v>
      </c>
      <c r="AD846">
        <f t="shared" si="753"/>
        <v>172.7</v>
      </c>
      <c r="AE846">
        <f t="shared" si="754"/>
        <v>40.81</v>
      </c>
      <c r="AF846">
        <f t="shared" si="755"/>
        <v>1285.2</v>
      </c>
      <c r="AG846">
        <f t="shared" si="756"/>
        <v>0</v>
      </c>
      <c r="AH846">
        <f t="shared" si="757"/>
        <v>108</v>
      </c>
      <c r="AI846">
        <f t="shared" si="758"/>
        <v>0</v>
      </c>
      <c r="AJ846">
        <f t="shared" si="759"/>
        <v>0</v>
      </c>
      <c r="AK846">
        <v>1551.95</v>
      </c>
      <c r="AL846">
        <v>94.05</v>
      </c>
      <c r="AM846">
        <v>172.7</v>
      </c>
      <c r="AN846">
        <v>40.81</v>
      </c>
      <c r="AO846">
        <v>1285.2</v>
      </c>
      <c r="AP846">
        <v>0</v>
      </c>
      <c r="AQ846">
        <v>108</v>
      </c>
      <c r="AR846">
        <v>0</v>
      </c>
      <c r="AS846">
        <v>0</v>
      </c>
      <c r="AT846">
        <v>85</v>
      </c>
      <c r="AU846">
        <v>41</v>
      </c>
      <c r="AV846">
        <v>1</v>
      </c>
      <c r="AW846">
        <v>1</v>
      </c>
      <c r="AZ846">
        <v>1</v>
      </c>
      <c r="BA846">
        <v>24.53</v>
      </c>
      <c r="BB846">
        <v>10.130000000000001</v>
      </c>
      <c r="BC846">
        <v>8.18</v>
      </c>
      <c r="BD846" t="s">
        <v>3</v>
      </c>
      <c r="BE846" t="s">
        <v>3</v>
      </c>
      <c r="BF846" t="s">
        <v>3</v>
      </c>
      <c r="BG846" t="s">
        <v>3</v>
      </c>
      <c r="BH846">
        <v>0</v>
      </c>
      <c r="BI846">
        <v>1</v>
      </c>
      <c r="BJ846" t="s">
        <v>618</v>
      </c>
      <c r="BM846">
        <v>61</v>
      </c>
      <c r="BN846">
        <v>0</v>
      </c>
      <c r="BO846" t="s">
        <v>615</v>
      </c>
      <c r="BP846">
        <v>1</v>
      </c>
      <c r="BQ846">
        <v>30</v>
      </c>
      <c r="BR846">
        <v>0</v>
      </c>
      <c r="BS846">
        <v>24.53</v>
      </c>
      <c r="BT846">
        <v>1</v>
      </c>
      <c r="BU846">
        <v>1</v>
      </c>
      <c r="BV846">
        <v>1</v>
      </c>
      <c r="BW846">
        <v>1</v>
      </c>
      <c r="BX846">
        <v>1</v>
      </c>
      <c r="BY846" t="s">
        <v>3</v>
      </c>
      <c r="BZ846">
        <v>85</v>
      </c>
      <c r="CA846">
        <v>41</v>
      </c>
      <c r="CE846">
        <v>30</v>
      </c>
      <c r="CF846">
        <v>0</v>
      </c>
      <c r="CG846">
        <v>0</v>
      </c>
      <c r="CM846">
        <v>0</v>
      </c>
      <c r="CN846" t="s">
        <v>3</v>
      </c>
      <c r="CO846">
        <v>0</v>
      </c>
      <c r="CP846">
        <f t="shared" si="760"/>
        <v>0</v>
      </c>
      <c r="CQ846">
        <f t="shared" si="761"/>
        <v>769.33</v>
      </c>
      <c r="CR846">
        <f t="shared" si="762"/>
        <v>1749.45</v>
      </c>
      <c r="CS846">
        <f t="shared" si="763"/>
        <v>1001.07</v>
      </c>
      <c r="CT846">
        <f t="shared" si="764"/>
        <v>31525.96</v>
      </c>
      <c r="CU846">
        <f t="shared" si="765"/>
        <v>0</v>
      </c>
      <c r="CV846">
        <f t="shared" si="766"/>
        <v>108</v>
      </c>
      <c r="CW846">
        <f t="shared" si="767"/>
        <v>0</v>
      </c>
      <c r="CX846">
        <f t="shared" si="768"/>
        <v>0</v>
      </c>
      <c r="CY846">
        <f t="shared" si="769"/>
        <v>0</v>
      </c>
      <c r="CZ846">
        <f t="shared" si="770"/>
        <v>0</v>
      </c>
      <c r="DC846" t="s">
        <v>3</v>
      </c>
      <c r="DD846" t="s">
        <v>3</v>
      </c>
      <c r="DE846" t="s">
        <v>3</v>
      </c>
      <c r="DF846" t="s">
        <v>3</v>
      </c>
      <c r="DG846" t="s">
        <v>3</v>
      </c>
      <c r="DH846" t="s">
        <v>3</v>
      </c>
      <c r="DI846" t="s">
        <v>3</v>
      </c>
      <c r="DJ846" t="s">
        <v>3</v>
      </c>
      <c r="DK846" t="s">
        <v>3</v>
      </c>
      <c r="DL846" t="s">
        <v>3</v>
      </c>
      <c r="DM846" t="s">
        <v>3</v>
      </c>
      <c r="DN846">
        <v>105</v>
      </c>
      <c r="DO846">
        <v>77</v>
      </c>
      <c r="DP846">
        <v>1</v>
      </c>
      <c r="DQ846">
        <v>1</v>
      </c>
      <c r="DU846">
        <v>1013</v>
      </c>
      <c r="DV846" t="s">
        <v>617</v>
      </c>
      <c r="DW846" t="s">
        <v>617</v>
      </c>
      <c r="DX846">
        <v>1</v>
      </c>
      <c r="EE846">
        <v>39927473</v>
      </c>
      <c r="EF846">
        <v>30</v>
      </c>
      <c r="EG846" t="s">
        <v>51</v>
      </c>
      <c r="EH846">
        <v>0</v>
      </c>
      <c r="EI846" t="s">
        <v>3</v>
      </c>
      <c r="EJ846">
        <v>1</v>
      </c>
      <c r="EK846">
        <v>61</v>
      </c>
      <c r="EL846" t="s">
        <v>619</v>
      </c>
      <c r="EM846" t="s">
        <v>620</v>
      </c>
      <c r="EO846" t="s">
        <v>3</v>
      </c>
      <c r="EQ846">
        <v>131072</v>
      </c>
      <c r="ER846">
        <v>1551.95</v>
      </c>
      <c r="ES846">
        <v>94.05</v>
      </c>
      <c r="ET846">
        <v>172.7</v>
      </c>
      <c r="EU846">
        <v>40.81</v>
      </c>
      <c r="EV846">
        <v>1285.2</v>
      </c>
      <c r="EW846">
        <v>108</v>
      </c>
      <c r="EX846">
        <v>0</v>
      </c>
      <c r="EY846">
        <v>0</v>
      </c>
      <c r="FQ846">
        <v>0</v>
      </c>
      <c r="FR846">
        <f t="shared" si="771"/>
        <v>0</v>
      </c>
      <c r="FS846">
        <v>0</v>
      </c>
      <c r="FX846">
        <v>105</v>
      </c>
      <c r="FY846">
        <v>77</v>
      </c>
      <c r="GA846" t="s">
        <v>3</v>
      </c>
      <c r="GD846">
        <v>0</v>
      </c>
      <c r="GF846">
        <v>-1303020878</v>
      </c>
      <c r="GG846">
        <v>2</v>
      </c>
      <c r="GH846">
        <v>1</v>
      </c>
      <c r="GI846">
        <v>2</v>
      </c>
      <c r="GJ846">
        <v>0</v>
      </c>
      <c r="GK846">
        <f>ROUND(R846*(R12)/100,2)</f>
        <v>0</v>
      </c>
      <c r="GL846">
        <f t="shared" si="772"/>
        <v>0</v>
      </c>
      <c r="GM846">
        <f t="shared" si="773"/>
        <v>0</v>
      </c>
      <c r="GN846">
        <f t="shared" si="774"/>
        <v>0</v>
      </c>
      <c r="GO846">
        <f t="shared" si="775"/>
        <v>0</v>
      </c>
      <c r="GP846">
        <f t="shared" si="776"/>
        <v>0</v>
      </c>
      <c r="GR846">
        <v>0</v>
      </c>
      <c r="GS846">
        <v>3</v>
      </c>
      <c r="GT846">
        <v>0</v>
      </c>
      <c r="GU846" t="s">
        <v>3</v>
      </c>
      <c r="GV846">
        <f t="shared" si="777"/>
        <v>0</v>
      </c>
      <c r="GW846">
        <v>1</v>
      </c>
      <c r="GX846">
        <f t="shared" si="778"/>
        <v>0</v>
      </c>
      <c r="HA846">
        <v>0</v>
      </c>
      <c r="HB846">
        <v>0</v>
      </c>
      <c r="HC846">
        <f t="shared" si="779"/>
        <v>0</v>
      </c>
      <c r="IK846">
        <v>0</v>
      </c>
    </row>
    <row r="847" spans="1:245" hidden="1" x14ac:dyDescent="0.2">
      <c r="A847">
        <v>18</v>
      </c>
      <c r="B847">
        <v>1</v>
      </c>
      <c r="C847">
        <v>431</v>
      </c>
      <c r="E847" t="s">
        <v>621</v>
      </c>
      <c r="F847" t="s">
        <v>622</v>
      </c>
      <c r="G847" t="s">
        <v>623</v>
      </c>
      <c r="H847" t="s">
        <v>44</v>
      </c>
      <c r="I847">
        <v>0</v>
      </c>
      <c r="J847">
        <v>3.6000000000000005</v>
      </c>
      <c r="O847">
        <f t="shared" si="740"/>
        <v>0</v>
      </c>
      <c r="P847">
        <f t="shared" si="741"/>
        <v>0</v>
      </c>
      <c r="Q847">
        <f t="shared" si="742"/>
        <v>0</v>
      </c>
      <c r="R847">
        <f t="shared" si="743"/>
        <v>0</v>
      </c>
      <c r="S847">
        <f t="shared" si="744"/>
        <v>0</v>
      </c>
      <c r="T847">
        <f t="shared" si="745"/>
        <v>0</v>
      </c>
      <c r="U847">
        <f t="shared" si="746"/>
        <v>0</v>
      </c>
      <c r="V847">
        <f t="shared" si="747"/>
        <v>0</v>
      </c>
      <c r="W847">
        <f t="shared" si="748"/>
        <v>0</v>
      </c>
      <c r="X847">
        <f t="shared" si="749"/>
        <v>0</v>
      </c>
      <c r="Y847">
        <f t="shared" si="750"/>
        <v>0</v>
      </c>
      <c r="AA847">
        <v>40385408</v>
      </c>
      <c r="AB847">
        <f t="shared" si="751"/>
        <v>1481.76</v>
      </c>
      <c r="AC847">
        <f t="shared" si="752"/>
        <v>1481.76</v>
      </c>
      <c r="AD847">
        <f t="shared" si="753"/>
        <v>0</v>
      </c>
      <c r="AE847">
        <f t="shared" si="754"/>
        <v>0</v>
      </c>
      <c r="AF847">
        <f t="shared" si="755"/>
        <v>0</v>
      </c>
      <c r="AG847">
        <f t="shared" si="756"/>
        <v>0</v>
      </c>
      <c r="AH847">
        <f t="shared" si="757"/>
        <v>0</v>
      </c>
      <c r="AI847">
        <f t="shared" si="758"/>
        <v>0</v>
      </c>
      <c r="AJ847">
        <f t="shared" si="759"/>
        <v>0</v>
      </c>
      <c r="AK847">
        <v>1481.76</v>
      </c>
      <c r="AL847">
        <v>1481.76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1</v>
      </c>
      <c r="AW847">
        <v>1</v>
      </c>
      <c r="AZ847">
        <v>1</v>
      </c>
      <c r="BA847">
        <v>1</v>
      </c>
      <c r="BB847">
        <v>1</v>
      </c>
      <c r="BC847">
        <v>5.76</v>
      </c>
      <c r="BD847" t="s">
        <v>3</v>
      </c>
      <c r="BE847" t="s">
        <v>3</v>
      </c>
      <c r="BF847" t="s">
        <v>3</v>
      </c>
      <c r="BG847" t="s">
        <v>3</v>
      </c>
      <c r="BH847">
        <v>3</v>
      </c>
      <c r="BI847">
        <v>1</v>
      </c>
      <c r="BJ847" t="s">
        <v>624</v>
      </c>
      <c r="BM847">
        <v>61</v>
      </c>
      <c r="BN847">
        <v>0</v>
      </c>
      <c r="BO847" t="s">
        <v>622</v>
      </c>
      <c r="BP847">
        <v>1</v>
      </c>
      <c r="BQ847">
        <v>30</v>
      </c>
      <c r="BR847">
        <v>0</v>
      </c>
      <c r="BS847">
        <v>1</v>
      </c>
      <c r="BT847">
        <v>1</v>
      </c>
      <c r="BU847">
        <v>1</v>
      </c>
      <c r="BV847">
        <v>1</v>
      </c>
      <c r="BW847">
        <v>1</v>
      </c>
      <c r="BX847">
        <v>1</v>
      </c>
      <c r="BY847" t="s">
        <v>3</v>
      </c>
      <c r="BZ847">
        <v>0</v>
      </c>
      <c r="CA847">
        <v>0</v>
      </c>
      <c r="CE847">
        <v>30</v>
      </c>
      <c r="CF847">
        <v>0</v>
      </c>
      <c r="CG847">
        <v>0</v>
      </c>
      <c r="CM847">
        <v>0</v>
      </c>
      <c r="CN847" t="s">
        <v>3</v>
      </c>
      <c r="CO847">
        <v>0</v>
      </c>
      <c r="CP847">
        <f t="shared" si="760"/>
        <v>0</v>
      </c>
      <c r="CQ847">
        <f t="shared" si="761"/>
        <v>8534.94</v>
      </c>
      <c r="CR847">
        <f t="shared" si="762"/>
        <v>0</v>
      </c>
      <c r="CS847">
        <f t="shared" si="763"/>
        <v>0</v>
      </c>
      <c r="CT847">
        <f t="shared" si="764"/>
        <v>0</v>
      </c>
      <c r="CU847">
        <f t="shared" si="765"/>
        <v>0</v>
      </c>
      <c r="CV847">
        <f t="shared" si="766"/>
        <v>0</v>
      </c>
      <c r="CW847">
        <f t="shared" si="767"/>
        <v>0</v>
      </c>
      <c r="CX847">
        <f t="shared" si="768"/>
        <v>0</v>
      </c>
      <c r="CY847">
        <f t="shared" si="769"/>
        <v>0</v>
      </c>
      <c r="CZ847">
        <f t="shared" si="770"/>
        <v>0</v>
      </c>
      <c r="DC847" t="s">
        <v>3</v>
      </c>
      <c r="DD847" t="s">
        <v>3</v>
      </c>
      <c r="DE847" t="s">
        <v>3</v>
      </c>
      <c r="DF847" t="s">
        <v>3</v>
      </c>
      <c r="DG847" t="s">
        <v>3</v>
      </c>
      <c r="DH847" t="s">
        <v>3</v>
      </c>
      <c r="DI847" t="s">
        <v>3</v>
      </c>
      <c r="DJ847" t="s">
        <v>3</v>
      </c>
      <c r="DK847" t="s">
        <v>3</v>
      </c>
      <c r="DL847" t="s">
        <v>3</v>
      </c>
      <c r="DM847" t="s">
        <v>3</v>
      </c>
      <c r="DN847">
        <v>105</v>
      </c>
      <c r="DO847">
        <v>77</v>
      </c>
      <c r="DP847">
        <v>1</v>
      </c>
      <c r="DQ847">
        <v>1</v>
      </c>
      <c r="DU847">
        <v>1007</v>
      </c>
      <c r="DV847" t="s">
        <v>44</v>
      </c>
      <c r="DW847" t="s">
        <v>44</v>
      </c>
      <c r="DX847">
        <v>1</v>
      </c>
      <c r="EE847">
        <v>39927473</v>
      </c>
      <c r="EF847">
        <v>30</v>
      </c>
      <c r="EG847" t="s">
        <v>51</v>
      </c>
      <c r="EH847">
        <v>0</v>
      </c>
      <c r="EI847" t="s">
        <v>3</v>
      </c>
      <c r="EJ847">
        <v>1</v>
      </c>
      <c r="EK847">
        <v>61</v>
      </c>
      <c r="EL847" t="s">
        <v>619</v>
      </c>
      <c r="EM847" t="s">
        <v>620</v>
      </c>
      <c r="EO847" t="s">
        <v>3</v>
      </c>
      <c r="EQ847">
        <v>0</v>
      </c>
      <c r="ER847">
        <v>1481.76</v>
      </c>
      <c r="ES847">
        <v>1481.76</v>
      </c>
      <c r="ET847">
        <v>0</v>
      </c>
      <c r="EU847">
        <v>0</v>
      </c>
      <c r="EV847">
        <v>0</v>
      </c>
      <c r="EW847">
        <v>0</v>
      </c>
      <c r="EX847">
        <v>0</v>
      </c>
      <c r="FQ847">
        <v>0</v>
      </c>
      <c r="FR847">
        <f t="shared" si="771"/>
        <v>0</v>
      </c>
      <c r="FS847">
        <v>0</v>
      </c>
      <c r="FX847">
        <v>105</v>
      </c>
      <c r="FY847">
        <v>77</v>
      </c>
      <c r="GA847" t="s">
        <v>3</v>
      </c>
      <c r="GD847">
        <v>0</v>
      </c>
      <c r="GF847">
        <v>-169423290</v>
      </c>
      <c r="GG847">
        <v>2</v>
      </c>
      <c r="GH847">
        <v>1</v>
      </c>
      <c r="GI847">
        <v>2</v>
      </c>
      <c r="GJ847">
        <v>0</v>
      </c>
      <c r="GK847">
        <f>ROUND(R847*(R12)/100,2)</f>
        <v>0</v>
      </c>
      <c r="GL847">
        <f t="shared" si="772"/>
        <v>0</v>
      </c>
      <c r="GM847">
        <f t="shared" si="773"/>
        <v>0</v>
      </c>
      <c r="GN847">
        <f t="shared" si="774"/>
        <v>0</v>
      </c>
      <c r="GO847">
        <f t="shared" si="775"/>
        <v>0</v>
      </c>
      <c r="GP847">
        <f t="shared" si="776"/>
        <v>0</v>
      </c>
      <c r="GR847">
        <v>0</v>
      </c>
      <c r="GS847">
        <v>3</v>
      </c>
      <c r="GT847">
        <v>0</v>
      </c>
      <c r="GU847" t="s">
        <v>3</v>
      </c>
      <c r="GV847">
        <f t="shared" si="777"/>
        <v>0</v>
      </c>
      <c r="GW847">
        <v>1</v>
      </c>
      <c r="GX847">
        <f t="shared" si="778"/>
        <v>0</v>
      </c>
      <c r="HA847">
        <v>0</v>
      </c>
      <c r="HB847">
        <v>0</v>
      </c>
      <c r="HC847">
        <f t="shared" si="779"/>
        <v>0</v>
      </c>
      <c r="IK847">
        <v>0</v>
      </c>
    </row>
    <row r="848" spans="1:245" hidden="1" x14ac:dyDescent="0.2"/>
    <row r="849" spans="1:206" hidden="1" x14ac:dyDescent="0.2">
      <c r="A849" s="2">
        <v>51</v>
      </c>
      <c r="B849" s="2">
        <f>B834</f>
        <v>1</v>
      </c>
      <c r="C849" s="2">
        <f>A834</f>
        <v>4</v>
      </c>
      <c r="D849" s="2">
        <f>ROW(A834)</f>
        <v>834</v>
      </c>
      <c r="E849" s="2"/>
      <c r="F849" s="2" t="str">
        <f>IF(F834&lt;&gt;"",F834,"")</f>
        <v>Новый раздел</v>
      </c>
      <c r="G849" s="2" t="str">
        <f>IF(G834&lt;&gt;"",G834,"")</f>
        <v>п.34   Замена\устройство лестничных маршей (на 1 ступеньку) - 20шт.</v>
      </c>
      <c r="H849" s="2">
        <v>0</v>
      </c>
      <c r="I849" s="2"/>
      <c r="J849" s="2"/>
      <c r="K849" s="2"/>
      <c r="L849" s="2"/>
      <c r="M849" s="2"/>
      <c r="N849" s="2"/>
      <c r="O849" s="2">
        <f t="shared" ref="O849:T849" si="780">ROUND(AB849,2)</f>
        <v>0</v>
      </c>
      <c r="P849" s="2">
        <f t="shared" si="780"/>
        <v>0</v>
      </c>
      <c r="Q849" s="2">
        <f t="shared" si="780"/>
        <v>0</v>
      </c>
      <c r="R849" s="2">
        <f t="shared" si="780"/>
        <v>0</v>
      </c>
      <c r="S849" s="2">
        <f t="shared" si="780"/>
        <v>0</v>
      </c>
      <c r="T849" s="2">
        <f t="shared" si="780"/>
        <v>0</v>
      </c>
      <c r="U849" s="2">
        <f>AH849</f>
        <v>0</v>
      </c>
      <c r="V849" s="2">
        <f>AI849</f>
        <v>0</v>
      </c>
      <c r="W849" s="2">
        <f>ROUND(AJ849,2)</f>
        <v>0</v>
      </c>
      <c r="X849" s="2">
        <f>ROUND(AK849,2)</f>
        <v>0</v>
      </c>
      <c r="Y849" s="2">
        <f>ROUND(AL849,2)</f>
        <v>0</v>
      </c>
      <c r="Z849" s="2"/>
      <c r="AA849" s="2"/>
      <c r="AB849" s="2">
        <f>ROUND(SUMIF(AA838:AA847,"=40385408",O838:O847),2)</f>
        <v>0</v>
      </c>
      <c r="AC849" s="2">
        <f>ROUND(SUMIF(AA838:AA847,"=40385408",P838:P847),2)</f>
        <v>0</v>
      </c>
      <c r="AD849" s="2">
        <f>ROUND(SUMIF(AA838:AA847,"=40385408",Q838:Q847),2)</f>
        <v>0</v>
      </c>
      <c r="AE849" s="2">
        <f>ROUND(SUMIF(AA838:AA847,"=40385408",R838:R847),2)</f>
        <v>0</v>
      </c>
      <c r="AF849" s="2">
        <f>ROUND(SUMIF(AA838:AA847,"=40385408",S838:S847),2)</f>
        <v>0</v>
      </c>
      <c r="AG849" s="2">
        <f>ROUND(SUMIF(AA838:AA847,"=40385408",T838:T847),2)</f>
        <v>0</v>
      </c>
      <c r="AH849" s="2">
        <f>SUMIF(AA838:AA847,"=40385408",U838:U847)</f>
        <v>0</v>
      </c>
      <c r="AI849" s="2">
        <f>SUMIF(AA838:AA847,"=40385408",V838:V847)</f>
        <v>0</v>
      </c>
      <c r="AJ849" s="2">
        <f>ROUND(SUMIF(AA838:AA847,"=40385408",W838:W847),2)</f>
        <v>0</v>
      </c>
      <c r="AK849" s="2">
        <f>ROUND(SUMIF(AA838:AA847,"=40385408",X838:X847),2)</f>
        <v>0</v>
      </c>
      <c r="AL849" s="2">
        <f>ROUND(SUMIF(AA838:AA847,"=40385408",Y838:Y847),2)</f>
        <v>0</v>
      </c>
      <c r="AM849" s="2"/>
      <c r="AN849" s="2"/>
      <c r="AO849" s="2">
        <f t="shared" ref="AO849:BC849" si="781">ROUND(BX849,2)</f>
        <v>0</v>
      </c>
      <c r="AP849" s="2">
        <f t="shared" si="781"/>
        <v>0</v>
      </c>
      <c r="AQ849" s="2">
        <f t="shared" si="781"/>
        <v>0</v>
      </c>
      <c r="AR849" s="2">
        <f t="shared" si="781"/>
        <v>0</v>
      </c>
      <c r="AS849" s="2">
        <f t="shared" si="781"/>
        <v>0</v>
      </c>
      <c r="AT849" s="2">
        <f t="shared" si="781"/>
        <v>0</v>
      </c>
      <c r="AU849" s="2">
        <f t="shared" si="781"/>
        <v>0</v>
      </c>
      <c r="AV849" s="2">
        <f t="shared" si="781"/>
        <v>0</v>
      </c>
      <c r="AW849" s="2">
        <f t="shared" si="781"/>
        <v>0</v>
      </c>
      <c r="AX849" s="2">
        <f t="shared" si="781"/>
        <v>0</v>
      </c>
      <c r="AY849" s="2">
        <f t="shared" si="781"/>
        <v>0</v>
      </c>
      <c r="AZ849" s="2">
        <f t="shared" si="781"/>
        <v>0</v>
      </c>
      <c r="BA849" s="2">
        <f t="shared" si="781"/>
        <v>0</v>
      </c>
      <c r="BB849" s="2">
        <f t="shared" si="781"/>
        <v>0</v>
      </c>
      <c r="BC849" s="2">
        <f t="shared" si="781"/>
        <v>0</v>
      </c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>
        <f>ROUND(SUMIF(AA838:AA847,"=40385408",FQ838:FQ847),2)</f>
        <v>0</v>
      </c>
      <c r="BY849" s="2">
        <f>ROUND(SUMIF(AA838:AA847,"=40385408",FR838:FR847),2)</f>
        <v>0</v>
      </c>
      <c r="BZ849" s="2">
        <f>ROUND(SUMIF(AA838:AA847,"=40385408",GL838:GL847),2)</f>
        <v>0</v>
      </c>
      <c r="CA849" s="2">
        <f>ROUND(SUMIF(AA838:AA847,"=40385408",GM838:GM847),2)</f>
        <v>0</v>
      </c>
      <c r="CB849" s="2">
        <f>ROUND(SUMIF(AA838:AA847,"=40385408",GN838:GN847),2)</f>
        <v>0</v>
      </c>
      <c r="CC849" s="2">
        <f>ROUND(SUMIF(AA838:AA847,"=40385408",GO838:GO847),2)</f>
        <v>0</v>
      </c>
      <c r="CD849" s="2">
        <f>ROUND(SUMIF(AA838:AA847,"=40385408",GP838:GP847),2)</f>
        <v>0</v>
      </c>
      <c r="CE849" s="2">
        <f>AC849-BX849</f>
        <v>0</v>
      </c>
      <c r="CF849" s="2">
        <f>AC849-BY849</f>
        <v>0</v>
      </c>
      <c r="CG849" s="2">
        <f>BX849-BZ849</f>
        <v>0</v>
      </c>
      <c r="CH849" s="2">
        <f>AC849-BX849-BY849+BZ849</f>
        <v>0</v>
      </c>
      <c r="CI849" s="2">
        <f>BY849-BZ849</f>
        <v>0</v>
      </c>
      <c r="CJ849" s="2">
        <f>ROUND(SUMIF(AA838:AA847,"=40385408",GX838:GX847),2)</f>
        <v>0</v>
      </c>
      <c r="CK849" s="2">
        <f>ROUND(SUMIF(AA838:AA847,"=40385408",GY838:GY847),2)</f>
        <v>0</v>
      </c>
      <c r="CL849" s="2">
        <f>ROUND(SUMIF(AA838:AA847,"=40385408",GZ838:GZ847),2)</f>
        <v>0</v>
      </c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>
        <v>0</v>
      </c>
    </row>
    <row r="850" spans="1:206" hidden="1" x14ac:dyDescent="0.2"/>
    <row r="851" spans="1:206" hidden="1" x14ac:dyDescent="0.2">
      <c r="A851" s="4">
        <v>50</v>
      </c>
      <c r="B851" s="4">
        <v>0</v>
      </c>
      <c r="C851" s="4">
        <v>0</v>
      </c>
      <c r="D851" s="4">
        <v>1</v>
      </c>
      <c r="E851" s="4">
        <v>201</v>
      </c>
      <c r="F851" s="4">
        <f>ROUND(Source!O849,O851)</f>
        <v>0</v>
      </c>
      <c r="G851" s="4" t="s">
        <v>65</v>
      </c>
      <c r="H851" s="4" t="s">
        <v>66</v>
      </c>
      <c r="I851" s="4"/>
      <c r="J851" s="4"/>
      <c r="K851" s="4">
        <v>201</v>
      </c>
      <c r="L851" s="4">
        <v>1</v>
      </c>
      <c r="M851" s="4">
        <v>3</v>
      </c>
      <c r="N851" s="4" t="s">
        <v>3</v>
      </c>
      <c r="O851" s="4">
        <v>2</v>
      </c>
      <c r="P851" s="4"/>
      <c r="Q851" s="4"/>
      <c r="R851" s="4"/>
      <c r="S851" s="4"/>
      <c r="T851" s="4"/>
      <c r="U851" s="4"/>
      <c r="V851" s="4"/>
      <c r="W851" s="4"/>
    </row>
    <row r="852" spans="1:206" hidden="1" x14ac:dyDescent="0.2">
      <c r="A852" s="4">
        <v>50</v>
      </c>
      <c r="B852" s="4">
        <v>0</v>
      </c>
      <c r="C852" s="4">
        <v>0</v>
      </c>
      <c r="D852" s="4">
        <v>1</v>
      </c>
      <c r="E852" s="4">
        <v>202</v>
      </c>
      <c r="F852" s="4">
        <f>ROUND(Source!P849,O852)</f>
        <v>0</v>
      </c>
      <c r="G852" s="4" t="s">
        <v>67</v>
      </c>
      <c r="H852" s="4" t="s">
        <v>68</v>
      </c>
      <c r="I852" s="4"/>
      <c r="J852" s="4"/>
      <c r="K852" s="4">
        <v>202</v>
      </c>
      <c r="L852" s="4">
        <v>2</v>
      </c>
      <c r="M852" s="4">
        <v>3</v>
      </c>
      <c r="N852" s="4" t="s">
        <v>3</v>
      </c>
      <c r="O852" s="4">
        <v>2</v>
      </c>
      <c r="P852" s="4"/>
      <c r="Q852" s="4"/>
      <c r="R852" s="4"/>
      <c r="S852" s="4"/>
      <c r="T852" s="4"/>
      <c r="U852" s="4"/>
      <c r="V852" s="4"/>
      <c r="W852" s="4"/>
    </row>
    <row r="853" spans="1:206" hidden="1" x14ac:dyDescent="0.2">
      <c r="A853" s="4">
        <v>50</v>
      </c>
      <c r="B853" s="4">
        <v>0</v>
      </c>
      <c r="C853" s="4">
        <v>0</v>
      </c>
      <c r="D853" s="4">
        <v>1</v>
      </c>
      <c r="E853" s="4">
        <v>222</v>
      </c>
      <c r="F853" s="4">
        <f>ROUND(Source!AO849,O853)</f>
        <v>0</v>
      </c>
      <c r="G853" s="4" t="s">
        <v>69</v>
      </c>
      <c r="H853" s="4" t="s">
        <v>70</v>
      </c>
      <c r="I853" s="4"/>
      <c r="J853" s="4"/>
      <c r="K853" s="4">
        <v>222</v>
      </c>
      <c r="L853" s="4">
        <v>3</v>
      </c>
      <c r="M853" s="4">
        <v>3</v>
      </c>
      <c r="N853" s="4" t="s">
        <v>3</v>
      </c>
      <c r="O853" s="4">
        <v>2</v>
      </c>
      <c r="P853" s="4"/>
      <c r="Q853" s="4"/>
      <c r="R853" s="4"/>
      <c r="S853" s="4"/>
      <c r="T853" s="4"/>
      <c r="U853" s="4"/>
      <c r="V853" s="4"/>
      <c r="W853" s="4"/>
    </row>
    <row r="854" spans="1:206" hidden="1" x14ac:dyDescent="0.2">
      <c r="A854" s="4">
        <v>50</v>
      </c>
      <c r="B854" s="4">
        <v>0</v>
      </c>
      <c r="C854" s="4">
        <v>0</v>
      </c>
      <c r="D854" s="4">
        <v>1</v>
      </c>
      <c r="E854" s="4">
        <v>225</v>
      </c>
      <c r="F854" s="4">
        <f>ROUND(Source!AV849,O854)</f>
        <v>0</v>
      </c>
      <c r="G854" s="4" t="s">
        <v>71</v>
      </c>
      <c r="H854" s="4" t="s">
        <v>72</v>
      </c>
      <c r="I854" s="4"/>
      <c r="J854" s="4"/>
      <c r="K854" s="4">
        <v>225</v>
      </c>
      <c r="L854" s="4">
        <v>4</v>
      </c>
      <c r="M854" s="4">
        <v>3</v>
      </c>
      <c r="N854" s="4" t="s">
        <v>3</v>
      </c>
      <c r="O854" s="4">
        <v>2</v>
      </c>
      <c r="P854" s="4"/>
      <c r="Q854" s="4"/>
      <c r="R854" s="4"/>
      <c r="S854" s="4"/>
      <c r="T854" s="4"/>
      <c r="U854" s="4"/>
      <c r="V854" s="4"/>
      <c r="W854" s="4"/>
    </row>
    <row r="855" spans="1:206" hidden="1" x14ac:dyDescent="0.2">
      <c r="A855" s="4">
        <v>50</v>
      </c>
      <c r="B855" s="4">
        <v>0</v>
      </c>
      <c r="C855" s="4">
        <v>0</v>
      </c>
      <c r="D855" s="4">
        <v>1</v>
      </c>
      <c r="E855" s="4">
        <v>226</v>
      </c>
      <c r="F855" s="4">
        <f>ROUND(Source!AW849,O855)</f>
        <v>0</v>
      </c>
      <c r="G855" s="4" t="s">
        <v>73</v>
      </c>
      <c r="H855" s="4" t="s">
        <v>74</v>
      </c>
      <c r="I855" s="4"/>
      <c r="J855" s="4"/>
      <c r="K855" s="4">
        <v>226</v>
      </c>
      <c r="L855" s="4">
        <v>5</v>
      </c>
      <c r="M855" s="4">
        <v>3</v>
      </c>
      <c r="N855" s="4" t="s">
        <v>3</v>
      </c>
      <c r="O855" s="4">
        <v>2</v>
      </c>
      <c r="P855" s="4"/>
      <c r="Q855" s="4"/>
      <c r="R855" s="4"/>
      <c r="S855" s="4"/>
      <c r="T855" s="4"/>
      <c r="U855" s="4"/>
      <c r="V855" s="4"/>
      <c r="W855" s="4"/>
    </row>
    <row r="856" spans="1:206" hidden="1" x14ac:dyDescent="0.2">
      <c r="A856" s="4">
        <v>50</v>
      </c>
      <c r="B856" s="4">
        <v>0</v>
      </c>
      <c r="C856" s="4">
        <v>0</v>
      </c>
      <c r="D856" s="4">
        <v>1</v>
      </c>
      <c r="E856" s="4">
        <v>227</v>
      </c>
      <c r="F856" s="4">
        <f>ROUND(Source!AX849,O856)</f>
        <v>0</v>
      </c>
      <c r="G856" s="4" t="s">
        <v>75</v>
      </c>
      <c r="H856" s="4" t="s">
        <v>76</v>
      </c>
      <c r="I856" s="4"/>
      <c r="J856" s="4"/>
      <c r="K856" s="4">
        <v>227</v>
      </c>
      <c r="L856" s="4">
        <v>6</v>
      </c>
      <c r="M856" s="4">
        <v>3</v>
      </c>
      <c r="N856" s="4" t="s">
        <v>3</v>
      </c>
      <c r="O856" s="4">
        <v>2</v>
      </c>
      <c r="P856" s="4"/>
      <c r="Q856" s="4"/>
      <c r="R856" s="4"/>
      <c r="S856" s="4"/>
      <c r="T856" s="4"/>
      <c r="U856" s="4"/>
      <c r="V856" s="4"/>
      <c r="W856" s="4"/>
    </row>
    <row r="857" spans="1:206" hidden="1" x14ac:dyDescent="0.2">
      <c r="A857" s="4">
        <v>50</v>
      </c>
      <c r="B857" s="4">
        <v>0</v>
      </c>
      <c r="C857" s="4">
        <v>0</v>
      </c>
      <c r="D857" s="4">
        <v>1</v>
      </c>
      <c r="E857" s="4">
        <v>228</v>
      </c>
      <c r="F857" s="4">
        <f>ROUND(Source!AY849,O857)</f>
        <v>0</v>
      </c>
      <c r="G857" s="4" t="s">
        <v>77</v>
      </c>
      <c r="H857" s="4" t="s">
        <v>78</v>
      </c>
      <c r="I857" s="4"/>
      <c r="J857" s="4"/>
      <c r="K857" s="4">
        <v>228</v>
      </c>
      <c r="L857" s="4">
        <v>7</v>
      </c>
      <c r="M857" s="4">
        <v>3</v>
      </c>
      <c r="N857" s="4" t="s">
        <v>3</v>
      </c>
      <c r="O857" s="4">
        <v>2</v>
      </c>
      <c r="P857" s="4"/>
      <c r="Q857" s="4"/>
      <c r="R857" s="4"/>
      <c r="S857" s="4"/>
      <c r="T857" s="4"/>
      <c r="U857" s="4"/>
      <c r="V857" s="4"/>
      <c r="W857" s="4"/>
    </row>
    <row r="858" spans="1:206" hidden="1" x14ac:dyDescent="0.2">
      <c r="A858" s="4">
        <v>50</v>
      </c>
      <c r="B858" s="4">
        <v>0</v>
      </c>
      <c r="C858" s="4">
        <v>0</v>
      </c>
      <c r="D858" s="4">
        <v>1</v>
      </c>
      <c r="E858" s="4">
        <v>216</v>
      </c>
      <c r="F858" s="4">
        <f>ROUND(Source!AP849,O858)</f>
        <v>0</v>
      </c>
      <c r="G858" s="4" t="s">
        <v>79</v>
      </c>
      <c r="H858" s="4" t="s">
        <v>80</v>
      </c>
      <c r="I858" s="4"/>
      <c r="J858" s="4"/>
      <c r="K858" s="4">
        <v>216</v>
      </c>
      <c r="L858" s="4">
        <v>8</v>
      </c>
      <c r="M858" s="4">
        <v>3</v>
      </c>
      <c r="N858" s="4" t="s">
        <v>3</v>
      </c>
      <c r="O858" s="4">
        <v>2</v>
      </c>
      <c r="P858" s="4"/>
      <c r="Q858" s="4"/>
      <c r="R858" s="4"/>
      <c r="S858" s="4"/>
      <c r="T858" s="4"/>
      <c r="U858" s="4"/>
      <c r="V858" s="4"/>
      <c r="W858" s="4"/>
    </row>
    <row r="859" spans="1:206" hidden="1" x14ac:dyDescent="0.2">
      <c r="A859" s="4">
        <v>50</v>
      </c>
      <c r="B859" s="4">
        <v>0</v>
      </c>
      <c r="C859" s="4">
        <v>0</v>
      </c>
      <c r="D859" s="4">
        <v>1</v>
      </c>
      <c r="E859" s="4">
        <v>223</v>
      </c>
      <c r="F859" s="4">
        <f>ROUND(Source!AQ849,O859)</f>
        <v>0</v>
      </c>
      <c r="G859" s="4" t="s">
        <v>81</v>
      </c>
      <c r="H859" s="4" t="s">
        <v>82</v>
      </c>
      <c r="I859" s="4"/>
      <c r="J859" s="4"/>
      <c r="K859" s="4">
        <v>223</v>
      </c>
      <c r="L859" s="4">
        <v>9</v>
      </c>
      <c r="M859" s="4">
        <v>3</v>
      </c>
      <c r="N859" s="4" t="s">
        <v>3</v>
      </c>
      <c r="O859" s="4">
        <v>2</v>
      </c>
      <c r="P859" s="4"/>
      <c r="Q859" s="4"/>
      <c r="R859" s="4"/>
      <c r="S859" s="4"/>
      <c r="T859" s="4"/>
      <c r="U859" s="4"/>
      <c r="V859" s="4"/>
      <c r="W859" s="4"/>
    </row>
    <row r="860" spans="1:206" hidden="1" x14ac:dyDescent="0.2">
      <c r="A860" s="4">
        <v>50</v>
      </c>
      <c r="B860" s="4">
        <v>0</v>
      </c>
      <c r="C860" s="4">
        <v>0</v>
      </c>
      <c r="D860" s="4">
        <v>1</v>
      </c>
      <c r="E860" s="4">
        <v>229</v>
      </c>
      <c r="F860" s="4">
        <f>ROUND(Source!AZ849,O860)</f>
        <v>0</v>
      </c>
      <c r="G860" s="4" t="s">
        <v>83</v>
      </c>
      <c r="H860" s="4" t="s">
        <v>84</v>
      </c>
      <c r="I860" s="4"/>
      <c r="J860" s="4"/>
      <c r="K860" s="4">
        <v>229</v>
      </c>
      <c r="L860" s="4">
        <v>10</v>
      </c>
      <c r="M860" s="4">
        <v>3</v>
      </c>
      <c r="N860" s="4" t="s">
        <v>3</v>
      </c>
      <c r="O860" s="4">
        <v>2</v>
      </c>
      <c r="P860" s="4"/>
      <c r="Q860" s="4"/>
      <c r="R860" s="4"/>
      <c r="S860" s="4"/>
      <c r="T860" s="4"/>
      <c r="U860" s="4"/>
      <c r="V860" s="4"/>
      <c r="W860" s="4"/>
    </row>
    <row r="861" spans="1:206" hidden="1" x14ac:dyDescent="0.2">
      <c r="A861" s="4">
        <v>50</v>
      </c>
      <c r="B861" s="4">
        <v>0</v>
      </c>
      <c r="C861" s="4">
        <v>0</v>
      </c>
      <c r="D861" s="4">
        <v>1</v>
      </c>
      <c r="E861" s="4">
        <v>203</v>
      </c>
      <c r="F861" s="4">
        <f>ROUND(Source!Q849,O861)</f>
        <v>0</v>
      </c>
      <c r="G861" s="4" t="s">
        <v>85</v>
      </c>
      <c r="H861" s="4" t="s">
        <v>86</v>
      </c>
      <c r="I861" s="4"/>
      <c r="J861" s="4"/>
      <c r="K861" s="4">
        <v>203</v>
      </c>
      <c r="L861" s="4">
        <v>11</v>
      </c>
      <c r="M861" s="4">
        <v>3</v>
      </c>
      <c r="N861" s="4" t="s">
        <v>3</v>
      </c>
      <c r="O861" s="4">
        <v>2</v>
      </c>
      <c r="P861" s="4"/>
      <c r="Q861" s="4"/>
      <c r="R861" s="4"/>
      <c r="S861" s="4"/>
      <c r="T861" s="4"/>
      <c r="U861" s="4"/>
      <c r="V861" s="4"/>
      <c r="W861" s="4"/>
    </row>
    <row r="862" spans="1:206" hidden="1" x14ac:dyDescent="0.2">
      <c r="A862" s="4">
        <v>50</v>
      </c>
      <c r="B862" s="4">
        <v>0</v>
      </c>
      <c r="C862" s="4">
        <v>0</v>
      </c>
      <c r="D862" s="4">
        <v>1</v>
      </c>
      <c r="E862" s="4">
        <v>231</v>
      </c>
      <c r="F862" s="4">
        <f>ROUND(Source!BB849,O862)</f>
        <v>0</v>
      </c>
      <c r="G862" s="4" t="s">
        <v>87</v>
      </c>
      <c r="H862" s="4" t="s">
        <v>88</v>
      </c>
      <c r="I862" s="4"/>
      <c r="J862" s="4"/>
      <c r="K862" s="4">
        <v>231</v>
      </c>
      <c r="L862" s="4">
        <v>12</v>
      </c>
      <c r="M862" s="4">
        <v>3</v>
      </c>
      <c r="N862" s="4" t="s">
        <v>3</v>
      </c>
      <c r="O862" s="4">
        <v>2</v>
      </c>
      <c r="P862" s="4"/>
      <c r="Q862" s="4"/>
      <c r="R862" s="4"/>
      <c r="S862" s="4"/>
      <c r="T862" s="4"/>
      <c r="U862" s="4"/>
      <c r="V862" s="4"/>
      <c r="W862" s="4"/>
    </row>
    <row r="863" spans="1:206" hidden="1" x14ac:dyDescent="0.2">
      <c r="A863" s="4">
        <v>50</v>
      </c>
      <c r="B863" s="4">
        <v>0</v>
      </c>
      <c r="C863" s="4">
        <v>0</v>
      </c>
      <c r="D863" s="4">
        <v>1</v>
      </c>
      <c r="E863" s="4">
        <v>204</v>
      </c>
      <c r="F863" s="4">
        <f>ROUND(Source!R849,O863)</f>
        <v>0</v>
      </c>
      <c r="G863" s="4" t="s">
        <v>89</v>
      </c>
      <c r="H863" s="4" t="s">
        <v>90</v>
      </c>
      <c r="I863" s="4"/>
      <c r="J863" s="4"/>
      <c r="K863" s="4">
        <v>204</v>
      </c>
      <c r="L863" s="4">
        <v>13</v>
      </c>
      <c r="M863" s="4">
        <v>3</v>
      </c>
      <c r="N863" s="4" t="s">
        <v>3</v>
      </c>
      <c r="O863" s="4">
        <v>2</v>
      </c>
      <c r="P863" s="4"/>
      <c r="Q863" s="4"/>
      <c r="R863" s="4"/>
      <c r="S863" s="4"/>
      <c r="T863" s="4"/>
      <c r="U863" s="4"/>
      <c r="V863" s="4"/>
      <c r="W863" s="4"/>
    </row>
    <row r="864" spans="1:206" hidden="1" x14ac:dyDescent="0.2">
      <c r="A864" s="4">
        <v>50</v>
      </c>
      <c r="B864" s="4">
        <v>0</v>
      </c>
      <c r="C864" s="4">
        <v>0</v>
      </c>
      <c r="D864" s="4">
        <v>1</v>
      </c>
      <c r="E864" s="4">
        <v>205</v>
      </c>
      <c r="F864" s="4">
        <f>ROUND(Source!S849,O864)</f>
        <v>0</v>
      </c>
      <c r="G864" s="4" t="s">
        <v>91</v>
      </c>
      <c r="H864" s="4" t="s">
        <v>92</v>
      </c>
      <c r="I864" s="4"/>
      <c r="J864" s="4"/>
      <c r="K864" s="4">
        <v>205</v>
      </c>
      <c r="L864" s="4">
        <v>14</v>
      </c>
      <c r="M864" s="4">
        <v>3</v>
      </c>
      <c r="N864" s="4" t="s">
        <v>3</v>
      </c>
      <c r="O864" s="4">
        <v>2</v>
      </c>
      <c r="P864" s="4"/>
      <c r="Q864" s="4"/>
      <c r="R864" s="4"/>
      <c r="S864" s="4"/>
      <c r="T864" s="4"/>
      <c r="U864" s="4"/>
      <c r="V864" s="4"/>
      <c r="W864" s="4"/>
    </row>
    <row r="865" spans="1:206" hidden="1" x14ac:dyDescent="0.2">
      <c r="A865" s="4">
        <v>50</v>
      </c>
      <c r="B865" s="4">
        <v>0</v>
      </c>
      <c r="C865" s="4">
        <v>0</v>
      </c>
      <c r="D865" s="4">
        <v>1</v>
      </c>
      <c r="E865" s="4">
        <v>232</v>
      </c>
      <c r="F865" s="4">
        <f>ROUND(Source!BC849,O865)</f>
        <v>0</v>
      </c>
      <c r="G865" s="4" t="s">
        <v>93</v>
      </c>
      <c r="H865" s="4" t="s">
        <v>94</v>
      </c>
      <c r="I865" s="4"/>
      <c r="J865" s="4"/>
      <c r="K865" s="4">
        <v>232</v>
      </c>
      <c r="L865" s="4">
        <v>15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</row>
    <row r="866" spans="1:206" hidden="1" x14ac:dyDescent="0.2">
      <c r="A866" s="4">
        <v>50</v>
      </c>
      <c r="B866" s="4">
        <v>0</v>
      </c>
      <c r="C866" s="4">
        <v>0</v>
      </c>
      <c r="D866" s="4">
        <v>1</v>
      </c>
      <c r="E866" s="4">
        <v>214</v>
      </c>
      <c r="F866" s="4">
        <f>ROUND(Source!AS849,O866)</f>
        <v>0</v>
      </c>
      <c r="G866" s="4" t="s">
        <v>95</v>
      </c>
      <c r="H866" s="4" t="s">
        <v>96</v>
      </c>
      <c r="I866" s="4"/>
      <c r="J866" s="4"/>
      <c r="K866" s="4">
        <v>214</v>
      </c>
      <c r="L866" s="4">
        <v>16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/>
    </row>
    <row r="867" spans="1:206" hidden="1" x14ac:dyDescent="0.2">
      <c r="A867" s="4">
        <v>50</v>
      </c>
      <c r="B867" s="4">
        <v>0</v>
      </c>
      <c r="C867" s="4">
        <v>0</v>
      </c>
      <c r="D867" s="4">
        <v>1</v>
      </c>
      <c r="E867" s="4">
        <v>215</v>
      </c>
      <c r="F867" s="4">
        <f>ROUND(Source!AT849,O867)</f>
        <v>0</v>
      </c>
      <c r="G867" s="4" t="s">
        <v>97</v>
      </c>
      <c r="H867" s="4" t="s">
        <v>98</v>
      </c>
      <c r="I867" s="4"/>
      <c r="J867" s="4"/>
      <c r="K867" s="4">
        <v>215</v>
      </c>
      <c r="L867" s="4">
        <v>17</v>
      </c>
      <c r="M867" s="4">
        <v>3</v>
      </c>
      <c r="N867" s="4" t="s">
        <v>3</v>
      </c>
      <c r="O867" s="4">
        <v>2</v>
      </c>
      <c r="P867" s="4"/>
      <c r="Q867" s="4"/>
      <c r="R867" s="4"/>
      <c r="S867" s="4"/>
      <c r="T867" s="4"/>
      <c r="U867" s="4"/>
      <c r="V867" s="4"/>
      <c r="W867" s="4"/>
    </row>
    <row r="868" spans="1:206" hidden="1" x14ac:dyDescent="0.2">
      <c r="A868" s="4">
        <v>50</v>
      </c>
      <c r="B868" s="4">
        <v>0</v>
      </c>
      <c r="C868" s="4">
        <v>0</v>
      </c>
      <c r="D868" s="4">
        <v>1</v>
      </c>
      <c r="E868" s="4">
        <v>217</v>
      </c>
      <c r="F868" s="4">
        <f>ROUND(Source!AU849,O868)</f>
        <v>0</v>
      </c>
      <c r="G868" s="4" t="s">
        <v>99</v>
      </c>
      <c r="H868" s="4" t="s">
        <v>100</v>
      </c>
      <c r="I868" s="4"/>
      <c r="J868" s="4"/>
      <c r="K868" s="4">
        <v>217</v>
      </c>
      <c r="L868" s="4">
        <v>18</v>
      </c>
      <c r="M868" s="4">
        <v>3</v>
      </c>
      <c r="N868" s="4" t="s">
        <v>3</v>
      </c>
      <c r="O868" s="4">
        <v>2</v>
      </c>
      <c r="P868" s="4"/>
      <c r="Q868" s="4"/>
      <c r="R868" s="4"/>
      <c r="S868" s="4"/>
      <c r="T868" s="4"/>
      <c r="U868" s="4"/>
      <c r="V868" s="4"/>
      <c r="W868" s="4"/>
    </row>
    <row r="869" spans="1:206" hidden="1" x14ac:dyDescent="0.2">
      <c r="A869" s="4">
        <v>50</v>
      </c>
      <c r="B869" s="4">
        <v>0</v>
      </c>
      <c r="C869" s="4">
        <v>0</v>
      </c>
      <c r="D869" s="4">
        <v>1</v>
      </c>
      <c r="E869" s="4">
        <v>230</v>
      </c>
      <c r="F869" s="4">
        <f>ROUND(Source!BA849,O869)</f>
        <v>0</v>
      </c>
      <c r="G869" s="4" t="s">
        <v>101</v>
      </c>
      <c r="H869" s="4" t="s">
        <v>102</v>
      </c>
      <c r="I869" s="4"/>
      <c r="J869" s="4"/>
      <c r="K869" s="4">
        <v>230</v>
      </c>
      <c r="L869" s="4">
        <v>19</v>
      </c>
      <c r="M869" s="4">
        <v>3</v>
      </c>
      <c r="N869" s="4" t="s">
        <v>3</v>
      </c>
      <c r="O869" s="4">
        <v>2</v>
      </c>
      <c r="P869" s="4"/>
      <c r="Q869" s="4"/>
      <c r="R869" s="4"/>
      <c r="S869" s="4"/>
      <c r="T869" s="4"/>
      <c r="U869" s="4"/>
      <c r="V869" s="4"/>
      <c r="W869" s="4"/>
    </row>
    <row r="870" spans="1:206" hidden="1" x14ac:dyDescent="0.2">
      <c r="A870" s="4">
        <v>50</v>
      </c>
      <c r="B870" s="4">
        <v>0</v>
      </c>
      <c r="C870" s="4">
        <v>0</v>
      </c>
      <c r="D870" s="4">
        <v>1</v>
      </c>
      <c r="E870" s="4">
        <v>206</v>
      </c>
      <c r="F870" s="4">
        <f>ROUND(Source!T849,O870)</f>
        <v>0</v>
      </c>
      <c r="G870" s="4" t="s">
        <v>103</v>
      </c>
      <c r="H870" s="4" t="s">
        <v>104</v>
      </c>
      <c r="I870" s="4"/>
      <c r="J870" s="4"/>
      <c r="K870" s="4">
        <v>206</v>
      </c>
      <c r="L870" s="4">
        <v>20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06" hidden="1" x14ac:dyDescent="0.2">
      <c r="A871" s="4">
        <v>50</v>
      </c>
      <c r="B871" s="4">
        <v>0</v>
      </c>
      <c r="C871" s="4">
        <v>0</v>
      </c>
      <c r="D871" s="4">
        <v>1</v>
      </c>
      <c r="E871" s="4">
        <v>207</v>
      </c>
      <c r="F871" s="4">
        <f>Source!U849</f>
        <v>0</v>
      </c>
      <c r="G871" s="4" t="s">
        <v>105</v>
      </c>
      <c r="H871" s="4" t="s">
        <v>106</v>
      </c>
      <c r="I871" s="4"/>
      <c r="J871" s="4"/>
      <c r="K871" s="4">
        <v>207</v>
      </c>
      <c r="L871" s="4">
        <v>21</v>
      </c>
      <c r="M871" s="4">
        <v>3</v>
      </c>
      <c r="N871" s="4" t="s">
        <v>3</v>
      </c>
      <c r="O871" s="4">
        <v>-1</v>
      </c>
      <c r="P871" s="4"/>
      <c r="Q871" s="4"/>
      <c r="R871" s="4"/>
      <c r="S871" s="4"/>
      <c r="T871" s="4"/>
      <c r="U871" s="4"/>
      <c r="V871" s="4"/>
      <c r="W871" s="4"/>
    </row>
    <row r="872" spans="1:206" hidden="1" x14ac:dyDescent="0.2">
      <c r="A872" s="4">
        <v>50</v>
      </c>
      <c r="B872" s="4">
        <v>0</v>
      </c>
      <c r="C872" s="4">
        <v>0</v>
      </c>
      <c r="D872" s="4">
        <v>1</v>
      </c>
      <c r="E872" s="4">
        <v>208</v>
      </c>
      <c r="F872" s="4">
        <f>Source!V849</f>
        <v>0</v>
      </c>
      <c r="G872" s="4" t="s">
        <v>107</v>
      </c>
      <c r="H872" s="4" t="s">
        <v>108</v>
      </c>
      <c r="I872" s="4"/>
      <c r="J872" s="4"/>
      <c r="K872" s="4">
        <v>208</v>
      </c>
      <c r="L872" s="4">
        <v>22</v>
      </c>
      <c r="M872" s="4">
        <v>3</v>
      </c>
      <c r="N872" s="4" t="s">
        <v>3</v>
      </c>
      <c r="O872" s="4">
        <v>-1</v>
      </c>
      <c r="P872" s="4"/>
      <c r="Q872" s="4"/>
      <c r="R872" s="4"/>
      <c r="S872" s="4"/>
      <c r="T872" s="4"/>
      <c r="U872" s="4"/>
      <c r="V872" s="4"/>
      <c r="W872" s="4"/>
    </row>
    <row r="873" spans="1:206" hidden="1" x14ac:dyDescent="0.2">
      <c r="A873" s="4">
        <v>50</v>
      </c>
      <c r="B873" s="4">
        <v>0</v>
      </c>
      <c r="C873" s="4">
        <v>0</v>
      </c>
      <c r="D873" s="4">
        <v>1</v>
      </c>
      <c r="E873" s="4">
        <v>209</v>
      </c>
      <c r="F873" s="4">
        <f>ROUND(Source!W849,O873)</f>
        <v>0</v>
      </c>
      <c r="G873" s="4" t="s">
        <v>109</v>
      </c>
      <c r="H873" s="4" t="s">
        <v>110</v>
      </c>
      <c r="I873" s="4"/>
      <c r="J873" s="4"/>
      <c r="K873" s="4">
        <v>209</v>
      </c>
      <c r="L873" s="4">
        <v>23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06" hidden="1" x14ac:dyDescent="0.2">
      <c r="A874" s="4">
        <v>50</v>
      </c>
      <c r="B874" s="4">
        <v>0</v>
      </c>
      <c r="C874" s="4">
        <v>0</v>
      </c>
      <c r="D874" s="4">
        <v>1</v>
      </c>
      <c r="E874" s="4">
        <v>210</v>
      </c>
      <c r="F874" s="4">
        <f>ROUND(Source!X849,O874)</f>
        <v>0</v>
      </c>
      <c r="G874" s="4" t="s">
        <v>111</v>
      </c>
      <c r="H874" s="4" t="s">
        <v>112</v>
      </c>
      <c r="I874" s="4"/>
      <c r="J874" s="4"/>
      <c r="K874" s="4">
        <v>210</v>
      </c>
      <c r="L874" s="4">
        <v>25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5" spans="1:206" hidden="1" x14ac:dyDescent="0.2">
      <c r="A875" s="4">
        <v>50</v>
      </c>
      <c r="B875" s="4">
        <v>0</v>
      </c>
      <c r="C875" s="4">
        <v>0</v>
      </c>
      <c r="D875" s="4">
        <v>1</v>
      </c>
      <c r="E875" s="4">
        <v>211</v>
      </c>
      <c r="F875" s="4">
        <f>ROUND(Source!Y849,O875)</f>
        <v>0</v>
      </c>
      <c r="G875" s="4" t="s">
        <v>113</v>
      </c>
      <c r="H875" s="4" t="s">
        <v>114</v>
      </c>
      <c r="I875" s="4"/>
      <c r="J875" s="4"/>
      <c r="K875" s="4">
        <v>211</v>
      </c>
      <c r="L875" s="4">
        <v>26</v>
      </c>
      <c r="M875" s="4">
        <v>3</v>
      </c>
      <c r="N875" s="4" t="s">
        <v>3</v>
      </c>
      <c r="O875" s="4">
        <v>2</v>
      </c>
      <c r="P875" s="4"/>
      <c r="Q875" s="4"/>
      <c r="R875" s="4"/>
      <c r="S875" s="4"/>
      <c r="T875" s="4"/>
      <c r="U875" s="4"/>
      <c r="V875" s="4"/>
      <c r="W875" s="4"/>
    </row>
    <row r="876" spans="1:206" hidden="1" x14ac:dyDescent="0.2">
      <c r="A876" s="4">
        <v>50</v>
      </c>
      <c r="B876" s="4">
        <v>0</v>
      </c>
      <c r="C876" s="4">
        <v>0</v>
      </c>
      <c r="D876" s="4">
        <v>1</v>
      </c>
      <c r="E876" s="4">
        <v>224</v>
      </c>
      <c r="F876" s="4">
        <f>ROUND(Source!AR849,O876)</f>
        <v>0</v>
      </c>
      <c r="G876" s="4" t="s">
        <v>115</v>
      </c>
      <c r="H876" s="4" t="s">
        <v>116</v>
      </c>
      <c r="I876" s="4"/>
      <c r="J876" s="4"/>
      <c r="K876" s="4">
        <v>224</v>
      </c>
      <c r="L876" s="4">
        <v>27</v>
      </c>
      <c r="M876" s="4">
        <v>3</v>
      </c>
      <c r="N876" s="4" t="s">
        <v>3</v>
      </c>
      <c r="O876" s="4">
        <v>2</v>
      </c>
      <c r="P876" s="4"/>
      <c r="Q876" s="4"/>
      <c r="R876" s="4"/>
      <c r="S876" s="4"/>
      <c r="T876" s="4"/>
      <c r="U876" s="4"/>
      <c r="V876" s="4"/>
      <c r="W876" s="4"/>
    </row>
    <row r="877" spans="1:206" hidden="1" x14ac:dyDescent="0.2"/>
    <row r="878" spans="1:206" hidden="1" x14ac:dyDescent="0.2">
      <c r="A878" s="1">
        <v>4</v>
      </c>
      <c r="B878" s="1">
        <v>1</v>
      </c>
      <c r="C878" s="1"/>
      <c r="D878" s="1">
        <f>ROW(A893)</f>
        <v>893</v>
      </c>
      <c r="E878" s="1"/>
      <c r="F878" s="1" t="s">
        <v>13</v>
      </c>
      <c r="G878" s="1" t="s">
        <v>625</v>
      </c>
      <c r="H878" s="1" t="s">
        <v>3</v>
      </c>
      <c r="I878" s="1">
        <v>0</v>
      </c>
      <c r="J878" s="1"/>
      <c r="K878" s="1">
        <v>0</v>
      </c>
      <c r="L878" s="1"/>
      <c r="M878" s="1"/>
      <c r="N878" s="1"/>
      <c r="O878" s="1"/>
      <c r="P878" s="1"/>
      <c r="Q878" s="1"/>
      <c r="R878" s="1"/>
      <c r="S878" s="1"/>
      <c r="T878" s="1"/>
      <c r="U878" s="1" t="s">
        <v>3</v>
      </c>
      <c r="V878" s="1">
        <v>0</v>
      </c>
      <c r="W878" s="1"/>
      <c r="X878" s="1"/>
      <c r="Y878" s="1"/>
      <c r="Z878" s="1"/>
      <c r="AA878" s="1"/>
      <c r="AB878" s="1" t="s">
        <v>3</v>
      </c>
      <c r="AC878" s="1" t="s">
        <v>3</v>
      </c>
      <c r="AD878" s="1" t="s">
        <v>3</v>
      </c>
      <c r="AE878" s="1" t="s">
        <v>3</v>
      </c>
      <c r="AF878" s="1" t="s">
        <v>3</v>
      </c>
      <c r="AG878" s="1" t="s">
        <v>3</v>
      </c>
      <c r="AH878" s="1"/>
      <c r="AI878" s="1"/>
      <c r="AJ878" s="1"/>
      <c r="AK878" s="1"/>
      <c r="AL878" s="1"/>
      <c r="AM878" s="1"/>
      <c r="AN878" s="1"/>
      <c r="AO878" s="1"/>
      <c r="AP878" s="1" t="s">
        <v>3</v>
      </c>
      <c r="AQ878" s="1" t="s">
        <v>3</v>
      </c>
      <c r="AR878" s="1" t="s">
        <v>3</v>
      </c>
      <c r="AS878" s="1"/>
      <c r="AT878" s="1"/>
      <c r="AU878" s="1"/>
      <c r="AV878" s="1"/>
      <c r="AW878" s="1"/>
      <c r="AX878" s="1"/>
      <c r="AY878" s="1"/>
      <c r="AZ878" s="1" t="s">
        <v>3</v>
      </c>
      <c r="BA878" s="1"/>
      <c r="BB878" s="1" t="s">
        <v>3</v>
      </c>
      <c r="BC878" s="1" t="s">
        <v>3</v>
      </c>
      <c r="BD878" s="1" t="s">
        <v>3</v>
      </c>
      <c r="BE878" s="1" t="s">
        <v>3</v>
      </c>
      <c r="BF878" s="1" t="s">
        <v>3</v>
      </c>
      <c r="BG878" s="1" t="s">
        <v>3</v>
      </c>
      <c r="BH878" s="1" t="s">
        <v>3</v>
      </c>
      <c r="BI878" s="1" t="s">
        <v>3</v>
      </c>
      <c r="BJ878" s="1" t="s">
        <v>3</v>
      </c>
      <c r="BK878" s="1" t="s">
        <v>3</v>
      </c>
      <c r="BL878" s="1" t="s">
        <v>3</v>
      </c>
      <c r="BM878" s="1" t="s">
        <v>3</v>
      </c>
      <c r="BN878" s="1" t="s">
        <v>3</v>
      </c>
      <c r="BO878" s="1" t="s">
        <v>3</v>
      </c>
      <c r="BP878" s="1" t="s">
        <v>3</v>
      </c>
      <c r="BQ878" s="1"/>
      <c r="BR878" s="1"/>
      <c r="BS878" s="1"/>
      <c r="BT878" s="1"/>
      <c r="BU878" s="1"/>
      <c r="BV878" s="1"/>
      <c r="BW878" s="1"/>
      <c r="BX878" s="1">
        <v>0</v>
      </c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>
        <v>0</v>
      </c>
    </row>
    <row r="879" spans="1:206" hidden="1" x14ac:dyDescent="0.2"/>
    <row r="880" spans="1:206" hidden="1" x14ac:dyDescent="0.2">
      <c r="A880" s="2">
        <v>52</v>
      </c>
      <c r="B880" s="2">
        <f t="shared" ref="B880:G880" si="782">B893</f>
        <v>1</v>
      </c>
      <c r="C880" s="2">
        <f t="shared" si="782"/>
        <v>4</v>
      </c>
      <c r="D880" s="2">
        <f t="shared" si="782"/>
        <v>878</v>
      </c>
      <c r="E880" s="2">
        <f t="shared" si="782"/>
        <v>0</v>
      </c>
      <c r="F880" s="2" t="str">
        <f t="shared" si="782"/>
        <v>Новый раздел</v>
      </c>
      <c r="G880" s="2" t="str">
        <f t="shared" si="782"/>
        <v>п.36   Установка ограждений детских площадок и воркаут (h=1,2 м.) - 490м/п</v>
      </c>
      <c r="H880" s="2"/>
      <c r="I880" s="2"/>
      <c r="J880" s="2"/>
      <c r="K880" s="2"/>
      <c r="L880" s="2"/>
      <c r="M880" s="2"/>
      <c r="N880" s="2"/>
      <c r="O880" s="2">
        <f t="shared" ref="O880:AT880" si="783">O893</f>
        <v>0</v>
      </c>
      <c r="P880" s="2">
        <f t="shared" si="783"/>
        <v>0</v>
      </c>
      <c r="Q880" s="2">
        <f t="shared" si="783"/>
        <v>0</v>
      </c>
      <c r="R880" s="2">
        <f t="shared" si="783"/>
        <v>0</v>
      </c>
      <c r="S880" s="2">
        <f t="shared" si="783"/>
        <v>0</v>
      </c>
      <c r="T880" s="2">
        <f t="shared" si="783"/>
        <v>0</v>
      </c>
      <c r="U880" s="2">
        <f t="shared" si="783"/>
        <v>0</v>
      </c>
      <c r="V880" s="2">
        <f t="shared" si="783"/>
        <v>0</v>
      </c>
      <c r="W880" s="2">
        <f t="shared" si="783"/>
        <v>0</v>
      </c>
      <c r="X880" s="2">
        <f t="shared" si="783"/>
        <v>0</v>
      </c>
      <c r="Y880" s="2">
        <f t="shared" si="783"/>
        <v>0</v>
      </c>
      <c r="Z880" s="2">
        <f t="shared" si="783"/>
        <v>0</v>
      </c>
      <c r="AA880" s="2">
        <f t="shared" si="783"/>
        <v>0</v>
      </c>
      <c r="AB880" s="2">
        <f t="shared" si="783"/>
        <v>0</v>
      </c>
      <c r="AC880" s="2">
        <f t="shared" si="783"/>
        <v>0</v>
      </c>
      <c r="AD880" s="2">
        <f t="shared" si="783"/>
        <v>0</v>
      </c>
      <c r="AE880" s="2">
        <f t="shared" si="783"/>
        <v>0</v>
      </c>
      <c r="AF880" s="2">
        <f t="shared" si="783"/>
        <v>0</v>
      </c>
      <c r="AG880" s="2">
        <f t="shared" si="783"/>
        <v>0</v>
      </c>
      <c r="AH880" s="2">
        <f t="shared" si="783"/>
        <v>0</v>
      </c>
      <c r="AI880" s="2">
        <f t="shared" si="783"/>
        <v>0</v>
      </c>
      <c r="AJ880" s="2">
        <f t="shared" si="783"/>
        <v>0</v>
      </c>
      <c r="AK880" s="2">
        <f t="shared" si="783"/>
        <v>0</v>
      </c>
      <c r="AL880" s="2">
        <f t="shared" si="783"/>
        <v>0</v>
      </c>
      <c r="AM880" s="2">
        <f t="shared" si="783"/>
        <v>0</v>
      </c>
      <c r="AN880" s="2">
        <f t="shared" si="783"/>
        <v>0</v>
      </c>
      <c r="AO880" s="2">
        <f t="shared" si="783"/>
        <v>0</v>
      </c>
      <c r="AP880" s="2">
        <f t="shared" si="783"/>
        <v>0</v>
      </c>
      <c r="AQ880" s="2">
        <f t="shared" si="783"/>
        <v>0</v>
      </c>
      <c r="AR880" s="2">
        <f t="shared" si="783"/>
        <v>0</v>
      </c>
      <c r="AS880" s="2">
        <f t="shared" si="783"/>
        <v>0</v>
      </c>
      <c r="AT880" s="2">
        <f t="shared" si="783"/>
        <v>0</v>
      </c>
      <c r="AU880" s="2">
        <f t="shared" ref="AU880:BZ880" si="784">AU893</f>
        <v>0</v>
      </c>
      <c r="AV880" s="2">
        <f t="shared" si="784"/>
        <v>0</v>
      </c>
      <c r="AW880" s="2">
        <f t="shared" si="784"/>
        <v>0</v>
      </c>
      <c r="AX880" s="2">
        <f t="shared" si="784"/>
        <v>0</v>
      </c>
      <c r="AY880" s="2">
        <f t="shared" si="784"/>
        <v>0</v>
      </c>
      <c r="AZ880" s="2">
        <f t="shared" si="784"/>
        <v>0</v>
      </c>
      <c r="BA880" s="2">
        <f t="shared" si="784"/>
        <v>0</v>
      </c>
      <c r="BB880" s="2">
        <f t="shared" si="784"/>
        <v>0</v>
      </c>
      <c r="BC880" s="2">
        <f t="shared" si="784"/>
        <v>0</v>
      </c>
      <c r="BD880" s="2">
        <f t="shared" si="784"/>
        <v>0</v>
      </c>
      <c r="BE880" s="2">
        <f t="shared" si="784"/>
        <v>0</v>
      </c>
      <c r="BF880" s="2">
        <f t="shared" si="784"/>
        <v>0</v>
      </c>
      <c r="BG880" s="2">
        <f t="shared" si="784"/>
        <v>0</v>
      </c>
      <c r="BH880" s="2">
        <f t="shared" si="784"/>
        <v>0</v>
      </c>
      <c r="BI880" s="2">
        <f t="shared" si="784"/>
        <v>0</v>
      </c>
      <c r="BJ880" s="2">
        <f t="shared" si="784"/>
        <v>0</v>
      </c>
      <c r="BK880" s="2">
        <f t="shared" si="784"/>
        <v>0</v>
      </c>
      <c r="BL880" s="2">
        <f t="shared" si="784"/>
        <v>0</v>
      </c>
      <c r="BM880" s="2">
        <f t="shared" si="784"/>
        <v>0</v>
      </c>
      <c r="BN880" s="2">
        <f t="shared" si="784"/>
        <v>0</v>
      </c>
      <c r="BO880" s="2">
        <f t="shared" si="784"/>
        <v>0</v>
      </c>
      <c r="BP880" s="2">
        <f t="shared" si="784"/>
        <v>0</v>
      </c>
      <c r="BQ880" s="2">
        <f t="shared" si="784"/>
        <v>0</v>
      </c>
      <c r="BR880" s="2">
        <f t="shared" si="784"/>
        <v>0</v>
      </c>
      <c r="BS880" s="2">
        <f t="shared" si="784"/>
        <v>0</v>
      </c>
      <c r="BT880" s="2">
        <f t="shared" si="784"/>
        <v>0</v>
      </c>
      <c r="BU880" s="2">
        <f t="shared" si="784"/>
        <v>0</v>
      </c>
      <c r="BV880" s="2">
        <f t="shared" si="784"/>
        <v>0</v>
      </c>
      <c r="BW880" s="2">
        <f t="shared" si="784"/>
        <v>0</v>
      </c>
      <c r="BX880" s="2">
        <f t="shared" si="784"/>
        <v>0</v>
      </c>
      <c r="BY880" s="2">
        <f t="shared" si="784"/>
        <v>0</v>
      </c>
      <c r="BZ880" s="2">
        <f t="shared" si="784"/>
        <v>0</v>
      </c>
      <c r="CA880" s="2">
        <f t="shared" ref="CA880:DF880" si="785">CA893</f>
        <v>0</v>
      </c>
      <c r="CB880" s="2">
        <f t="shared" si="785"/>
        <v>0</v>
      </c>
      <c r="CC880" s="2">
        <f t="shared" si="785"/>
        <v>0</v>
      </c>
      <c r="CD880" s="2">
        <f t="shared" si="785"/>
        <v>0</v>
      </c>
      <c r="CE880" s="2">
        <f t="shared" si="785"/>
        <v>0</v>
      </c>
      <c r="CF880" s="2">
        <f t="shared" si="785"/>
        <v>0</v>
      </c>
      <c r="CG880" s="2">
        <f t="shared" si="785"/>
        <v>0</v>
      </c>
      <c r="CH880" s="2">
        <f t="shared" si="785"/>
        <v>0</v>
      </c>
      <c r="CI880" s="2">
        <f t="shared" si="785"/>
        <v>0</v>
      </c>
      <c r="CJ880" s="2">
        <f t="shared" si="785"/>
        <v>0</v>
      </c>
      <c r="CK880" s="2">
        <f t="shared" si="785"/>
        <v>0</v>
      </c>
      <c r="CL880" s="2">
        <f t="shared" si="785"/>
        <v>0</v>
      </c>
      <c r="CM880" s="2">
        <f t="shared" si="785"/>
        <v>0</v>
      </c>
      <c r="CN880" s="2">
        <f t="shared" si="785"/>
        <v>0</v>
      </c>
      <c r="CO880" s="2">
        <f t="shared" si="785"/>
        <v>0</v>
      </c>
      <c r="CP880" s="2">
        <f t="shared" si="785"/>
        <v>0</v>
      </c>
      <c r="CQ880" s="2">
        <f t="shared" si="785"/>
        <v>0</v>
      </c>
      <c r="CR880" s="2">
        <f t="shared" si="785"/>
        <v>0</v>
      </c>
      <c r="CS880" s="2">
        <f t="shared" si="785"/>
        <v>0</v>
      </c>
      <c r="CT880" s="2">
        <f t="shared" si="785"/>
        <v>0</v>
      </c>
      <c r="CU880" s="2">
        <f t="shared" si="785"/>
        <v>0</v>
      </c>
      <c r="CV880" s="2">
        <f t="shared" si="785"/>
        <v>0</v>
      </c>
      <c r="CW880" s="2">
        <f t="shared" si="785"/>
        <v>0</v>
      </c>
      <c r="CX880" s="2">
        <f t="shared" si="785"/>
        <v>0</v>
      </c>
      <c r="CY880" s="2">
        <f t="shared" si="785"/>
        <v>0</v>
      </c>
      <c r="CZ880" s="2">
        <f t="shared" si="785"/>
        <v>0</v>
      </c>
      <c r="DA880" s="2">
        <f t="shared" si="785"/>
        <v>0</v>
      </c>
      <c r="DB880" s="2">
        <f t="shared" si="785"/>
        <v>0</v>
      </c>
      <c r="DC880" s="2">
        <f t="shared" si="785"/>
        <v>0</v>
      </c>
      <c r="DD880" s="2">
        <f t="shared" si="785"/>
        <v>0</v>
      </c>
      <c r="DE880" s="2">
        <f t="shared" si="785"/>
        <v>0</v>
      </c>
      <c r="DF880" s="2">
        <f t="shared" si="785"/>
        <v>0</v>
      </c>
      <c r="DG880" s="3">
        <f t="shared" ref="DG880:EL880" si="786">DG893</f>
        <v>0</v>
      </c>
      <c r="DH880" s="3">
        <f t="shared" si="786"/>
        <v>0</v>
      </c>
      <c r="DI880" s="3">
        <f t="shared" si="786"/>
        <v>0</v>
      </c>
      <c r="DJ880" s="3">
        <f t="shared" si="786"/>
        <v>0</v>
      </c>
      <c r="DK880" s="3">
        <f t="shared" si="786"/>
        <v>0</v>
      </c>
      <c r="DL880" s="3">
        <f t="shared" si="786"/>
        <v>0</v>
      </c>
      <c r="DM880" s="3">
        <f t="shared" si="786"/>
        <v>0</v>
      </c>
      <c r="DN880" s="3">
        <f t="shared" si="786"/>
        <v>0</v>
      </c>
      <c r="DO880" s="3">
        <f t="shared" si="786"/>
        <v>0</v>
      </c>
      <c r="DP880" s="3">
        <f t="shared" si="786"/>
        <v>0</v>
      </c>
      <c r="DQ880" s="3">
        <f t="shared" si="786"/>
        <v>0</v>
      </c>
      <c r="DR880" s="3">
        <f t="shared" si="786"/>
        <v>0</v>
      </c>
      <c r="DS880" s="3">
        <f t="shared" si="786"/>
        <v>0</v>
      </c>
      <c r="DT880" s="3">
        <f t="shared" si="786"/>
        <v>0</v>
      </c>
      <c r="DU880" s="3">
        <f t="shared" si="786"/>
        <v>0</v>
      </c>
      <c r="DV880" s="3">
        <f t="shared" si="786"/>
        <v>0</v>
      </c>
      <c r="DW880" s="3">
        <f t="shared" si="786"/>
        <v>0</v>
      </c>
      <c r="DX880" s="3">
        <f t="shared" si="786"/>
        <v>0</v>
      </c>
      <c r="DY880" s="3">
        <f t="shared" si="786"/>
        <v>0</v>
      </c>
      <c r="DZ880" s="3">
        <f t="shared" si="786"/>
        <v>0</v>
      </c>
      <c r="EA880" s="3">
        <f t="shared" si="786"/>
        <v>0</v>
      </c>
      <c r="EB880" s="3">
        <f t="shared" si="786"/>
        <v>0</v>
      </c>
      <c r="EC880" s="3">
        <f t="shared" si="786"/>
        <v>0</v>
      </c>
      <c r="ED880" s="3">
        <f t="shared" si="786"/>
        <v>0</v>
      </c>
      <c r="EE880" s="3">
        <f t="shared" si="786"/>
        <v>0</v>
      </c>
      <c r="EF880" s="3">
        <f t="shared" si="786"/>
        <v>0</v>
      </c>
      <c r="EG880" s="3">
        <f t="shared" si="786"/>
        <v>0</v>
      </c>
      <c r="EH880" s="3">
        <f t="shared" si="786"/>
        <v>0</v>
      </c>
      <c r="EI880" s="3">
        <f t="shared" si="786"/>
        <v>0</v>
      </c>
      <c r="EJ880" s="3">
        <f t="shared" si="786"/>
        <v>0</v>
      </c>
      <c r="EK880" s="3">
        <f t="shared" si="786"/>
        <v>0</v>
      </c>
      <c r="EL880" s="3">
        <f t="shared" si="786"/>
        <v>0</v>
      </c>
      <c r="EM880" s="3">
        <f t="shared" ref="EM880:FR880" si="787">EM893</f>
        <v>0</v>
      </c>
      <c r="EN880" s="3">
        <f t="shared" si="787"/>
        <v>0</v>
      </c>
      <c r="EO880" s="3">
        <f t="shared" si="787"/>
        <v>0</v>
      </c>
      <c r="EP880" s="3">
        <f t="shared" si="787"/>
        <v>0</v>
      </c>
      <c r="EQ880" s="3">
        <f t="shared" si="787"/>
        <v>0</v>
      </c>
      <c r="ER880" s="3">
        <f t="shared" si="787"/>
        <v>0</v>
      </c>
      <c r="ES880" s="3">
        <f t="shared" si="787"/>
        <v>0</v>
      </c>
      <c r="ET880" s="3">
        <f t="shared" si="787"/>
        <v>0</v>
      </c>
      <c r="EU880" s="3">
        <f t="shared" si="787"/>
        <v>0</v>
      </c>
      <c r="EV880" s="3">
        <f t="shared" si="787"/>
        <v>0</v>
      </c>
      <c r="EW880" s="3">
        <f t="shared" si="787"/>
        <v>0</v>
      </c>
      <c r="EX880" s="3">
        <f t="shared" si="787"/>
        <v>0</v>
      </c>
      <c r="EY880" s="3">
        <f t="shared" si="787"/>
        <v>0</v>
      </c>
      <c r="EZ880" s="3">
        <f t="shared" si="787"/>
        <v>0</v>
      </c>
      <c r="FA880" s="3">
        <f t="shared" si="787"/>
        <v>0</v>
      </c>
      <c r="FB880" s="3">
        <f t="shared" si="787"/>
        <v>0</v>
      </c>
      <c r="FC880" s="3">
        <f t="shared" si="787"/>
        <v>0</v>
      </c>
      <c r="FD880" s="3">
        <f t="shared" si="787"/>
        <v>0</v>
      </c>
      <c r="FE880" s="3">
        <f t="shared" si="787"/>
        <v>0</v>
      </c>
      <c r="FF880" s="3">
        <f t="shared" si="787"/>
        <v>0</v>
      </c>
      <c r="FG880" s="3">
        <f t="shared" si="787"/>
        <v>0</v>
      </c>
      <c r="FH880" s="3">
        <f t="shared" si="787"/>
        <v>0</v>
      </c>
      <c r="FI880" s="3">
        <f t="shared" si="787"/>
        <v>0</v>
      </c>
      <c r="FJ880" s="3">
        <f t="shared" si="787"/>
        <v>0</v>
      </c>
      <c r="FK880" s="3">
        <f t="shared" si="787"/>
        <v>0</v>
      </c>
      <c r="FL880" s="3">
        <f t="shared" si="787"/>
        <v>0</v>
      </c>
      <c r="FM880" s="3">
        <f t="shared" si="787"/>
        <v>0</v>
      </c>
      <c r="FN880" s="3">
        <f t="shared" si="787"/>
        <v>0</v>
      </c>
      <c r="FO880" s="3">
        <f t="shared" si="787"/>
        <v>0</v>
      </c>
      <c r="FP880" s="3">
        <f t="shared" si="787"/>
        <v>0</v>
      </c>
      <c r="FQ880" s="3">
        <f t="shared" si="787"/>
        <v>0</v>
      </c>
      <c r="FR880" s="3">
        <f t="shared" si="787"/>
        <v>0</v>
      </c>
      <c r="FS880" s="3">
        <f t="shared" ref="FS880:GX880" si="788">FS893</f>
        <v>0</v>
      </c>
      <c r="FT880" s="3">
        <f t="shared" si="788"/>
        <v>0</v>
      </c>
      <c r="FU880" s="3">
        <f t="shared" si="788"/>
        <v>0</v>
      </c>
      <c r="FV880" s="3">
        <f t="shared" si="788"/>
        <v>0</v>
      </c>
      <c r="FW880" s="3">
        <f t="shared" si="788"/>
        <v>0</v>
      </c>
      <c r="FX880" s="3">
        <f t="shared" si="788"/>
        <v>0</v>
      </c>
      <c r="FY880" s="3">
        <f t="shared" si="788"/>
        <v>0</v>
      </c>
      <c r="FZ880" s="3">
        <f t="shared" si="788"/>
        <v>0</v>
      </c>
      <c r="GA880" s="3">
        <f t="shared" si="788"/>
        <v>0</v>
      </c>
      <c r="GB880" s="3">
        <f t="shared" si="788"/>
        <v>0</v>
      </c>
      <c r="GC880" s="3">
        <f t="shared" si="788"/>
        <v>0</v>
      </c>
      <c r="GD880" s="3">
        <f t="shared" si="788"/>
        <v>0</v>
      </c>
      <c r="GE880" s="3">
        <f t="shared" si="788"/>
        <v>0</v>
      </c>
      <c r="GF880" s="3">
        <f t="shared" si="788"/>
        <v>0</v>
      </c>
      <c r="GG880" s="3">
        <f t="shared" si="788"/>
        <v>0</v>
      </c>
      <c r="GH880" s="3">
        <f t="shared" si="788"/>
        <v>0</v>
      </c>
      <c r="GI880" s="3">
        <f t="shared" si="788"/>
        <v>0</v>
      </c>
      <c r="GJ880" s="3">
        <f t="shared" si="788"/>
        <v>0</v>
      </c>
      <c r="GK880" s="3">
        <f t="shared" si="788"/>
        <v>0</v>
      </c>
      <c r="GL880" s="3">
        <f t="shared" si="788"/>
        <v>0</v>
      </c>
      <c r="GM880" s="3">
        <f t="shared" si="788"/>
        <v>0</v>
      </c>
      <c r="GN880" s="3">
        <f t="shared" si="788"/>
        <v>0</v>
      </c>
      <c r="GO880" s="3">
        <f t="shared" si="788"/>
        <v>0</v>
      </c>
      <c r="GP880" s="3">
        <f t="shared" si="788"/>
        <v>0</v>
      </c>
      <c r="GQ880" s="3">
        <f t="shared" si="788"/>
        <v>0</v>
      </c>
      <c r="GR880" s="3">
        <f t="shared" si="788"/>
        <v>0</v>
      </c>
      <c r="GS880" s="3">
        <f t="shared" si="788"/>
        <v>0</v>
      </c>
      <c r="GT880" s="3">
        <f t="shared" si="788"/>
        <v>0</v>
      </c>
      <c r="GU880" s="3">
        <f t="shared" si="788"/>
        <v>0</v>
      </c>
      <c r="GV880" s="3">
        <f t="shared" si="788"/>
        <v>0</v>
      </c>
      <c r="GW880" s="3">
        <f t="shared" si="788"/>
        <v>0</v>
      </c>
      <c r="GX880" s="3">
        <f t="shared" si="788"/>
        <v>0</v>
      </c>
    </row>
    <row r="881" spans="1:245" hidden="1" x14ac:dyDescent="0.2"/>
    <row r="882" spans="1:245" hidden="1" x14ac:dyDescent="0.2">
      <c r="A882">
        <v>17</v>
      </c>
      <c r="B882">
        <v>1</v>
      </c>
      <c r="C882">
        <f>ROW(SmtRes!A438)</f>
        <v>438</v>
      </c>
      <c r="D882">
        <f>ROW(EtalonRes!A436)</f>
        <v>436</v>
      </c>
      <c r="E882" t="s">
        <v>626</v>
      </c>
      <c r="F882" t="s">
        <v>627</v>
      </c>
      <c r="G882" t="s">
        <v>628</v>
      </c>
      <c r="H882" t="s">
        <v>629</v>
      </c>
      <c r="I882">
        <v>0</v>
      </c>
      <c r="J882">
        <v>0</v>
      </c>
      <c r="O882">
        <f t="shared" ref="O882:O891" si="789">ROUND(CP882,2)</f>
        <v>0</v>
      </c>
      <c r="P882">
        <f t="shared" ref="P882:P891" si="790">ROUND((ROUND((AC882*AW882*I882),2)*BC882),2)</f>
        <v>0</v>
      </c>
      <c r="Q882">
        <f t="shared" ref="Q882:Q891" si="791">(ROUND((ROUND(((ET882)*AV882*I882),2)*BB882),2)+ROUND((ROUND(((AE882-(EU882))*AV882*I882),2)*BS882),2))</f>
        <v>0</v>
      </c>
      <c r="R882">
        <f t="shared" ref="R882:R891" si="792">ROUND((ROUND((AE882*AV882*I882),2)*BS882),2)</f>
        <v>0</v>
      </c>
      <c r="S882">
        <f t="shared" ref="S882:S891" si="793">ROUND((ROUND((AF882*AV882*I882),2)*BA882),2)</f>
        <v>0</v>
      </c>
      <c r="T882">
        <f t="shared" ref="T882:T891" si="794">ROUND(CU882*I882,2)</f>
        <v>0</v>
      </c>
      <c r="U882">
        <f t="shared" ref="U882:U891" si="795">CV882*I882</f>
        <v>0</v>
      </c>
      <c r="V882">
        <f t="shared" ref="V882:V891" si="796">CW882*I882</f>
        <v>0</v>
      </c>
      <c r="W882">
        <f t="shared" ref="W882:W891" si="797">ROUND(CX882*I882,2)</f>
        <v>0</v>
      </c>
      <c r="X882">
        <f t="shared" ref="X882:X891" si="798">ROUND(CY882,2)</f>
        <v>0</v>
      </c>
      <c r="Y882">
        <f t="shared" ref="Y882:Y891" si="799">ROUND(CZ882,2)</f>
        <v>0</v>
      </c>
      <c r="AA882">
        <v>40385408</v>
      </c>
      <c r="AB882">
        <f t="shared" ref="AB882:AB891" si="800">ROUND((AC882+AD882+AF882),6)</f>
        <v>54.77</v>
      </c>
      <c r="AC882">
        <f t="shared" ref="AC882:AC891" si="801">ROUND((ES882),6)</f>
        <v>0.06</v>
      </c>
      <c r="AD882">
        <f t="shared" ref="AD882:AD891" si="802">ROUND((((ET882)-(EU882))+AE882),6)</f>
        <v>19.62</v>
      </c>
      <c r="AE882">
        <f t="shared" ref="AE882:AE891" si="803">ROUND((EU882),6)</f>
        <v>1.21</v>
      </c>
      <c r="AF882">
        <f t="shared" ref="AF882:AF891" si="804">ROUND((EV882),6)</f>
        <v>35.090000000000003</v>
      </c>
      <c r="AG882">
        <f t="shared" ref="AG882:AG891" si="805">ROUND((AP882),6)</f>
        <v>0</v>
      </c>
      <c r="AH882">
        <f t="shared" ref="AH882:AH891" si="806">(EW882)</f>
        <v>2.66</v>
      </c>
      <c r="AI882">
        <f t="shared" ref="AI882:AI891" si="807">(EX882)</f>
        <v>0</v>
      </c>
      <c r="AJ882">
        <f t="shared" ref="AJ882:AJ891" si="808">(AS882)</f>
        <v>0</v>
      </c>
      <c r="AK882">
        <v>54.77</v>
      </c>
      <c r="AL882">
        <v>0.06</v>
      </c>
      <c r="AM882">
        <v>19.62</v>
      </c>
      <c r="AN882">
        <v>1.21</v>
      </c>
      <c r="AO882">
        <v>35.090000000000003</v>
      </c>
      <c r="AP882">
        <v>0</v>
      </c>
      <c r="AQ882">
        <v>2.66</v>
      </c>
      <c r="AR882">
        <v>0</v>
      </c>
      <c r="AS882">
        <v>0</v>
      </c>
      <c r="AT882">
        <v>90</v>
      </c>
      <c r="AU882">
        <v>41</v>
      </c>
      <c r="AV882">
        <v>1</v>
      </c>
      <c r="AW882">
        <v>1</v>
      </c>
      <c r="AZ882">
        <v>1</v>
      </c>
      <c r="BA882">
        <v>24.53</v>
      </c>
      <c r="BB882">
        <v>7.8</v>
      </c>
      <c r="BC882">
        <v>10.5</v>
      </c>
      <c r="BD882" t="s">
        <v>3</v>
      </c>
      <c r="BE882" t="s">
        <v>3</v>
      </c>
      <c r="BF882" t="s">
        <v>3</v>
      </c>
      <c r="BG882" t="s">
        <v>3</v>
      </c>
      <c r="BH882">
        <v>0</v>
      </c>
      <c r="BI882">
        <v>1</v>
      </c>
      <c r="BJ882" t="s">
        <v>630</v>
      </c>
      <c r="BM882">
        <v>1306</v>
      </c>
      <c r="BN882">
        <v>0</v>
      </c>
      <c r="BO882" t="s">
        <v>627</v>
      </c>
      <c r="BP882">
        <v>1</v>
      </c>
      <c r="BQ882">
        <v>60</v>
      </c>
      <c r="BR882">
        <v>0</v>
      </c>
      <c r="BS882">
        <v>24.53</v>
      </c>
      <c r="BT882">
        <v>1</v>
      </c>
      <c r="BU882">
        <v>1</v>
      </c>
      <c r="BV882">
        <v>1</v>
      </c>
      <c r="BW882">
        <v>1</v>
      </c>
      <c r="BX882">
        <v>1</v>
      </c>
      <c r="BY882" t="s">
        <v>3</v>
      </c>
      <c r="BZ882">
        <v>90</v>
      </c>
      <c r="CA882">
        <v>41</v>
      </c>
      <c r="CE882">
        <v>30</v>
      </c>
      <c r="CF882">
        <v>0</v>
      </c>
      <c r="CG882">
        <v>0</v>
      </c>
      <c r="CM882">
        <v>0</v>
      </c>
      <c r="CN882" t="s">
        <v>3</v>
      </c>
      <c r="CO882">
        <v>0</v>
      </c>
      <c r="CP882">
        <f t="shared" ref="CP882:CP891" si="809">(P882+Q882+S882)</f>
        <v>0</v>
      </c>
      <c r="CQ882">
        <f t="shared" ref="CQ882:CQ891" si="810">ROUND((ROUND((AC882*AW882*1),2)*BC882),2)</f>
        <v>0.63</v>
      </c>
      <c r="CR882">
        <f t="shared" ref="CR882:CR891" si="811">(ROUND((ROUND(((ET882)*AV882*1),2)*BB882),2)+ROUND((ROUND(((AE882-(EU882))*AV882*1),2)*BS882),2))</f>
        <v>153.04</v>
      </c>
      <c r="CS882">
        <f t="shared" ref="CS882:CS891" si="812">ROUND((ROUND((AE882*AV882*1),2)*BS882),2)</f>
        <v>29.68</v>
      </c>
      <c r="CT882">
        <f t="shared" ref="CT882:CT891" si="813">ROUND((ROUND((AF882*AV882*1),2)*BA882),2)</f>
        <v>860.76</v>
      </c>
      <c r="CU882">
        <f t="shared" ref="CU882:CU891" si="814">AG882</f>
        <v>0</v>
      </c>
      <c r="CV882">
        <f t="shared" ref="CV882:CV891" si="815">(AH882*AV882)</f>
        <v>2.66</v>
      </c>
      <c r="CW882">
        <f t="shared" ref="CW882:CW891" si="816">AI882</f>
        <v>0</v>
      </c>
      <c r="CX882">
        <f t="shared" ref="CX882:CX891" si="817">AJ882</f>
        <v>0</v>
      </c>
      <c r="CY882">
        <f t="shared" ref="CY882:CY891" si="818">S882*(BZ882/100)</f>
        <v>0</v>
      </c>
      <c r="CZ882">
        <f t="shared" ref="CZ882:CZ891" si="819">S882*(CA882/100)</f>
        <v>0</v>
      </c>
      <c r="DC882" t="s">
        <v>3</v>
      </c>
      <c r="DD882" t="s">
        <v>3</v>
      </c>
      <c r="DE882" t="s">
        <v>3</v>
      </c>
      <c r="DF882" t="s">
        <v>3</v>
      </c>
      <c r="DG882" t="s">
        <v>3</v>
      </c>
      <c r="DH882" t="s">
        <v>3</v>
      </c>
      <c r="DI882" t="s">
        <v>3</v>
      </c>
      <c r="DJ882" t="s">
        <v>3</v>
      </c>
      <c r="DK882" t="s">
        <v>3</v>
      </c>
      <c r="DL882" t="s">
        <v>3</v>
      </c>
      <c r="DM882" t="s">
        <v>3</v>
      </c>
      <c r="DN882">
        <v>156</v>
      </c>
      <c r="DO882">
        <v>84</v>
      </c>
      <c r="DP882">
        <v>1</v>
      </c>
      <c r="DQ882">
        <v>1</v>
      </c>
      <c r="DU882">
        <v>1010</v>
      </c>
      <c r="DV882" t="s">
        <v>629</v>
      </c>
      <c r="DW882" t="s">
        <v>629</v>
      </c>
      <c r="DX882">
        <v>10</v>
      </c>
      <c r="EE882">
        <v>39928718</v>
      </c>
      <c r="EF882">
        <v>60</v>
      </c>
      <c r="EG882" t="s">
        <v>19</v>
      </c>
      <c r="EH882">
        <v>0</v>
      </c>
      <c r="EI882" t="s">
        <v>3</v>
      </c>
      <c r="EJ882">
        <v>1</v>
      </c>
      <c r="EK882">
        <v>1306</v>
      </c>
      <c r="EL882" t="s">
        <v>631</v>
      </c>
      <c r="EM882" t="s">
        <v>632</v>
      </c>
      <c r="EO882" t="s">
        <v>3</v>
      </c>
      <c r="EQ882">
        <v>131072</v>
      </c>
      <c r="ER882">
        <v>54.77</v>
      </c>
      <c r="ES882">
        <v>0.06</v>
      </c>
      <c r="ET882">
        <v>19.62</v>
      </c>
      <c r="EU882">
        <v>1.21</v>
      </c>
      <c r="EV882">
        <v>35.090000000000003</v>
      </c>
      <c r="EW882">
        <v>2.66</v>
      </c>
      <c r="EX882">
        <v>0</v>
      </c>
      <c r="EY882">
        <v>0</v>
      </c>
      <c r="FQ882">
        <v>0</v>
      </c>
      <c r="FR882">
        <f t="shared" ref="FR882:FR891" si="820">ROUND(IF(AND(BH882=3,BI882=3),P882,0),2)</f>
        <v>0</v>
      </c>
      <c r="FS882">
        <v>0</v>
      </c>
      <c r="FX882">
        <v>156</v>
      </c>
      <c r="FY882">
        <v>84</v>
      </c>
      <c r="GA882" t="s">
        <v>3</v>
      </c>
      <c r="GD882">
        <v>0</v>
      </c>
      <c r="GF882">
        <v>1620665506</v>
      </c>
      <c r="GG882">
        <v>2</v>
      </c>
      <c r="GH882">
        <v>1</v>
      </c>
      <c r="GI882">
        <v>2</v>
      </c>
      <c r="GJ882">
        <v>0</v>
      </c>
      <c r="GK882">
        <f>ROUND(R882*(R12)/100,2)</f>
        <v>0</v>
      </c>
      <c r="GL882">
        <f t="shared" ref="GL882:GL891" si="821">ROUND(IF(AND(BH882=3,BI882=3,FS882&lt;&gt;0),P882,0),2)</f>
        <v>0</v>
      </c>
      <c r="GM882">
        <f t="shared" ref="GM882:GM891" si="822">ROUND(O882+X882+Y882+GK882,2)+GX882</f>
        <v>0</v>
      </c>
      <c r="GN882">
        <f t="shared" ref="GN882:GN891" si="823">IF(OR(BI882=0,BI882=1),ROUND(O882+X882+Y882+GK882,2),0)</f>
        <v>0</v>
      </c>
      <c r="GO882">
        <f t="shared" ref="GO882:GO891" si="824">IF(BI882=2,ROUND(O882+X882+Y882+GK882,2),0)</f>
        <v>0</v>
      </c>
      <c r="GP882">
        <f t="shared" ref="GP882:GP891" si="825">IF(BI882=4,ROUND(O882+X882+Y882+GK882,2)+GX882,0)</f>
        <v>0</v>
      </c>
      <c r="GR882">
        <v>0</v>
      </c>
      <c r="GS882">
        <v>3</v>
      </c>
      <c r="GT882">
        <v>0</v>
      </c>
      <c r="GU882" t="s">
        <v>3</v>
      </c>
      <c r="GV882">
        <f t="shared" ref="GV882:GV891" si="826">ROUND((GT882),6)</f>
        <v>0</v>
      </c>
      <c r="GW882">
        <v>1</v>
      </c>
      <c r="GX882">
        <f t="shared" ref="GX882:GX891" si="827">ROUND(HC882*I882,2)</f>
        <v>0</v>
      </c>
      <c r="HA882">
        <v>0</v>
      </c>
      <c r="HB882">
        <v>0</v>
      </c>
      <c r="HC882">
        <f t="shared" ref="HC882:HC891" si="828">GV882*GW882</f>
        <v>0</v>
      </c>
      <c r="IK882">
        <v>0</v>
      </c>
    </row>
    <row r="883" spans="1:245" hidden="1" x14ac:dyDescent="0.2">
      <c r="A883">
        <v>18</v>
      </c>
      <c r="B883">
        <v>1</v>
      </c>
      <c r="C883">
        <v>436</v>
      </c>
      <c r="E883" t="s">
        <v>633</v>
      </c>
      <c r="F883" t="s">
        <v>634</v>
      </c>
      <c r="G883" t="s">
        <v>635</v>
      </c>
      <c r="H883" t="s">
        <v>57</v>
      </c>
      <c r="I883">
        <v>0</v>
      </c>
      <c r="J883">
        <v>0.10869999999999999</v>
      </c>
      <c r="O883">
        <f t="shared" si="789"/>
        <v>0</v>
      </c>
      <c r="P883">
        <f t="shared" si="790"/>
        <v>0</v>
      </c>
      <c r="Q883">
        <f t="shared" si="791"/>
        <v>0</v>
      </c>
      <c r="R883">
        <f t="shared" si="792"/>
        <v>0</v>
      </c>
      <c r="S883">
        <f t="shared" si="793"/>
        <v>0</v>
      </c>
      <c r="T883">
        <f t="shared" si="794"/>
        <v>0</v>
      </c>
      <c r="U883">
        <f t="shared" si="795"/>
        <v>0</v>
      </c>
      <c r="V883">
        <f t="shared" si="796"/>
        <v>0</v>
      </c>
      <c r="W883">
        <f t="shared" si="797"/>
        <v>0</v>
      </c>
      <c r="X883">
        <f t="shared" si="798"/>
        <v>0</v>
      </c>
      <c r="Y883">
        <f t="shared" si="799"/>
        <v>0</v>
      </c>
      <c r="AA883">
        <v>40385408</v>
      </c>
      <c r="AB883">
        <f t="shared" si="800"/>
        <v>11726.55</v>
      </c>
      <c r="AC883">
        <f t="shared" si="801"/>
        <v>11726.55</v>
      </c>
      <c r="AD883">
        <f t="shared" si="802"/>
        <v>0</v>
      </c>
      <c r="AE883">
        <f t="shared" si="803"/>
        <v>0</v>
      </c>
      <c r="AF883">
        <f t="shared" si="804"/>
        <v>0</v>
      </c>
      <c r="AG883">
        <f t="shared" si="805"/>
        <v>0</v>
      </c>
      <c r="AH883">
        <f t="shared" si="806"/>
        <v>0</v>
      </c>
      <c r="AI883">
        <f t="shared" si="807"/>
        <v>0</v>
      </c>
      <c r="AJ883">
        <f t="shared" si="808"/>
        <v>0</v>
      </c>
      <c r="AK883">
        <v>11726.55</v>
      </c>
      <c r="AL883">
        <v>11726.55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1</v>
      </c>
      <c r="AW883">
        <v>1</v>
      </c>
      <c r="AZ883">
        <v>1</v>
      </c>
      <c r="BA883">
        <v>1</v>
      </c>
      <c r="BB883">
        <v>1</v>
      </c>
      <c r="BC883">
        <v>3.06</v>
      </c>
      <c r="BD883" t="s">
        <v>3</v>
      </c>
      <c r="BE883" t="s">
        <v>3</v>
      </c>
      <c r="BF883" t="s">
        <v>3</v>
      </c>
      <c r="BG883" t="s">
        <v>3</v>
      </c>
      <c r="BH883">
        <v>3</v>
      </c>
      <c r="BI883">
        <v>1</v>
      </c>
      <c r="BJ883" t="s">
        <v>636</v>
      </c>
      <c r="BM883">
        <v>1306</v>
      </c>
      <c r="BN883">
        <v>0</v>
      </c>
      <c r="BO883" t="s">
        <v>634</v>
      </c>
      <c r="BP883">
        <v>1</v>
      </c>
      <c r="BQ883">
        <v>60</v>
      </c>
      <c r="BR883">
        <v>0</v>
      </c>
      <c r="BS883">
        <v>1</v>
      </c>
      <c r="BT883">
        <v>1</v>
      </c>
      <c r="BU883">
        <v>1</v>
      </c>
      <c r="BV883">
        <v>1</v>
      </c>
      <c r="BW883">
        <v>1</v>
      </c>
      <c r="BX883">
        <v>1</v>
      </c>
      <c r="BY883" t="s">
        <v>3</v>
      </c>
      <c r="BZ883">
        <v>0</v>
      </c>
      <c r="CA883">
        <v>0</v>
      </c>
      <c r="CE883">
        <v>30</v>
      </c>
      <c r="CF883">
        <v>0</v>
      </c>
      <c r="CG883">
        <v>0</v>
      </c>
      <c r="CM883">
        <v>0</v>
      </c>
      <c r="CN883" t="s">
        <v>3</v>
      </c>
      <c r="CO883">
        <v>0</v>
      </c>
      <c r="CP883">
        <f t="shared" si="809"/>
        <v>0</v>
      </c>
      <c r="CQ883">
        <f t="shared" si="810"/>
        <v>35883.24</v>
      </c>
      <c r="CR883">
        <f t="shared" si="811"/>
        <v>0</v>
      </c>
      <c r="CS883">
        <f t="shared" si="812"/>
        <v>0</v>
      </c>
      <c r="CT883">
        <f t="shared" si="813"/>
        <v>0</v>
      </c>
      <c r="CU883">
        <f t="shared" si="814"/>
        <v>0</v>
      </c>
      <c r="CV883">
        <f t="shared" si="815"/>
        <v>0</v>
      </c>
      <c r="CW883">
        <f t="shared" si="816"/>
        <v>0</v>
      </c>
      <c r="CX883">
        <f t="shared" si="817"/>
        <v>0</v>
      </c>
      <c r="CY883">
        <f t="shared" si="818"/>
        <v>0</v>
      </c>
      <c r="CZ883">
        <f t="shared" si="819"/>
        <v>0</v>
      </c>
      <c r="DC883" t="s">
        <v>3</v>
      </c>
      <c r="DD883" t="s">
        <v>3</v>
      </c>
      <c r="DE883" t="s">
        <v>3</v>
      </c>
      <c r="DF883" t="s">
        <v>3</v>
      </c>
      <c r="DG883" t="s">
        <v>3</v>
      </c>
      <c r="DH883" t="s">
        <v>3</v>
      </c>
      <c r="DI883" t="s">
        <v>3</v>
      </c>
      <c r="DJ883" t="s">
        <v>3</v>
      </c>
      <c r="DK883" t="s">
        <v>3</v>
      </c>
      <c r="DL883" t="s">
        <v>3</v>
      </c>
      <c r="DM883" t="s">
        <v>3</v>
      </c>
      <c r="DN883">
        <v>156</v>
      </c>
      <c r="DO883">
        <v>84</v>
      </c>
      <c r="DP883">
        <v>1</v>
      </c>
      <c r="DQ883">
        <v>1</v>
      </c>
      <c r="DU883">
        <v>1009</v>
      </c>
      <c r="DV883" t="s">
        <v>57</v>
      </c>
      <c r="DW883" t="s">
        <v>57</v>
      </c>
      <c r="DX883">
        <v>1000</v>
      </c>
      <c r="EE883">
        <v>39928718</v>
      </c>
      <c r="EF883">
        <v>60</v>
      </c>
      <c r="EG883" t="s">
        <v>19</v>
      </c>
      <c r="EH883">
        <v>0</v>
      </c>
      <c r="EI883" t="s">
        <v>3</v>
      </c>
      <c r="EJ883">
        <v>1</v>
      </c>
      <c r="EK883">
        <v>1306</v>
      </c>
      <c r="EL883" t="s">
        <v>631</v>
      </c>
      <c r="EM883" t="s">
        <v>632</v>
      </c>
      <c r="EO883" t="s">
        <v>3</v>
      </c>
      <c r="EQ883">
        <v>0</v>
      </c>
      <c r="ER883">
        <v>11726.55</v>
      </c>
      <c r="ES883">
        <v>11726.55</v>
      </c>
      <c r="ET883">
        <v>0</v>
      </c>
      <c r="EU883">
        <v>0</v>
      </c>
      <c r="EV883">
        <v>0</v>
      </c>
      <c r="EW883">
        <v>0</v>
      </c>
      <c r="EX883">
        <v>0</v>
      </c>
      <c r="FQ883">
        <v>0</v>
      </c>
      <c r="FR883">
        <f t="shared" si="820"/>
        <v>0</v>
      </c>
      <c r="FS883">
        <v>0</v>
      </c>
      <c r="FX883">
        <v>156</v>
      </c>
      <c r="FY883">
        <v>84</v>
      </c>
      <c r="GA883" t="s">
        <v>3</v>
      </c>
      <c r="GD883">
        <v>0</v>
      </c>
      <c r="GF883">
        <v>-1570911069</v>
      </c>
      <c r="GG883">
        <v>2</v>
      </c>
      <c r="GH883">
        <v>1</v>
      </c>
      <c r="GI883">
        <v>2</v>
      </c>
      <c r="GJ883">
        <v>0</v>
      </c>
      <c r="GK883">
        <f>ROUND(R883*(R12)/100,2)</f>
        <v>0</v>
      </c>
      <c r="GL883">
        <f t="shared" si="821"/>
        <v>0</v>
      </c>
      <c r="GM883">
        <f t="shared" si="822"/>
        <v>0</v>
      </c>
      <c r="GN883">
        <f t="shared" si="823"/>
        <v>0</v>
      </c>
      <c r="GO883">
        <f t="shared" si="824"/>
        <v>0</v>
      </c>
      <c r="GP883">
        <f t="shared" si="825"/>
        <v>0</v>
      </c>
      <c r="GR883">
        <v>0</v>
      </c>
      <c r="GS883">
        <v>3</v>
      </c>
      <c r="GT883">
        <v>0</v>
      </c>
      <c r="GU883" t="s">
        <v>3</v>
      </c>
      <c r="GV883">
        <f t="shared" si="826"/>
        <v>0</v>
      </c>
      <c r="GW883">
        <v>1</v>
      </c>
      <c r="GX883">
        <f t="shared" si="827"/>
        <v>0</v>
      </c>
      <c r="HA883">
        <v>0</v>
      </c>
      <c r="HB883">
        <v>0</v>
      </c>
      <c r="HC883">
        <f t="shared" si="828"/>
        <v>0</v>
      </c>
      <c r="IK883">
        <v>0</v>
      </c>
    </row>
    <row r="884" spans="1:245" hidden="1" x14ac:dyDescent="0.2">
      <c r="A884">
        <v>17</v>
      </c>
      <c r="B884">
        <v>1</v>
      </c>
      <c r="C884">
        <f>ROW(SmtRes!A443)</f>
        <v>443</v>
      </c>
      <c r="D884">
        <f>ROW(EtalonRes!A442)</f>
        <v>442</v>
      </c>
      <c r="E884" t="s">
        <v>637</v>
      </c>
      <c r="F884" t="s">
        <v>638</v>
      </c>
      <c r="G884" t="s">
        <v>639</v>
      </c>
      <c r="H884" t="s">
        <v>629</v>
      </c>
      <c r="I884">
        <v>0</v>
      </c>
      <c r="J884">
        <v>0</v>
      </c>
      <c r="O884">
        <f t="shared" si="789"/>
        <v>0</v>
      </c>
      <c r="P884">
        <f t="shared" si="790"/>
        <v>0</v>
      </c>
      <c r="Q884">
        <f t="shared" si="791"/>
        <v>0</v>
      </c>
      <c r="R884">
        <f t="shared" si="792"/>
        <v>0</v>
      </c>
      <c r="S884">
        <f t="shared" si="793"/>
        <v>0</v>
      </c>
      <c r="T884">
        <f t="shared" si="794"/>
        <v>0</v>
      </c>
      <c r="U884">
        <f t="shared" si="795"/>
        <v>0</v>
      </c>
      <c r="V884">
        <f t="shared" si="796"/>
        <v>0</v>
      </c>
      <c r="W884">
        <f t="shared" si="797"/>
        <v>0</v>
      </c>
      <c r="X884">
        <f t="shared" si="798"/>
        <v>0</v>
      </c>
      <c r="Y884">
        <f t="shared" si="799"/>
        <v>0</v>
      </c>
      <c r="AA884">
        <v>40385408</v>
      </c>
      <c r="AB884">
        <f t="shared" si="800"/>
        <v>134.82</v>
      </c>
      <c r="AC884">
        <f t="shared" si="801"/>
        <v>67.53</v>
      </c>
      <c r="AD884">
        <f t="shared" si="802"/>
        <v>1.54</v>
      </c>
      <c r="AE884">
        <f t="shared" si="803"/>
        <v>0.28999999999999998</v>
      </c>
      <c r="AF884">
        <f t="shared" si="804"/>
        <v>65.75</v>
      </c>
      <c r="AG884">
        <f t="shared" si="805"/>
        <v>0</v>
      </c>
      <c r="AH884">
        <f t="shared" si="806"/>
        <v>6.22</v>
      </c>
      <c r="AI884">
        <f t="shared" si="807"/>
        <v>0</v>
      </c>
      <c r="AJ884">
        <f t="shared" si="808"/>
        <v>0</v>
      </c>
      <c r="AK884">
        <v>134.82</v>
      </c>
      <c r="AL884">
        <v>67.53</v>
      </c>
      <c r="AM884">
        <v>1.54</v>
      </c>
      <c r="AN884">
        <v>0.28999999999999998</v>
      </c>
      <c r="AO884">
        <v>65.75</v>
      </c>
      <c r="AP884">
        <v>0</v>
      </c>
      <c r="AQ884">
        <v>6.22</v>
      </c>
      <c r="AR884">
        <v>0</v>
      </c>
      <c r="AS884">
        <v>0</v>
      </c>
      <c r="AT884">
        <v>90</v>
      </c>
      <c r="AU884">
        <v>41</v>
      </c>
      <c r="AV884">
        <v>1</v>
      </c>
      <c r="AW884">
        <v>1</v>
      </c>
      <c r="AZ884">
        <v>1</v>
      </c>
      <c r="BA884">
        <v>24.53</v>
      </c>
      <c r="BB884">
        <v>9.4</v>
      </c>
      <c r="BC884">
        <v>9.33</v>
      </c>
      <c r="BD884" t="s">
        <v>3</v>
      </c>
      <c r="BE884" t="s">
        <v>3</v>
      </c>
      <c r="BF884" t="s">
        <v>3</v>
      </c>
      <c r="BG884" t="s">
        <v>3</v>
      </c>
      <c r="BH884">
        <v>0</v>
      </c>
      <c r="BI884">
        <v>1</v>
      </c>
      <c r="BJ884" t="s">
        <v>640</v>
      </c>
      <c r="BM884">
        <v>1306</v>
      </c>
      <c r="BN884">
        <v>0</v>
      </c>
      <c r="BO884" t="s">
        <v>638</v>
      </c>
      <c r="BP884">
        <v>1</v>
      </c>
      <c r="BQ884">
        <v>60</v>
      </c>
      <c r="BR884">
        <v>0</v>
      </c>
      <c r="BS884">
        <v>24.53</v>
      </c>
      <c r="BT884">
        <v>1</v>
      </c>
      <c r="BU884">
        <v>1</v>
      </c>
      <c r="BV884">
        <v>1</v>
      </c>
      <c r="BW884">
        <v>1</v>
      </c>
      <c r="BX884">
        <v>1</v>
      </c>
      <c r="BY884" t="s">
        <v>3</v>
      </c>
      <c r="BZ884">
        <v>90</v>
      </c>
      <c r="CA884">
        <v>41</v>
      </c>
      <c r="CE884">
        <v>30</v>
      </c>
      <c r="CF884">
        <v>0</v>
      </c>
      <c r="CG884">
        <v>0</v>
      </c>
      <c r="CM884">
        <v>0</v>
      </c>
      <c r="CN884" t="s">
        <v>3</v>
      </c>
      <c r="CO884">
        <v>0</v>
      </c>
      <c r="CP884">
        <f t="shared" si="809"/>
        <v>0</v>
      </c>
      <c r="CQ884">
        <f t="shared" si="810"/>
        <v>630.04999999999995</v>
      </c>
      <c r="CR884">
        <f t="shared" si="811"/>
        <v>14.48</v>
      </c>
      <c r="CS884">
        <f t="shared" si="812"/>
        <v>7.11</v>
      </c>
      <c r="CT884">
        <f t="shared" si="813"/>
        <v>1612.85</v>
      </c>
      <c r="CU884">
        <f t="shared" si="814"/>
        <v>0</v>
      </c>
      <c r="CV884">
        <f t="shared" si="815"/>
        <v>6.22</v>
      </c>
      <c r="CW884">
        <f t="shared" si="816"/>
        <v>0</v>
      </c>
      <c r="CX884">
        <f t="shared" si="817"/>
        <v>0</v>
      </c>
      <c r="CY884">
        <f t="shared" si="818"/>
        <v>0</v>
      </c>
      <c r="CZ884">
        <f t="shared" si="819"/>
        <v>0</v>
      </c>
      <c r="DC884" t="s">
        <v>3</v>
      </c>
      <c r="DD884" t="s">
        <v>3</v>
      </c>
      <c r="DE884" t="s">
        <v>3</v>
      </c>
      <c r="DF884" t="s">
        <v>3</v>
      </c>
      <c r="DG884" t="s">
        <v>3</v>
      </c>
      <c r="DH884" t="s">
        <v>3</v>
      </c>
      <c r="DI884" t="s">
        <v>3</v>
      </c>
      <c r="DJ884" t="s">
        <v>3</v>
      </c>
      <c r="DK884" t="s">
        <v>3</v>
      </c>
      <c r="DL884" t="s">
        <v>3</v>
      </c>
      <c r="DM884" t="s">
        <v>3</v>
      </c>
      <c r="DN884">
        <v>156</v>
      </c>
      <c r="DO884">
        <v>84</v>
      </c>
      <c r="DP884">
        <v>1</v>
      </c>
      <c r="DQ884">
        <v>1</v>
      </c>
      <c r="DU884">
        <v>1010</v>
      </c>
      <c r="DV884" t="s">
        <v>629</v>
      </c>
      <c r="DW884" t="s">
        <v>629</v>
      </c>
      <c r="DX884">
        <v>10</v>
      </c>
      <c r="EE884">
        <v>39928718</v>
      </c>
      <c r="EF884">
        <v>60</v>
      </c>
      <c r="EG884" t="s">
        <v>19</v>
      </c>
      <c r="EH884">
        <v>0</v>
      </c>
      <c r="EI884" t="s">
        <v>3</v>
      </c>
      <c r="EJ884">
        <v>1</v>
      </c>
      <c r="EK884">
        <v>1306</v>
      </c>
      <c r="EL884" t="s">
        <v>631</v>
      </c>
      <c r="EM884" t="s">
        <v>632</v>
      </c>
      <c r="EO884" t="s">
        <v>3</v>
      </c>
      <c r="EQ884">
        <v>131072</v>
      </c>
      <c r="ER884">
        <v>134.82</v>
      </c>
      <c r="ES884">
        <v>67.53</v>
      </c>
      <c r="ET884">
        <v>1.54</v>
      </c>
      <c r="EU884">
        <v>0.28999999999999998</v>
      </c>
      <c r="EV884">
        <v>65.75</v>
      </c>
      <c r="EW884">
        <v>6.22</v>
      </c>
      <c r="EX884">
        <v>0</v>
      </c>
      <c r="EY884">
        <v>0</v>
      </c>
      <c r="FQ884">
        <v>0</v>
      </c>
      <c r="FR884">
        <f t="shared" si="820"/>
        <v>0</v>
      </c>
      <c r="FS884">
        <v>0</v>
      </c>
      <c r="FX884">
        <v>156</v>
      </c>
      <c r="FY884">
        <v>84</v>
      </c>
      <c r="GA884" t="s">
        <v>3</v>
      </c>
      <c r="GD884">
        <v>0</v>
      </c>
      <c r="GF884">
        <v>354452369</v>
      </c>
      <c r="GG884">
        <v>2</v>
      </c>
      <c r="GH884">
        <v>1</v>
      </c>
      <c r="GI884">
        <v>2</v>
      </c>
      <c r="GJ884">
        <v>0</v>
      </c>
      <c r="GK884">
        <f>ROUND(R884*(R12)/100,2)</f>
        <v>0</v>
      </c>
      <c r="GL884">
        <f t="shared" si="821"/>
        <v>0</v>
      </c>
      <c r="GM884">
        <f t="shared" si="822"/>
        <v>0</v>
      </c>
      <c r="GN884">
        <f t="shared" si="823"/>
        <v>0</v>
      </c>
      <c r="GO884">
        <f t="shared" si="824"/>
        <v>0</v>
      </c>
      <c r="GP884">
        <f t="shared" si="825"/>
        <v>0</v>
      </c>
      <c r="GR884">
        <v>0</v>
      </c>
      <c r="GS884">
        <v>3</v>
      </c>
      <c r="GT884">
        <v>0</v>
      </c>
      <c r="GU884" t="s">
        <v>3</v>
      </c>
      <c r="GV884">
        <f t="shared" si="826"/>
        <v>0</v>
      </c>
      <c r="GW884">
        <v>1</v>
      </c>
      <c r="GX884">
        <f t="shared" si="827"/>
        <v>0</v>
      </c>
      <c r="HA884">
        <v>0</v>
      </c>
      <c r="HB884">
        <v>0</v>
      </c>
      <c r="HC884">
        <f t="shared" si="828"/>
        <v>0</v>
      </c>
      <c r="IK884">
        <v>0</v>
      </c>
    </row>
    <row r="885" spans="1:245" hidden="1" x14ac:dyDescent="0.2">
      <c r="A885">
        <v>17</v>
      </c>
      <c r="B885">
        <v>1</v>
      </c>
      <c r="C885">
        <f>ROW(SmtRes!A451)</f>
        <v>451</v>
      </c>
      <c r="D885">
        <f>ROW(EtalonRes!A449)</f>
        <v>449</v>
      </c>
      <c r="E885" t="s">
        <v>641</v>
      </c>
      <c r="F885" t="s">
        <v>642</v>
      </c>
      <c r="G885" t="s">
        <v>643</v>
      </c>
      <c r="H885" t="s">
        <v>644</v>
      </c>
      <c r="I885">
        <v>0</v>
      </c>
      <c r="J885">
        <v>0</v>
      </c>
      <c r="O885">
        <f t="shared" si="789"/>
        <v>0</v>
      </c>
      <c r="P885">
        <f t="shared" si="790"/>
        <v>0</v>
      </c>
      <c r="Q885">
        <f t="shared" si="791"/>
        <v>0</v>
      </c>
      <c r="R885">
        <f t="shared" si="792"/>
        <v>0</v>
      </c>
      <c r="S885">
        <f t="shared" si="793"/>
        <v>0</v>
      </c>
      <c r="T885">
        <f t="shared" si="794"/>
        <v>0</v>
      </c>
      <c r="U885">
        <f t="shared" si="795"/>
        <v>0</v>
      </c>
      <c r="V885">
        <f t="shared" si="796"/>
        <v>0</v>
      </c>
      <c r="W885">
        <f t="shared" si="797"/>
        <v>0</v>
      </c>
      <c r="X885">
        <f t="shared" si="798"/>
        <v>0</v>
      </c>
      <c r="Y885">
        <f t="shared" si="799"/>
        <v>0</v>
      </c>
      <c r="AA885">
        <v>40385408</v>
      </c>
      <c r="AB885">
        <f t="shared" si="800"/>
        <v>29.49</v>
      </c>
      <c r="AC885">
        <f t="shared" si="801"/>
        <v>2.02</v>
      </c>
      <c r="AD885">
        <f t="shared" si="802"/>
        <v>6.25</v>
      </c>
      <c r="AE885">
        <f t="shared" si="803"/>
        <v>1.53</v>
      </c>
      <c r="AF885">
        <f t="shared" si="804"/>
        <v>21.22</v>
      </c>
      <c r="AG885">
        <f t="shared" si="805"/>
        <v>0</v>
      </c>
      <c r="AH885">
        <f t="shared" si="806"/>
        <v>1.83</v>
      </c>
      <c r="AI885">
        <f t="shared" si="807"/>
        <v>0</v>
      </c>
      <c r="AJ885">
        <f t="shared" si="808"/>
        <v>0</v>
      </c>
      <c r="AK885">
        <v>29.49</v>
      </c>
      <c r="AL885">
        <v>2.02</v>
      </c>
      <c r="AM885">
        <v>6.25</v>
      </c>
      <c r="AN885">
        <v>1.53</v>
      </c>
      <c r="AO885">
        <v>21.22</v>
      </c>
      <c r="AP885">
        <v>0</v>
      </c>
      <c r="AQ885">
        <v>1.83</v>
      </c>
      <c r="AR885">
        <v>0</v>
      </c>
      <c r="AS885">
        <v>0</v>
      </c>
      <c r="AT885">
        <v>90</v>
      </c>
      <c r="AU885">
        <v>41</v>
      </c>
      <c r="AV885">
        <v>1</v>
      </c>
      <c r="AW885">
        <v>1</v>
      </c>
      <c r="AZ885">
        <v>1</v>
      </c>
      <c r="BA885">
        <v>24.53</v>
      </c>
      <c r="BB885">
        <v>9.73</v>
      </c>
      <c r="BC885">
        <v>11.91</v>
      </c>
      <c r="BD885" t="s">
        <v>3</v>
      </c>
      <c r="BE885" t="s">
        <v>3</v>
      </c>
      <c r="BF885" t="s">
        <v>3</v>
      </c>
      <c r="BG885" t="s">
        <v>3</v>
      </c>
      <c r="BH885">
        <v>0</v>
      </c>
      <c r="BI885">
        <v>1</v>
      </c>
      <c r="BJ885" t="s">
        <v>645</v>
      </c>
      <c r="BM885">
        <v>1306</v>
      </c>
      <c r="BN885">
        <v>0</v>
      </c>
      <c r="BO885" t="s">
        <v>642</v>
      </c>
      <c r="BP885">
        <v>1</v>
      </c>
      <c r="BQ885">
        <v>60</v>
      </c>
      <c r="BR885">
        <v>0</v>
      </c>
      <c r="BS885">
        <v>24.53</v>
      </c>
      <c r="BT885">
        <v>1</v>
      </c>
      <c r="BU885">
        <v>1</v>
      </c>
      <c r="BV885">
        <v>1</v>
      </c>
      <c r="BW885">
        <v>1</v>
      </c>
      <c r="BX885">
        <v>1</v>
      </c>
      <c r="BY885" t="s">
        <v>3</v>
      </c>
      <c r="BZ885">
        <v>90</v>
      </c>
      <c r="CA885">
        <v>41</v>
      </c>
      <c r="CE885">
        <v>30</v>
      </c>
      <c r="CF885">
        <v>0</v>
      </c>
      <c r="CG885">
        <v>0</v>
      </c>
      <c r="CM885">
        <v>0</v>
      </c>
      <c r="CN885" t="s">
        <v>3</v>
      </c>
      <c r="CO885">
        <v>0</v>
      </c>
      <c r="CP885">
        <f t="shared" si="809"/>
        <v>0</v>
      </c>
      <c r="CQ885">
        <f t="shared" si="810"/>
        <v>24.06</v>
      </c>
      <c r="CR885">
        <f t="shared" si="811"/>
        <v>60.81</v>
      </c>
      <c r="CS885">
        <f t="shared" si="812"/>
        <v>37.53</v>
      </c>
      <c r="CT885">
        <f t="shared" si="813"/>
        <v>520.53</v>
      </c>
      <c r="CU885">
        <f t="shared" si="814"/>
        <v>0</v>
      </c>
      <c r="CV885">
        <f t="shared" si="815"/>
        <v>1.83</v>
      </c>
      <c r="CW885">
        <f t="shared" si="816"/>
        <v>0</v>
      </c>
      <c r="CX885">
        <f t="shared" si="817"/>
        <v>0</v>
      </c>
      <c r="CY885">
        <f t="shared" si="818"/>
        <v>0</v>
      </c>
      <c r="CZ885">
        <f t="shared" si="819"/>
        <v>0</v>
      </c>
      <c r="DC885" t="s">
        <v>3</v>
      </c>
      <c r="DD885" t="s">
        <v>3</v>
      </c>
      <c r="DE885" t="s">
        <v>3</v>
      </c>
      <c r="DF885" t="s">
        <v>3</v>
      </c>
      <c r="DG885" t="s">
        <v>3</v>
      </c>
      <c r="DH885" t="s">
        <v>3</v>
      </c>
      <c r="DI885" t="s">
        <v>3</v>
      </c>
      <c r="DJ885" t="s">
        <v>3</v>
      </c>
      <c r="DK885" t="s">
        <v>3</v>
      </c>
      <c r="DL885" t="s">
        <v>3</v>
      </c>
      <c r="DM885" t="s">
        <v>3</v>
      </c>
      <c r="DN885">
        <v>156</v>
      </c>
      <c r="DO885">
        <v>84</v>
      </c>
      <c r="DP885">
        <v>1</v>
      </c>
      <c r="DQ885">
        <v>1</v>
      </c>
      <c r="DU885">
        <v>1013</v>
      </c>
      <c r="DV885" t="s">
        <v>644</v>
      </c>
      <c r="DW885" t="s">
        <v>644</v>
      </c>
      <c r="DX885">
        <v>1</v>
      </c>
      <c r="EE885">
        <v>39928718</v>
      </c>
      <c r="EF885">
        <v>60</v>
      </c>
      <c r="EG885" t="s">
        <v>19</v>
      </c>
      <c r="EH885">
        <v>0</v>
      </c>
      <c r="EI885" t="s">
        <v>3</v>
      </c>
      <c r="EJ885">
        <v>1</v>
      </c>
      <c r="EK885">
        <v>1306</v>
      </c>
      <c r="EL885" t="s">
        <v>631</v>
      </c>
      <c r="EM885" t="s">
        <v>632</v>
      </c>
      <c r="EO885" t="s">
        <v>3</v>
      </c>
      <c r="EQ885">
        <v>131072</v>
      </c>
      <c r="ER885">
        <v>29.49</v>
      </c>
      <c r="ES885">
        <v>2.02</v>
      </c>
      <c r="ET885">
        <v>6.25</v>
      </c>
      <c r="EU885">
        <v>1.53</v>
      </c>
      <c r="EV885">
        <v>21.22</v>
      </c>
      <c r="EW885">
        <v>1.83</v>
      </c>
      <c r="EX885">
        <v>0</v>
      </c>
      <c r="EY885">
        <v>0</v>
      </c>
      <c r="FQ885">
        <v>0</v>
      </c>
      <c r="FR885">
        <f t="shared" si="820"/>
        <v>0</v>
      </c>
      <c r="FS885">
        <v>0</v>
      </c>
      <c r="FX885">
        <v>156</v>
      </c>
      <c r="FY885">
        <v>84</v>
      </c>
      <c r="GA885" t="s">
        <v>3</v>
      </c>
      <c r="GD885">
        <v>0</v>
      </c>
      <c r="GF885">
        <v>1921429225</v>
      </c>
      <c r="GG885">
        <v>2</v>
      </c>
      <c r="GH885">
        <v>1</v>
      </c>
      <c r="GI885">
        <v>2</v>
      </c>
      <c r="GJ885">
        <v>0</v>
      </c>
      <c r="GK885">
        <f>ROUND(R885*(R12)/100,2)</f>
        <v>0</v>
      </c>
      <c r="GL885">
        <f t="shared" si="821"/>
        <v>0</v>
      </c>
      <c r="GM885">
        <f t="shared" si="822"/>
        <v>0</v>
      </c>
      <c r="GN885">
        <f t="shared" si="823"/>
        <v>0</v>
      </c>
      <c r="GO885">
        <f t="shared" si="824"/>
        <v>0</v>
      </c>
      <c r="GP885">
        <f t="shared" si="825"/>
        <v>0</v>
      </c>
      <c r="GR885">
        <v>0</v>
      </c>
      <c r="GS885">
        <v>3</v>
      </c>
      <c r="GT885">
        <v>0</v>
      </c>
      <c r="GU885" t="s">
        <v>3</v>
      </c>
      <c r="GV885">
        <f t="shared" si="826"/>
        <v>0</v>
      </c>
      <c r="GW885">
        <v>1</v>
      </c>
      <c r="GX885">
        <f t="shared" si="827"/>
        <v>0</v>
      </c>
      <c r="HA885">
        <v>0</v>
      </c>
      <c r="HB885">
        <v>0</v>
      </c>
      <c r="HC885">
        <f t="shared" si="828"/>
        <v>0</v>
      </c>
      <c r="IK885">
        <v>0</v>
      </c>
    </row>
    <row r="886" spans="1:245" hidden="1" x14ac:dyDescent="0.2">
      <c r="A886">
        <v>18</v>
      </c>
      <c r="B886">
        <v>1</v>
      </c>
      <c r="C886">
        <v>450</v>
      </c>
      <c r="E886" t="s">
        <v>646</v>
      </c>
      <c r="F886" t="s">
        <v>647</v>
      </c>
      <c r="G886" t="s">
        <v>648</v>
      </c>
      <c r="H886" t="s">
        <v>57</v>
      </c>
      <c r="I886">
        <v>0</v>
      </c>
      <c r="J886">
        <v>4.2500000000000003E-3</v>
      </c>
      <c r="O886">
        <f t="shared" si="789"/>
        <v>0</v>
      </c>
      <c r="P886">
        <f t="shared" si="790"/>
        <v>0</v>
      </c>
      <c r="Q886">
        <f t="shared" si="791"/>
        <v>0</v>
      </c>
      <c r="R886">
        <f t="shared" si="792"/>
        <v>0</v>
      </c>
      <c r="S886">
        <f t="shared" si="793"/>
        <v>0</v>
      </c>
      <c r="T886">
        <f t="shared" si="794"/>
        <v>0</v>
      </c>
      <c r="U886">
        <f t="shared" si="795"/>
        <v>0</v>
      </c>
      <c r="V886">
        <f t="shared" si="796"/>
        <v>0</v>
      </c>
      <c r="W886">
        <f t="shared" si="797"/>
        <v>0</v>
      </c>
      <c r="X886">
        <f t="shared" si="798"/>
        <v>0</v>
      </c>
      <c r="Y886">
        <f t="shared" si="799"/>
        <v>0</v>
      </c>
      <c r="AA886">
        <v>40385408</v>
      </c>
      <c r="AB886">
        <f t="shared" si="800"/>
        <v>11978.98</v>
      </c>
      <c r="AC886">
        <f t="shared" si="801"/>
        <v>11978.98</v>
      </c>
      <c r="AD886">
        <f t="shared" si="802"/>
        <v>0</v>
      </c>
      <c r="AE886">
        <f t="shared" si="803"/>
        <v>0</v>
      </c>
      <c r="AF886">
        <f t="shared" si="804"/>
        <v>0</v>
      </c>
      <c r="AG886">
        <f t="shared" si="805"/>
        <v>0</v>
      </c>
      <c r="AH886">
        <f t="shared" si="806"/>
        <v>0</v>
      </c>
      <c r="AI886">
        <f t="shared" si="807"/>
        <v>0</v>
      </c>
      <c r="AJ886">
        <f t="shared" si="808"/>
        <v>0</v>
      </c>
      <c r="AK886">
        <v>11978.98</v>
      </c>
      <c r="AL886">
        <v>11978.98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1</v>
      </c>
      <c r="AW886">
        <v>1</v>
      </c>
      <c r="AZ886">
        <v>1</v>
      </c>
      <c r="BA886">
        <v>1</v>
      </c>
      <c r="BB886">
        <v>1</v>
      </c>
      <c r="BC886">
        <v>3.52</v>
      </c>
      <c r="BD886" t="s">
        <v>3</v>
      </c>
      <c r="BE886" t="s">
        <v>3</v>
      </c>
      <c r="BF886" t="s">
        <v>3</v>
      </c>
      <c r="BG886" t="s">
        <v>3</v>
      </c>
      <c r="BH886">
        <v>3</v>
      </c>
      <c r="BI886">
        <v>1</v>
      </c>
      <c r="BJ886" t="s">
        <v>649</v>
      </c>
      <c r="BM886">
        <v>1306</v>
      </c>
      <c r="BN886">
        <v>0</v>
      </c>
      <c r="BO886" t="s">
        <v>647</v>
      </c>
      <c r="BP886">
        <v>1</v>
      </c>
      <c r="BQ886">
        <v>60</v>
      </c>
      <c r="BR886">
        <v>0</v>
      </c>
      <c r="BS886">
        <v>1</v>
      </c>
      <c r="BT886">
        <v>1</v>
      </c>
      <c r="BU886">
        <v>1</v>
      </c>
      <c r="BV886">
        <v>1</v>
      </c>
      <c r="BW886">
        <v>1</v>
      </c>
      <c r="BX886">
        <v>1</v>
      </c>
      <c r="BY886" t="s">
        <v>3</v>
      </c>
      <c r="BZ886">
        <v>0</v>
      </c>
      <c r="CA886">
        <v>0</v>
      </c>
      <c r="CE886">
        <v>30</v>
      </c>
      <c r="CF886">
        <v>0</v>
      </c>
      <c r="CG886">
        <v>0</v>
      </c>
      <c r="CM886">
        <v>0</v>
      </c>
      <c r="CN886" t="s">
        <v>3</v>
      </c>
      <c r="CO886">
        <v>0</v>
      </c>
      <c r="CP886">
        <f t="shared" si="809"/>
        <v>0</v>
      </c>
      <c r="CQ886">
        <f t="shared" si="810"/>
        <v>42166.01</v>
      </c>
      <c r="CR886">
        <f t="shared" si="811"/>
        <v>0</v>
      </c>
      <c r="CS886">
        <f t="shared" si="812"/>
        <v>0</v>
      </c>
      <c r="CT886">
        <f t="shared" si="813"/>
        <v>0</v>
      </c>
      <c r="CU886">
        <f t="shared" si="814"/>
        <v>0</v>
      </c>
      <c r="CV886">
        <f t="shared" si="815"/>
        <v>0</v>
      </c>
      <c r="CW886">
        <f t="shared" si="816"/>
        <v>0</v>
      </c>
      <c r="CX886">
        <f t="shared" si="817"/>
        <v>0</v>
      </c>
      <c r="CY886">
        <f t="shared" si="818"/>
        <v>0</v>
      </c>
      <c r="CZ886">
        <f t="shared" si="819"/>
        <v>0</v>
      </c>
      <c r="DC886" t="s">
        <v>3</v>
      </c>
      <c r="DD886" t="s">
        <v>3</v>
      </c>
      <c r="DE886" t="s">
        <v>3</v>
      </c>
      <c r="DF886" t="s">
        <v>3</v>
      </c>
      <c r="DG886" t="s">
        <v>3</v>
      </c>
      <c r="DH886" t="s">
        <v>3</v>
      </c>
      <c r="DI886" t="s">
        <v>3</v>
      </c>
      <c r="DJ886" t="s">
        <v>3</v>
      </c>
      <c r="DK886" t="s">
        <v>3</v>
      </c>
      <c r="DL886" t="s">
        <v>3</v>
      </c>
      <c r="DM886" t="s">
        <v>3</v>
      </c>
      <c r="DN886">
        <v>156</v>
      </c>
      <c r="DO886">
        <v>84</v>
      </c>
      <c r="DP886">
        <v>1</v>
      </c>
      <c r="DQ886">
        <v>1</v>
      </c>
      <c r="DU886">
        <v>1009</v>
      </c>
      <c r="DV886" t="s">
        <v>57</v>
      </c>
      <c r="DW886" t="s">
        <v>57</v>
      </c>
      <c r="DX886">
        <v>1000</v>
      </c>
      <c r="EE886">
        <v>39928718</v>
      </c>
      <c r="EF886">
        <v>60</v>
      </c>
      <c r="EG886" t="s">
        <v>19</v>
      </c>
      <c r="EH886">
        <v>0</v>
      </c>
      <c r="EI886" t="s">
        <v>3</v>
      </c>
      <c r="EJ886">
        <v>1</v>
      </c>
      <c r="EK886">
        <v>1306</v>
      </c>
      <c r="EL886" t="s">
        <v>631</v>
      </c>
      <c r="EM886" t="s">
        <v>632</v>
      </c>
      <c r="EO886" t="s">
        <v>3</v>
      </c>
      <c r="EQ886">
        <v>0</v>
      </c>
      <c r="ER886">
        <v>11978.98</v>
      </c>
      <c r="ES886">
        <v>11978.98</v>
      </c>
      <c r="ET886">
        <v>0</v>
      </c>
      <c r="EU886">
        <v>0</v>
      </c>
      <c r="EV886">
        <v>0</v>
      </c>
      <c r="EW886">
        <v>0</v>
      </c>
      <c r="EX886">
        <v>0</v>
      </c>
      <c r="FQ886">
        <v>0</v>
      </c>
      <c r="FR886">
        <f t="shared" si="820"/>
        <v>0</v>
      </c>
      <c r="FS886">
        <v>0</v>
      </c>
      <c r="FX886">
        <v>156</v>
      </c>
      <c r="FY886">
        <v>84</v>
      </c>
      <c r="GA886" t="s">
        <v>3</v>
      </c>
      <c r="GD886">
        <v>0</v>
      </c>
      <c r="GF886">
        <v>1437067085</v>
      </c>
      <c r="GG886">
        <v>2</v>
      </c>
      <c r="GH886">
        <v>1</v>
      </c>
      <c r="GI886">
        <v>2</v>
      </c>
      <c r="GJ886">
        <v>0</v>
      </c>
      <c r="GK886">
        <f>ROUND(R886*(R12)/100,2)</f>
        <v>0</v>
      </c>
      <c r="GL886">
        <f t="shared" si="821"/>
        <v>0</v>
      </c>
      <c r="GM886">
        <f t="shared" si="822"/>
        <v>0</v>
      </c>
      <c r="GN886">
        <f t="shared" si="823"/>
        <v>0</v>
      </c>
      <c r="GO886">
        <f t="shared" si="824"/>
        <v>0</v>
      </c>
      <c r="GP886">
        <f t="shared" si="825"/>
        <v>0</v>
      </c>
      <c r="GR886">
        <v>0</v>
      </c>
      <c r="GS886">
        <v>3</v>
      </c>
      <c r="GT886">
        <v>0</v>
      </c>
      <c r="GU886" t="s">
        <v>3</v>
      </c>
      <c r="GV886">
        <f t="shared" si="826"/>
        <v>0</v>
      </c>
      <c r="GW886">
        <v>1</v>
      </c>
      <c r="GX886">
        <f t="shared" si="827"/>
        <v>0</v>
      </c>
      <c r="HA886">
        <v>0</v>
      </c>
      <c r="HB886">
        <v>0</v>
      </c>
      <c r="HC886">
        <f t="shared" si="828"/>
        <v>0</v>
      </c>
      <c r="IK886">
        <v>0</v>
      </c>
    </row>
    <row r="887" spans="1:245" hidden="1" x14ac:dyDescent="0.2">
      <c r="A887">
        <v>18</v>
      </c>
      <c r="B887">
        <v>1</v>
      </c>
      <c r="C887">
        <v>448</v>
      </c>
      <c r="E887" t="s">
        <v>650</v>
      </c>
      <c r="F887" t="s">
        <v>651</v>
      </c>
      <c r="G887" t="s">
        <v>652</v>
      </c>
      <c r="H887" t="s">
        <v>57</v>
      </c>
      <c r="I887">
        <v>0</v>
      </c>
      <c r="J887">
        <v>5.4250000000000001E-3</v>
      </c>
      <c r="O887">
        <f t="shared" si="789"/>
        <v>0</v>
      </c>
      <c r="P887">
        <f t="shared" si="790"/>
        <v>0</v>
      </c>
      <c r="Q887">
        <f t="shared" si="791"/>
        <v>0</v>
      </c>
      <c r="R887">
        <f t="shared" si="792"/>
        <v>0</v>
      </c>
      <c r="S887">
        <f t="shared" si="793"/>
        <v>0</v>
      </c>
      <c r="T887">
        <f t="shared" si="794"/>
        <v>0</v>
      </c>
      <c r="U887">
        <f t="shared" si="795"/>
        <v>0</v>
      </c>
      <c r="V887">
        <f t="shared" si="796"/>
        <v>0</v>
      </c>
      <c r="W887">
        <f t="shared" si="797"/>
        <v>0</v>
      </c>
      <c r="X887">
        <f t="shared" si="798"/>
        <v>0</v>
      </c>
      <c r="Y887">
        <f t="shared" si="799"/>
        <v>0</v>
      </c>
      <c r="AA887">
        <v>40385408</v>
      </c>
      <c r="AB887">
        <f t="shared" si="800"/>
        <v>6446.56</v>
      </c>
      <c r="AC887">
        <f t="shared" si="801"/>
        <v>6446.56</v>
      </c>
      <c r="AD887">
        <f t="shared" si="802"/>
        <v>0</v>
      </c>
      <c r="AE887">
        <f t="shared" si="803"/>
        <v>0</v>
      </c>
      <c r="AF887">
        <f t="shared" si="804"/>
        <v>0</v>
      </c>
      <c r="AG887">
        <f t="shared" si="805"/>
        <v>0</v>
      </c>
      <c r="AH887">
        <f t="shared" si="806"/>
        <v>0</v>
      </c>
      <c r="AI887">
        <f t="shared" si="807"/>
        <v>0</v>
      </c>
      <c r="AJ887">
        <f t="shared" si="808"/>
        <v>0</v>
      </c>
      <c r="AK887">
        <v>6446.56</v>
      </c>
      <c r="AL887">
        <v>6446.56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1</v>
      </c>
      <c r="AW887">
        <v>1</v>
      </c>
      <c r="AZ887">
        <v>1</v>
      </c>
      <c r="BA887">
        <v>1</v>
      </c>
      <c r="BB887">
        <v>1</v>
      </c>
      <c r="BC887">
        <v>3.87</v>
      </c>
      <c r="BD887" t="s">
        <v>3</v>
      </c>
      <c r="BE887" t="s">
        <v>3</v>
      </c>
      <c r="BF887" t="s">
        <v>3</v>
      </c>
      <c r="BG887" t="s">
        <v>3</v>
      </c>
      <c r="BH887">
        <v>3</v>
      </c>
      <c r="BI887">
        <v>1</v>
      </c>
      <c r="BJ887" t="s">
        <v>653</v>
      </c>
      <c r="BM887">
        <v>1306</v>
      </c>
      <c r="BN887">
        <v>0</v>
      </c>
      <c r="BO887" t="s">
        <v>651</v>
      </c>
      <c r="BP887">
        <v>1</v>
      </c>
      <c r="BQ887">
        <v>60</v>
      </c>
      <c r="BR887">
        <v>0</v>
      </c>
      <c r="BS887">
        <v>1</v>
      </c>
      <c r="BT887">
        <v>1</v>
      </c>
      <c r="BU887">
        <v>1</v>
      </c>
      <c r="BV887">
        <v>1</v>
      </c>
      <c r="BW887">
        <v>1</v>
      </c>
      <c r="BX887">
        <v>1</v>
      </c>
      <c r="BY887" t="s">
        <v>3</v>
      </c>
      <c r="BZ887">
        <v>0</v>
      </c>
      <c r="CA887">
        <v>0</v>
      </c>
      <c r="CE887">
        <v>30</v>
      </c>
      <c r="CF887">
        <v>0</v>
      </c>
      <c r="CG887">
        <v>0</v>
      </c>
      <c r="CM887">
        <v>0</v>
      </c>
      <c r="CN887" t="s">
        <v>3</v>
      </c>
      <c r="CO887">
        <v>0</v>
      </c>
      <c r="CP887">
        <f t="shared" si="809"/>
        <v>0</v>
      </c>
      <c r="CQ887">
        <f t="shared" si="810"/>
        <v>24948.19</v>
      </c>
      <c r="CR887">
        <f t="shared" si="811"/>
        <v>0</v>
      </c>
      <c r="CS887">
        <f t="shared" si="812"/>
        <v>0</v>
      </c>
      <c r="CT887">
        <f t="shared" si="813"/>
        <v>0</v>
      </c>
      <c r="CU887">
        <f t="shared" si="814"/>
        <v>0</v>
      </c>
      <c r="CV887">
        <f t="shared" si="815"/>
        <v>0</v>
      </c>
      <c r="CW887">
        <f t="shared" si="816"/>
        <v>0</v>
      </c>
      <c r="CX887">
        <f t="shared" si="817"/>
        <v>0</v>
      </c>
      <c r="CY887">
        <f t="shared" si="818"/>
        <v>0</v>
      </c>
      <c r="CZ887">
        <f t="shared" si="819"/>
        <v>0</v>
      </c>
      <c r="DC887" t="s">
        <v>3</v>
      </c>
      <c r="DD887" t="s">
        <v>3</v>
      </c>
      <c r="DE887" t="s">
        <v>3</v>
      </c>
      <c r="DF887" t="s">
        <v>3</v>
      </c>
      <c r="DG887" t="s">
        <v>3</v>
      </c>
      <c r="DH887" t="s">
        <v>3</v>
      </c>
      <c r="DI887" t="s">
        <v>3</v>
      </c>
      <c r="DJ887" t="s">
        <v>3</v>
      </c>
      <c r="DK887" t="s">
        <v>3</v>
      </c>
      <c r="DL887" t="s">
        <v>3</v>
      </c>
      <c r="DM887" t="s">
        <v>3</v>
      </c>
      <c r="DN887">
        <v>156</v>
      </c>
      <c r="DO887">
        <v>84</v>
      </c>
      <c r="DP887">
        <v>1</v>
      </c>
      <c r="DQ887">
        <v>1</v>
      </c>
      <c r="DU887">
        <v>1009</v>
      </c>
      <c r="DV887" t="s">
        <v>57</v>
      </c>
      <c r="DW887" t="s">
        <v>57</v>
      </c>
      <c r="DX887">
        <v>1000</v>
      </c>
      <c r="EE887">
        <v>39928718</v>
      </c>
      <c r="EF887">
        <v>60</v>
      </c>
      <c r="EG887" t="s">
        <v>19</v>
      </c>
      <c r="EH887">
        <v>0</v>
      </c>
      <c r="EI887" t="s">
        <v>3</v>
      </c>
      <c r="EJ887">
        <v>1</v>
      </c>
      <c r="EK887">
        <v>1306</v>
      </c>
      <c r="EL887" t="s">
        <v>631</v>
      </c>
      <c r="EM887" t="s">
        <v>632</v>
      </c>
      <c r="EO887" t="s">
        <v>3</v>
      </c>
      <c r="EQ887">
        <v>0</v>
      </c>
      <c r="ER887">
        <v>6446.56</v>
      </c>
      <c r="ES887">
        <v>6446.56</v>
      </c>
      <c r="ET887">
        <v>0</v>
      </c>
      <c r="EU887">
        <v>0</v>
      </c>
      <c r="EV887">
        <v>0</v>
      </c>
      <c r="EW887">
        <v>0</v>
      </c>
      <c r="EX887">
        <v>0</v>
      </c>
      <c r="FQ887">
        <v>0</v>
      </c>
      <c r="FR887">
        <f t="shared" si="820"/>
        <v>0</v>
      </c>
      <c r="FS887">
        <v>0</v>
      </c>
      <c r="FX887">
        <v>156</v>
      </c>
      <c r="FY887">
        <v>84</v>
      </c>
      <c r="GA887" t="s">
        <v>3</v>
      </c>
      <c r="GD887">
        <v>0</v>
      </c>
      <c r="GF887">
        <v>925217899</v>
      </c>
      <c r="GG887">
        <v>2</v>
      </c>
      <c r="GH887">
        <v>1</v>
      </c>
      <c r="GI887">
        <v>2</v>
      </c>
      <c r="GJ887">
        <v>0</v>
      </c>
      <c r="GK887">
        <f>ROUND(R887*(R12)/100,2)</f>
        <v>0</v>
      </c>
      <c r="GL887">
        <f t="shared" si="821"/>
        <v>0</v>
      </c>
      <c r="GM887">
        <f t="shared" si="822"/>
        <v>0</v>
      </c>
      <c r="GN887">
        <f t="shared" si="823"/>
        <v>0</v>
      </c>
      <c r="GO887">
        <f t="shared" si="824"/>
        <v>0</v>
      </c>
      <c r="GP887">
        <f t="shared" si="825"/>
        <v>0</v>
      </c>
      <c r="GR887">
        <v>0</v>
      </c>
      <c r="GS887">
        <v>3</v>
      </c>
      <c r="GT887">
        <v>0</v>
      </c>
      <c r="GU887" t="s">
        <v>3</v>
      </c>
      <c r="GV887">
        <f t="shared" si="826"/>
        <v>0</v>
      </c>
      <c r="GW887">
        <v>1</v>
      </c>
      <c r="GX887">
        <f t="shared" si="827"/>
        <v>0</v>
      </c>
      <c r="HA887">
        <v>0</v>
      </c>
      <c r="HB887">
        <v>0</v>
      </c>
      <c r="HC887">
        <f t="shared" si="828"/>
        <v>0</v>
      </c>
      <c r="IK887">
        <v>0</v>
      </c>
    </row>
    <row r="888" spans="1:245" hidden="1" x14ac:dyDescent="0.2">
      <c r="A888">
        <v>17</v>
      </c>
      <c r="B888">
        <v>1</v>
      </c>
      <c r="C888">
        <f>ROW(SmtRes!A457)</f>
        <v>457</v>
      </c>
      <c r="D888">
        <f>ROW(EtalonRes!A456)</f>
        <v>456</v>
      </c>
      <c r="E888" t="s">
        <v>654</v>
      </c>
      <c r="F888" t="s">
        <v>655</v>
      </c>
      <c r="G888" t="s">
        <v>656</v>
      </c>
      <c r="H888" t="s">
        <v>644</v>
      </c>
      <c r="I888">
        <v>0</v>
      </c>
      <c r="J888">
        <v>0</v>
      </c>
      <c r="O888">
        <f t="shared" si="789"/>
        <v>0</v>
      </c>
      <c r="P888">
        <f t="shared" si="790"/>
        <v>0</v>
      </c>
      <c r="Q888">
        <f t="shared" si="791"/>
        <v>0</v>
      </c>
      <c r="R888">
        <f t="shared" si="792"/>
        <v>0</v>
      </c>
      <c r="S888">
        <f t="shared" si="793"/>
        <v>0</v>
      </c>
      <c r="T888">
        <f t="shared" si="794"/>
        <v>0</v>
      </c>
      <c r="U888">
        <f t="shared" si="795"/>
        <v>0</v>
      </c>
      <c r="V888">
        <f t="shared" si="796"/>
        <v>0</v>
      </c>
      <c r="W888">
        <f t="shared" si="797"/>
        <v>0</v>
      </c>
      <c r="X888">
        <f t="shared" si="798"/>
        <v>0</v>
      </c>
      <c r="Y888">
        <f t="shared" si="799"/>
        <v>0</v>
      </c>
      <c r="AA888">
        <v>40385408</v>
      </c>
      <c r="AB888">
        <f t="shared" si="800"/>
        <v>3.36</v>
      </c>
      <c r="AC888">
        <f t="shared" si="801"/>
        <v>0.22</v>
      </c>
      <c r="AD888">
        <f t="shared" si="802"/>
        <v>1.65</v>
      </c>
      <c r="AE888">
        <f t="shared" si="803"/>
        <v>0.19</v>
      </c>
      <c r="AF888">
        <f t="shared" si="804"/>
        <v>1.49</v>
      </c>
      <c r="AG888">
        <f t="shared" si="805"/>
        <v>0</v>
      </c>
      <c r="AH888">
        <f t="shared" si="806"/>
        <v>0.12</v>
      </c>
      <c r="AI888">
        <f t="shared" si="807"/>
        <v>0</v>
      </c>
      <c r="AJ888">
        <f t="shared" si="808"/>
        <v>0</v>
      </c>
      <c r="AK888">
        <v>3.36</v>
      </c>
      <c r="AL888">
        <v>0.22</v>
      </c>
      <c r="AM888">
        <v>1.65</v>
      </c>
      <c r="AN888">
        <v>0.19</v>
      </c>
      <c r="AO888">
        <v>1.49</v>
      </c>
      <c r="AP888">
        <v>0</v>
      </c>
      <c r="AQ888">
        <v>0.12</v>
      </c>
      <c r="AR888">
        <v>0</v>
      </c>
      <c r="AS888">
        <v>0</v>
      </c>
      <c r="AT888">
        <v>90</v>
      </c>
      <c r="AU888">
        <v>41</v>
      </c>
      <c r="AV888">
        <v>1</v>
      </c>
      <c r="AW888">
        <v>1</v>
      </c>
      <c r="AZ888">
        <v>1</v>
      </c>
      <c r="BA888">
        <v>24.53</v>
      </c>
      <c r="BB888">
        <v>8.44</v>
      </c>
      <c r="BC888">
        <v>11.95</v>
      </c>
      <c r="BD888" t="s">
        <v>3</v>
      </c>
      <c r="BE888" t="s">
        <v>3</v>
      </c>
      <c r="BF888" t="s">
        <v>3</v>
      </c>
      <c r="BG888" t="s">
        <v>3</v>
      </c>
      <c r="BH888">
        <v>0</v>
      </c>
      <c r="BI888">
        <v>1</v>
      </c>
      <c r="BJ888" t="s">
        <v>657</v>
      </c>
      <c r="BM888">
        <v>1306</v>
      </c>
      <c r="BN888">
        <v>0</v>
      </c>
      <c r="BO888" t="s">
        <v>655</v>
      </c>
      <c r="BP888">
        <v>1</v>
      </c>
      <c r="BQ888">
        <v>60</v>
      </c>
      <c r="BR888">
        <v>0</v>
      </c>
      <c r="BS888">
        <v>24.53</v>
      </c>
      <c r="BT888">
        <v>1</v>
      </c>
      <c r="BU888">
        <v>1</v>
      </c>
      <c r="BV888">
        <v>1</v>
      </c>
      <c r="BW888">
        <v>1</v>
      </c>
      <c r="BX888">
        <v>1</v>
      </c>
      <c r="BY888" t="s">
        <v>3</v>
      </c>
      <c r="BZ888">
        <v>90</v>
      </c>
      <c r="CA888">
        <v>41</v>
      </c>
      <c r="CE888">
        <v>30</v>
      </c>
      <c r="CF888">
        <v>0</v>
      </c>
      <c r="CG888">
        <v>0</v>
      </c>
      <c r="CM888">
        <v>0</v>
      </c>
      <c r="CN888" t="s">
        <v>3</v>
      </c>
      <c r="CO888">
        <v>0</v>
      </c>
      <c r="CP888">
        <f t="shared" si="809"/>
        <v>0</v>
      </c>
      <c r="CQ888">
        <f t="shared" si="810"/>
        <v>2.63</v>
      </c>
      <c r="CR888">
        <f t="shared" si="811"/>
        <v>13.93</v>
      </c>
      <c r="CS888">
        <f t="shared" si="812"/>
        <v>4.66</v>
      </c>
      <c r="CT888">
        <f t="shared" si="813"/>
        <v>36.549999999999997</v>
      </c>
      <c r="CU888">
        <f t="shared" si="814"/>
        <v>0</v>
      </c>
      <c r="CV888">
        <f t="shared" si="815"/>
        <v>0.12</v>
      </c>
      <c r="CW888">
        <f t="shared" si="816"/>
        <v>0</v>
      </c>
      <c r="CX888">
        <f t="shared" si="817"/>
        <v>0</v>
      </c>
      <c r="CY888">
        <f t="shared" si="818"/>
        <v>0</v>
      </c>
      <c r="CZ888">
        <f t="shared" si="819"/>
        <v>0</v>
      </c>
      <c r="DC888" t="s">
        <v>3</v>
      </c>
      <c r="DD888" t="s">
        <v>3</v>
      </c>
      <c r="DE888" t="s">
        <v>3</v>
      </c>
      <c r="DF888" t="s">
        <v>3</v>
      </c>
      <c r="DG888" t="s">
        <v>3</v>
      </c>
      <c r="DH888" t="s">
        <v>3</v>
      </c>
      <c r="DI888" t="s">
        <v>3</v>
      </c>
      <c r="DJ888" t="s">
        <v>3</v>
      </c>
      <c r="DK888" t="s">
        <v>3</v>
      </c>
      <c r="DL888" t="s">
        <v>3</v>
      </c>
      <c r="DM888" t="s">
        <v>3</v>
      </c>
      <c r="DN888">
        <v>156</v>
      </c>
      <c r="DO888">
        <v>84</v>
      </c>
      <c r="DP888">
        <v>1</v>
      </c>
      <c r="DQ888">
        <v>1</v>
      </c>
      <c r="DU888">
        <v>1013</v>
      </c>
      <c r="DV888" t="s">
        <v>644</v>
      </c>
      <c r="DW888" t="s">
        <v>644</v>
      </c>
      <c r="DX888">
        <v>1</v>
      </c>
      <c r="EE888">
        <v>39928718</v>
      </c>
      <c r="EF888">
        <v>60</v>
      </c>
      <c r="EG888" t="s">
        <v>19</v>
      </c>
      <c r="EH888">
        <v>0</v>
      </c>
      <c r="EI888" t="s">
        <v>3</v>
      </c>
      <c r="EJ888">
        <v>1</v>
      </c>
      <c r="EK888">
        <v>1306</v>
      </c>
      <c r="EL888" t="s">
        <v>631</v>
      </c>
      <c r="EM888" t="s">
        <v>632</v>
      </c>
      <c r="EO888" t="s">
        <v>3</v>
      </c>
      <c r="EQ888">
        <v>131072</v>
      </c>
      <c r="ER888">
        <v>3.36</v>
      </c>
      <c r="ES888">
        <v>0.22</v>
      </c>
      <c r="ET888">
        <v>1.65</v>
      </c>
      <c r="EU888">
        <v>0.19</v>
      </c>
      <c r="EV888">
        <v>1.49</v>
      </c>
      <c r="EW888">
        <v>0.12</v>
      </c>
      <c r="EX888">
        <v>0</v>
      </c>
      <c r="EY888">
        <v>0</v>
      </c>
      <c r="FQ888">
        <v>0</v>
      </c>
      <c r="FR888">
        <f t="shared" si="820"/>
        <v>0</v>
      </c>
      <c r="FS888">
        <v>0</v>
      </c>
      <c r="FX888">
        <v>156</v>
      </c>
      <c r="FY888">
        <v>84</v>
      </c>
      <c r="GA888" t="s">
        <v>3</v>
      </c>
      <c r="GD888">
        <v>0</v>
      </c>
      <c r="GF888">
        <v>-57622826</v>
      </c>
      <c r="GG888">
        <v>2</v>
      </c>
      <c r="GH888">
        <v>1</v>
      </c>
      <c r="GI888">
        <v>2</v>
      </c>
      <c r="GJ888">
        <v>0</v>
      </c>
      <c r="GK888">
        <f>ROUND(R888*(R12)/100,2)</f>
        <v>0</v>
      </c>
      <c r="GL888">
        <f t="shared" si="821"/>
        <v>0</v>
      </c>
      <c r="GM888">
        <f t="shared" si="822"/>
        <v>0</v>
      </c>
      <c r="GN888">
        <f t="shared" si="823"/>
        <v>0</v>
      </c>
      <c r="GO888">
        <f t="shared" si="824"/>
        <v>0</v>
      </c>
      <c r="GP888">
        <f t="shared" si="825"/>
        <v>0</v>
      </c>
      <c r="GR888">
        <v>0</v>
      </c>
      <c r="GS888">
        <v>3</v>
      </c>
      <c r="GT888">
        <v>0</v>
      </c>
      <c r="GU888" t="s">
        <v>3</v>
      </c>
      <c r="GV888">
        <f t="shared" si="826"/>
        <v>0</v>
      </c>
      <c r="GW888">
        <v>1</v>
      </c>
      <c r="GX888">
        <f t="shared" si="827"/>
        <v>0</v>
      </c>
      <c r="HA888">
        <v>0</v>
      </c>
      <c r="HB888">
        <v>0</v>
      </c>
      <c r="HC888">
        <f t="shared" si="828"/>
        <v>0</v>
      </c>
      <c r="IK888">
        <v>0</v>
      </c>
    </row>
    <row r="889" spans="1:245" hidden="1" x14ac:dyDescent="0.2">
      <c r="A889">
        <v>17</v>
      </c>
      <c r="B889">
        <v>1</v>
      </c>
      <c r="C889">
        <f>ROW(SmtRes!A462)</f>
        <v>462</v>
      </c>
      <c r="D889">
        <f>ROW(EtalonRes!A461)</f>
        <v>461</v>
      </c>
      <c r="E889" t="s">
        <v>658</v>
      </c>
      <c r="F889" t="s">
        <v>659</v>
      </c>
      <c r="G889" t="s">
        <v>660</v>
      </c>
      <c r="H889" t="s">
        <v>17</v>
      </c>
      <c r="I889">
        <v>0</v>
      </c>
      <c r="J889">
        <v>0</v>
      </c>
      <c r="O889">
        <f t="shared" si="789"/>
        <v>0</v>
      </c>
      <c r="P889">
        <f t="shared" si="790"/>
        <v>0</v>
      </c>
      <c r="Q889">
        <f t="shared" si="791"/>
        <v>0</v>
      </c>
      <c r="R889">
        <f t="shared" si="792"/>
        <v>0</v>
      </c>
      <c r="S889">
        <f t="shared" si="793"/>
        <v>0</v>
      </c>
      <c r="T889">
        <f t="shared" si="794"/>
        <v>0</v>
      </c>
      <c r="U889">
        <f t="shared" si="795"/>
        <v>0</v>
      </c>
      <c r="V889">
        <f t="shared" si="796"/>
        <v>0</v>
      </c>
      <c r="W889">
        <f t="shared" si="797"/>
        <v>0</v>
      </c>
      <c r="X889">
        <f t="shared" si="798"/>
        <v>0</v>
      </c>
      <c r="Y889">
        <f t="shared" si="799"/>
        <v>0</v>
      </c>
      <c r="AA889">
        <v>40385408</v>
      </c>
      <c r="AB889">
        <f t="shared" si="800"/>
        <v>104.48</v>
      </c>
      <c r="AC889">
        <f t="shared" si="801"/>
        <v>9.4600000000000009</v>
      </c>
      <c r="AD889">
        <f t="shared" si="802"/>
        <v>20.89</v>
      </c>
      <c r="AE889">
        <f t="shared" si="803"/>
        <v>1.87</v>
      </c>
      <c r="AF889">
        <f t="shared" si="804"/>
        <v>74.13</v>
      </c>
      <c r="AG889">
        <f t="shared" si="805"/>
        <v>0</v>
      </c>
      <c r="AH889">
        <f t="shared" si="806"/>
        <v>5.31</v>
      </c>
      <c r="AI889">
        <f t="shared" si="807"/>
        <v>0</v>
      </c>
      <c r="AJ889">
        <f t="shared" si="808"/>
        <v>0</v>
      </c>
      <c r="AK889">
        <v>104.48</v>
      </c>
      <c r="AL889">
        <v>9.4600000000000009</v>
      </c>
      <c r="AM889">
        <v>20.89</v>
      </c>
      <c r="AN889">
        <v>1.87</v>
      </c>
      <c r="AO889">
        <v>74.13</v>
      </c>
      <c r="AP889">
        <v>0</v>
      </c>
      <c r="AQ889">
        <v>5.31</v>
      </c>
      <c r="AR889">
        <v>0</v>
      </c>
      <c r="AS889">
        <v>0</v>
      </c>
      <c r="AT889">
        <v>85</v>
      </c>
      <c r="AU889">
        <v>41</v>
      </c>
      <c r="AV889">
        <v>1</v>
      </c>
      <c r="AW889">
        <v>1</v>
      </c>
      <c r="AZ889">
        <v>1</v>
      </c>
      <c r="BA889">
        <v>24.53</v>
      </c>
      <c r="BB889">
        <v>6.35</v>
      </c>
      <c r="BC889">
        <v>6.09</v>
      </c>
      <c r="BD889" t="s">
        <v>3</v>
      </c>
      <c r="BE889" t="s">
        <v>3</v>
      </c>
      <c r="BF889" t="s">
        <v>3</v>
      </c>
      <c r="BG889" t="s">
        <v>3</v>
      </c>
      <c r="BH889">
        <v>0</v>
      </c>
      <c r="BI889">
        <v>1</v>
      </c>
      <c r="BJ889" t="s">
        <v>661</v>
      </c>
      <c r="BM889">
        <v>97</v>
      </c>
      <c r="BN889">
        <v>0</v>
      </c>
      <c r="BO889" t="s">
        <v>659</v>
      </c>
      <c r="BP889">
        <v>1</v>
      </c>
      <c r="BQ889">
        <v>30</v>
      </c>
      <c r="BR889">
        <v>0</v>
      </c>
      <c r="BS889">
        <v>24.53</v>
      </c>
      <c r="BT889">
        <v>1</v>
      </c>
      <c r="BU889">
        <v>1</v>
      </c>
      <c r="BV889">
        <v>1</v>
      </c>
      <c r="BW889">
        <v>1</v>
      </c>
      <c r="BX889">
        <v>1</v>
      </c>
      <c r="BY889" t="s">
        <v>3</v>
      </c>
      <c r="BZ889">
        <v>85</v>
      </c>
      <c r="CA889">
        <v>41</v>
      </c>
      <c r="CE889">
        <v>30</v>
      </c>
      <c r="CF889">
        <v>0</v>
      </c>
      <c r="CG889">
        <v>0</v>
      </c>
      <c r="CM889">
        <v>0</v>
      </c>
      <c r="CN889" t="s">
        <v>3</v>
      </c>
      <c r="CO889">
        <v>0</v>
      </c>
      <c r="CP889">
        <f t="shared" si="809"/>
        <v>0</v>
      </c>
      <c r="CQ889">
        <f t="shared" si="810"/>
        <v>57.61</v>
      </c>
      <c r="CR889">
        <f t="shared" si="811"/>
        <v>132.65</v>
      </c>
      <c r="CS889">
        <f t="shared" si="812"/>
        <v>45.87</v>
      </c>
      <c r="CT889">
        <f t="shared" si="813"/>
        <v>1818.41</v>
      </c>
      <c r="CU889">
        <f t="shared" si="814"/>
        <v>0</v>
      </c>
      <c r="CV889">
        <f t="shared" si="815"/>
        <v>5.31</v>
      </c>
      <c r="CW889">
        <f t="shared" si="816"/>
        <v>0</v>
      </c>
      <c r="CX889">
        <f t="shared" si="817"/>
        <v>0</v>
      </c>
      <c r="CY889">
        <f t="shared" si="818"/>
        <v>0</v>
      </c>
      <c r="CZ889">
        <f t="shared" si="819"/>
        <v>0</v>
      </c>
      <c r="DC889" t="s">
        <v>3</v>
      </c>
      <c r="DD889" t="s">
        <v>3</v>
      </c>
      <c r="DE889" t="s">
        <v>3</v>
      </c>
      <c r="DF889" t="s">
        <v>3</v>
      </c>
      <c r="DG889" t="s">
        <v>3</v>
      </c>
      <c r="DH889" t="s">
        <v>3</v>
      </c>
      <c r="DI889" t="s">
        <v>3</v>
      </c>
      <c r="DJ889" t="s">
        <v>3</v>
      </c>
      <c r="DK889" t="s">
        <v>3</v>
      </c>
      <c r="DL889" t="s">
        <v>3</v>
      </c>
      <c r="DM889" t="s">
        <v>3</v>
      </c>
      <c r="DN889">
        <v>105</v>
      </c>
      <c r="DO889">
        <v>77</v>
      </c>
      <c r="DP889">
        <v>1</v>
      </c>
      <c r="DQ889">
        <v>1</v>
      </c>
      <c r="DU889">
        <v>1005</v>
      </c>
      <c r="DV889" t="s">
        <v>17</v>
      </c>
      <c r="DW889" t="s">
        <v>17</v>
      </c>
      <c r="DX889">
        <v>100</v>
      </c>
      <c r="EE889">
        <v>39927509</v>
      </c>
      <c r="EF889">
        <v>30</v>
      </c>
      <c r="EG889" t="s">
        <v>51</v>
      </c>
      <c r="EH889">
        <v>0</v>
      </c>
      <c r="EI889" t="s">
        <v>3</v>
      </c>
      <c r="EJ889">
        <v>1</v>
      </c>
      <c r="EK889">
        <v>97</v>
      </c>
      <c r="EL889" t="s">
        <v>662</v>
      </c>
      <c r="EM889" t="s">
        <v>663</v>
      </c>
      <c r="EO889" t="s">
        <v>3</v>
      </c>
      <c r="EQ889">
        <v>131072</v>
      </c>
      <c r="ER889">
        <v>104.48</v>
      </c>
      <c r="ES889">
        <v>9.4600000000000009</v>
      </c>
      <c r="ET889">
        <v>20.89</v>
      </c>
      <c r="EU889">
        <v>1.87</v>
      </c>
      <c r="EV889">
        <v>74.13</v>
      </c>
      <c r="EW889">
        <v>5.31</v>
      </c>
      <c r="EX889">
        <v>0</v>
      </c>
      <c r="EY889">
        <v>0</v>
      </c>
      <c r="FQ889">
        <v>0</v>
      </c>
      <c r="FR889">
        <f t="shared" si="820"/>
        <v>0</v>
      </c>
      <c r="FS889">
        <v>0</v>
      </c>
      <c r="FX889">
        <v>105</v>
      </c>
      <c r="FY889">
        <v>77</v>
      </c>
      <c r="GA889" t="s">
        <v>3</v>
      </c>
      <c r="GD889">
        <v>0</v>
      </c>
      <c r="GF889">
        <v>1686603062</v>
      </c>
      <c r="GG889">
        <v>2</v>
      </c>
      <c r="GH889">
        <v>1</v>
      </c>
      <c r="GI889">
        <v>2</v>
      </c>
      <c r="GJ889">
        <v>0</v>
      </c>
      <c r="GK889">
        <f>ROUND(R889*(R12)/100,2)</f>
        <v>0</v>
      </c>
      <c r="GL889">
        <f t="shared" si="821"/>
        <v>0</v>
      </c>
      <c r="GM889">
        <f t="shared" si="822"/>
        <v>0</v>
      </c>
      <c r="GN889">
        <f t="shared" si="823"/>
        <v>0</v>
      </c>
      <c r="GO889">
        <f t="shared" si="824"/>
        <v>0</v>
      </c>
      <c r="GP889">
        <f t="shared" si="825"/>
        <v>0</v>
      </c>
      <c r="GR889">
        <v>0</v>
      </c>
      <c r="GS889">
        <v>3</v>
      </c>
      <c r="GT889">
        <v>0</v>
      </c>
      <c r="GU889" t="s">
        <v>3</v>
      </c>
      <c r="GV889">
        <f t="shared" si="826"/>
        <v>0</v>
      </c>
      <c r="GW889">
        <v>1</v>
      </c>
      <c r="GX889">
        <f t="shared" si="827"/>
        <v>0</v>
      </c>
      <c r="HA889">
        <v>0</v>
      </c>
      <c r="HB889">
        <v>0</v>
      </c>
      <c r="HC889">
        <f t="shared" si="828"/>
        <v>0</v>
      </c>
      <c r="IK889">
        <v>0</v>
      </c>
    </row>
    <row r="890" spans="1:245" hidden="1" x14ac:dyDescent="0.2">
      <c r="A890">
        <v>18</v>
      </c>
      <c r="B890">
        <v>1</v>
      </c>
      <c r="C890">
        <v>461</v>
      </c>
      <c r="E890" t="s">
        <v>664</v>
      </c>
      <c r="F890" t="s">
        <v>665</v>
      </c>
      <c r="G890" t="s">
        <v>666</v>
      </c>
      <c r="H890" t="s">
        <v>318</v>
      </c>
      <c r="I890">
        <v>0</v>
      </c>
      <c r="J890">
        <v>9</v>
      </c>
      <c r="O890">
        <f t="shared" si="789"/>
        <v>0</v>
      </c>
      <c r="P890">
        <f t="shared" si="790"/>
        <v>0</v>
      </c>
      <c r="Q890">
        <f t="shared" si="791"/>
        <v>0</v>
      </c>
      <c r="R890">
        <f t="shared" si="792"/>
        <v>0</v>
      </c>
      <c r="S890">
        <f t="shared" si="793"/>
        <v>0</v>
      </c>
      <c r="T890">
        <f t="shared" si="794"/>
        <v>0</v>
      </c>
      <c r="U890">
        <f t="shared" si="795"/>
        <v>0</v>
      </c>
      <c r="V890">
        <f t="shared" si="796"/>
        <v>0</v>
      </c>
      <c r="W890">
        <f t="shared" si="797"/>
        <v>0</v>
      </c>
      <c r="X890">
        <f t="shared" si="798"/>
        <v>0</v>
      </c>
      <c r="Y890">
        <f t="shared" si="799"/>
        <v>0</v>
      </c>
      <c r="AA890">
        <v>40385408</v>
      </c>
      <c r="AB890">
        <f t="shared" si="800"/>
        <v>48.21</v>
      </c>
      <c r="AC890">
        <f t="shared" si="801"/>
        <v>48.21</v>
      </c>
      <c r="AD890">
        <f t="shared" si="802"/>
        <v>0</v>
      </c>
      <c r="AE890">
        <f t="shared" si="803"/>
        <v>0</v>
      </c>
      <c r="AF890">
        <f t="shared" si="804"/>
        <v>0</v>
      </c>
      <c r="AG890">
        <f t="shared" si="805"/>
        <v>0</v>
      </c>
      <c r="AH890">
        <f t="shared" si="806"/>
        <v>0</v>
      </c>
      <c r="AI890">
        <f t="shared" si="807"/>
        <v>0</v>
      </c>
      <c r="AJ890">
        <f t="shared" si="808"/>
        <v>0</v>
      </c>
      <c r="AK890">
        <v>48.21</v>
      </c>
      <c r="AL890">
        <v>48.21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1</v>
      </c>
      <c r="AW890">
        <v>1</v>
      </c>
      <c r="AZ890">
        <v>1</v>
      </c>
      <c r="BA890">
        <v>1</v>
      </c>
      <c r="BB890">
        <v>1</v>
      </c>
      <c r="BC890">
        <v>1.71</v>
      </c>
      <c r="BD890" t="s">
        <v>3</v>
      </c>
      <c r="BE890" t="s">
        <v>3</v>
      </c>
      <c r="BF890" t="s">
        <v>3</v>
      </c>
      <c r="BG890" t="s">
        <v>3</v>
      </c>
      <c r="BH890">
        <v>3</v>
      </c>
      <c r="BI890">
        <v>1</v>
      </c>
      <c r="BJ890" t="s">
        <v>667</v>
      </c>
      <c r="BM890">
        <v>97</v>
      </c>
      <c r="BN890">
        <v>0</v>
      </c>
      <c r="BO890" t="s">
        <v>665</v>
      </c>
      <c r="BP890">
        <v>1</v>
      </c>
      <c r="BQ890">
        <v>30</v>
      </c>
      <c r="BR890">
        <v>0</v>
      </c>
      <c r="BS890">
        <v>1</v>
      </c>
      <c r="BT890">
        <v>1</v>
      </c>
      <c r="BU890">
        <v>1</v>
      </c>
      <c r="BV890">
        <v>1</v>
      </c>
      <c r="BW890">
        <v>1</v>
      </c>
      <c r="BX890">
        <v>1</v>
      </c>
      <c r="BY890" t="s">
        <v>3</v>
      </c>
      <c r="BZ890">
        <v>0</v>
      </c>
      <c r="CA890">
        <v>0</v>
      </c>
      <c r="CE890">
        <v>30</v>
      </c>
      <c r="CF890">
        <v>0</v>
      </c>
      <c r="CG890">
        <v>0</v>
      </c>
      <c r="CM890">
        <v>0</v>
      </c>
      <c r="CN890" t="s">
        <v>3</v>
      </c>
      <c r="CO890">
        <v>0</v>
      </c>
      <c r="CP890">
        <f t="shared" si="809"/>
        <v>0</v>
      </c>
      <c r="CQ890">
        <f t="shared" si="810"/>
        <v>82.44</v>
      </c>
      <c r="CR890">
        <f t="shared" si="811"/>
        <v>0</v>
      </c>
      <c r="CS890">
        <f t="shared" si="812"/>
        <v>0</v>
      </c>
      <c r="CT890">
        <f t="shared" si="813"/>
        <v>0</v>
      </c>
      <c r="CU890">
        <f t="shared" si="814"/>
        <v>0</v>
      </c>
      <c r="CV890">
        <f t="shared" si="815"/>
        <v>0</v>
      </c>
      <c r="CW890">
        <f t="shared" si="816"/>
        <v>0</v>
      </c>
      <c r="CX890">
        <f t="shared" si="817"/>
        <v>0</v>
      </c>
      <c r="CY890">
        <f t="shared" si="818"/>
        <v>0</v>
      </c>
      <c r="CZ890">
        <f t="shared" si="819"/>
        <v>0</v>
      </c>
      <c r="DC890" t="s">
        <v>3</v>
      </c>
      <c r="DD890" t="s">
        <v>3</v>
      </c>
      <c r="DE890" t="s">
        <v>3</v>
      </c>
      <c r="DF890" t="s">
        <v>3</v>
      </c>
      <c r="DG890" t="s">
        <v>3</v>
      </c>
      <c r="DH890" t="s">
        <v>3</v>
      </c>
      <c r="DI890" t="s">
        <v>3</v>
      </c>
      <c r="DJ890" t="s">
        <v>3</v>
      </c>
      <c r="DK890" t="s">
        <v>3</v>
      </c>
      <c r="DL890" t="s">
        <v>3</v>
      </c>
      <c r="DM890" t="s">
        <v>3</v>
      </c>
      <c r="DN890">
        <v>105</v>
      </c>
      <c r="DO890">
        <v>77</v>
      </c>
      <c r="DP890">
        <v>1</v>
      </c>
      <c r="DQ890">
        <v>1</v>
      </c>
      <c r="DU890">
        <v>1009</v>
      </c>
      <c r="DV890" t="s">
        <v>318</v>
      </c>
      <c r="DW890" t="s">
        <v>318</v>
      </c>
      <c r="DX890">
        <v>1</v>
      </c>
      <c r="EE890">
        <v>39927509</v>
      </c>
      <c r="EF890">
        <v>30</v>
      </c>
      <c r="EG890" t="s">
        <v>51</v>
      </c>
      <c r="EH890">
        <v>0</v>
      </c>
      <c r="EI890" t="s">
        <v>3</v>
      </c>
      <c r="EJ890">
        <v>1</v>
      </c>
      <c r="EK890">
        <v>97</v>
      </c>
      <c r="EL890" t="s">
        <v>662</v>
      </c>
      <c r="EM890" t="s">
        <v>663</v>
      </c>
      <c r="EO890" t="s">
        <v>3</v>
      </c>
      <c r="EQ890">
        <v>0</v>
      </c>
      <c r="ER890">
        <v>48.21</v>
      </c>
      <c r="ES890">
        <v>48.21</v>
      </c>
      <c r="ET890">
        <v>0</v>
      </c>
      <c r="EU890">
        <v>0</v>
      </c>
      <c r="EV890">
        <v>0</v>
      </c>
      <c r="EW890">
        <v>0</v>
      </c>
      <c r="EX890">
        <v>0</v>
      </c>
      <c r="FQ890">
        <v>0</v>
      </c>
      <c r="FR890">
        <f t="shared" si="820"/>
        <v>0</v>
      </c>
      <c r="FS890">
        <v>0</v>
      </c>
      <c r="FX890">
        <v>105</v>
      </c>
      <c r="FY890">
        <v>77</v>
      </c>
      <c r="GA890" t="s">
        <v>3</v>
      </c>
      <c r="GD890">
        <v>0</v>
      </c>
      <c r="GF890">
        <v>-1866386001</v>
      </c>
      <c r="GG890">
        <v>2</v>
      </c>
      <c r="GH890">
        <v>1</v>
      </c>
      <c r="GI890">
        <v>2</v>
      </c>
      <c r="GJ890">
        <v>0</v>
      </c>
      <c r="GK890">
        <f>ROUND(R890*(R12)/100,2)</f>
        <v>0</v>
      </c>
      <c r="GL890">
        <f t="shared" si="821"/>
        <v>0</v>
      </c>
      <c r="GM890">
        <f t="shared" si="822"/>
        <v>0</v>
      </c>
      <c r="GN890">
        <f t="shared" si="823"/>
        <v>0</v>
      </c>
      <c r="GO890">
        <f t="shared" si="824"/>
        <v>0</v>
      </c>
      <c r="GP890">
        <f t="shared" si="825"/>
        <v>0</v>
      </c>
      <c r="GR890">
        <v>0</v>
      </c>
      <c r="GS890">
        <v>3</v>
      </c>
      <c r="GT890">
        <v>0</v>
      </c>
      <c r="GU890" t="s">
        <v>3</v>
      </c>
      <c r="GV890">
        <f t="shared" si="826"/>
        <v>0</v>
      </c>
      <c r="GW890">
        <v>1</v>
      </c>
      <c r="GX890">
        <f t="shared" si="827"/>
        <v>0</v>
      </c>
      <c r="HA890">
        <v>0</v>
      </c>
      <c r="HB890">
        <v>0</v>
      </c>
      <c r="HC890">
        <f t="shared" si="828"/>
        <v>0</v>
      </c>
      <c r="IK890">
        <v>0</v>
      </c>
    </row>
    <row r="891" spans="1:245" hidden="1" x14ac:dyDescent="0.2">
      <c r="A891">
        <v>17</v>
      </c>
      <c r="B891">
        <v>1</v>
      </c>
      <c r="C891">
        <f>ROW(SmtRes!A467)</f>
        <v>467</v>
      </c>
      <c r="D891">
        <f>ROW(EtalonRes!A466)</f>
        <v>466</v>
      </c>
      <c r="E891" t="s">
        <v>668</v>
      </c>
      <c r="F891" t="s">
        <v>669</v>
      </c>
      <c r="G891" t="s">
        <v>670</v>
      </c>
      <c r="H891" t="s">
        <v>17</v>
      </c>
      <c r="I891">
        <v>0</v>
      </c>
      <c r="J891">
        <v>0</v>
      </c>
      <c r="O891">
        <f t="shared" si="789"/>
        <v>0</v>
      </c>
      <c r="P891">
        <f t="shared" si="790"/>
        <v>0</v>
      </c>
      <c r="Q891">
        <f t="shared" si="791"/>
        <v>0</v>
      </c>
      <c r="R891">
        <f t="shared" si="792"/>
        <v>0</v>
      </c>
      <c r="S891">
        <f t="shared" si="793"/>
        <v>0</v>
      </c>
      <c r="T891">
        <f t="shared" si="794"/>
        <v>0</v>
      </c>
      <c r="U891">
        <f t="shared" si="795"/>
        <v>0</v>
      </c>
      <c r="V891">
        <f t="shared" si="796"/>
        <v>0</v>
      </c>
      <c r="W891">
        <f t="shared" si="797"/>
        <v>0</v>
      </c>
      <c r="X891">
        <f t="shared" si="798"/>
        <v>0</v>
      </c>
      <c r="Y891">
        <f t="shared" si="799"/>
        <v>0</v>
      </c>
      <c r="AA891">
        <v>40385408</v>
      </c>
      <c r="AB891">
        <f t="shared" si="800"/>
        <v>314.5</v>
      </c>
      <c r="AC891">
        <f t="shared" si="801"/>
        <v>287.64999999999998</v>
      </c>
      <c r="AD891">
        <f t="shared" si="802"/>
        <v>1.5</v>
      </c>
      <c r="AE891">
        <f t="shared" si="803"/>
        <v>0.31</v>
      </c>
      <c r="AF891">
        <f t="shared" si="804"/>
        <v>25.35</v>
      </c>
      <c r="AG891">
        <f t="shared" si="805"/>
        <v>0</v>
      </c>
      <c r="AH891">
        <f t="shared" si="806"/>
        <v>2.13</v>
      </c>
      <c r="AI891">
        <f t="shared" si="807"/>
        <v>0</v>
      </c>
      <c r="AJ891">
        <f t="shared" si="808"/>
        <v>0</v>
      </c>
      <c r="AK891">
        <v>314.5</v>
      </c>
      <c r="AL891">
        <v>287.64999999999998</v>
      </c>
      <c r="AM891">
        <v>1.5</v>
      </c>
      <c r="AN891">
        <v>0.31</v>
      </c>
      <c r="AO891">
        <v>25.35</v>
      </c>
      <c r="AP891">
        <v>0</v>
      </c>
      <c r="AQ891">
        <v>2.13</v>
      </c>
      <c r="AR891">
        <v>0</v>
      </c>
      <c r="AS891">
        <v>0</v>
      </c>
      <c r="AT891">
        <v>85</v>
      </c>
      <c r="AU891">
        <v>41</v>
      </c>
      <c r="AV891">
        <v>1</v>
      </c>
      <c r="AW891">
        <v>1</v>
      </c>
      <c r="AZ891">
        <v>1</v>
      </c>
      <c r="BA891">
        <v>24.53</v>
      </c>
      <c r="BB891">
        <v>9.57</v>
      </c>
      <c r="BC891">
        <v>1.77</v>
      </c>
      <c r="BD891" t="s">
        <v>3</v>
      </c>
      <c r="BE891" t="s">
        <v>3</v>
      </c>
      <c r="BF891" t="s">
        <v>3</v>
      </c>
      <c r="BG891" t="s">
        <v>3</v>
      </c>
      <c r="BH891">
        <v>0</v>
      </c>
      <c r="BI891">
        <v>1</v>
      </c>
      <c r="BJ891" t="s">
        <v>671</v>
      </c>
      <c r="BM891">
        <v>97</v>
      </c>
      <c r="BN891">
        <v>0</v>
      </c>
      <c r="BO891" t="s">
        <v>669</v>
      </c>
      <c r="BP891">
        <v>1</v>
      </c>
      <c r="BQ891">
        <v>30</v>
      </c>
      <c r="BR891">
        <v>0</v>
      </c>
      <c r="BS891">
        <v>24.53</v>
      </c>
      <c r="BT891">
        <v>1</v>
      </c>
      <c r="BU891">
        <v>1</v>
      </c>
      <c r="BV891">
        <v>1</v>
      </c>
      <c r="BW891">
        <v>1</v>
      </c>
      <c r="BX891">
        <v>1</v>
      </c>
      <c r="BY891" t="s">
        <v>3</v>
      </c>
      <c r="BZ891">
        <v>85</v>
      </c>
      <c r="CA891">
        <v>41</v>
      </c>
      <c r="CE891">
        <v>30</v>
      </c>
      <c r="CF891">
        <v>0</v>
      </c>
      <c r="CG891">
        <v>0</v>
      </c>
      <c r="CM891">
        <v>0</v>
      </c>
      <c r="CN891" t="s">
        <v>3</v>
      </c>
      <c r="CO891">
        <v>0</v>
      </c>
      <c r="CP891">
        <f t="shared" si="809"/>
        <v>0</v>
      </c>
      <c r="CQ891">
        <f t="shared" si="810"/>
        <v>509.14</v>
      </c>
      <c r="CR891">
        <f t="shared" si="811"/>
        <v>14.36</v>
      </c>
      <c r="CS891">
        <f t="shared" si="812"/>
        <v>7.6</v>
      </c>
      <c r="CT891">
        <f t="shared" si="813"/>
        <v>621.84</v>
      </c>
      <c r="CU891">
        <f t="shared" si="814"/>
        <v>0</v>
      </c>
      <c r="CV891">
        <f t="shared" si="815"/>
        <v>2.13</v>
      </c>
      <c r="CW891">
        <f t="shared" si="816"/>
        <v>0</v>
      </c>
      <c r="CX891">
        <f t="shared" si="817"/>
        <v>0</v>
      </c>
      <c r="CY891">
        <f t="shared" si="818"/>
        <v>0</v>
      </c>
      <c r="CZ891">
        <f t="shared" si="819"/>
        <v>0</v>
      </c>
      <c r="DC891" t="s">
        <v>3</v>
      </c>
      <c r="DD891" t="s">
        <v>3</v>
      </c>
      <c r="DE891" t="s">
        <v>3</v>
      </c>
      <c r="DF891" t="s">
        <v>3</v>
      </c>
      <c r="DG891" t="s">
        <v>3</v>
      </c>
      <c r="DH891" t="s">
        <v>3</v>
      </c>
      <c r="DI891" t="s">
        <v>3</v>
      </c>
      <c r="DJ891" t="s">
        <v>3</v>
      </c>
      <c r="DK891" t="s">
        <v>3</v>
      </c>
      <c r="DL891" t="s">
        <v>3</v>
      </c>
      <c r="DM891" t="s">
        <v>3</v>
      </c>
      <c r="DN891">
        <v>105</v>
      </c>
      <c r="DO891">
        <v>77</v>
      </c>
      <c r="DP891">
        <v>1</v>
      </c>
      <c r="DQ891">
        <v>1</v>
      </c>
      <c r="DU891">
        <v>1005</v>
      </c>
      <c r="DV891" t="s">
        <v>17</v>
      </c>
      <c r="DW891" t="s">
        <v>17</v>
      </c>
      <c r="DX891">
        <v>100</v>
      </c>
      <c r="EE891">
        <v>39927509</v>
      </c>
      <c r="EF891">
        <v>30</v>
      </c>
      <c r="EG891" t="s">
        <v>51</v>
      </c>
      <c r="EH891">
        <v>0</v>
      </c>
      <c r="EI891" t="s">
        <v>3</v>
      </c>
      <c r="EJ891">
        <v>1</v>
      </c>
      <c r="EK891">
        <v>97</v>
      </c>
      <c r="EL891" t="s">
        <v>662</v>
      </c>
      <c r="EM891" t="s">
        <v>663</v>
      </c>
      <c r="EO891" t="s">
        <v>3</v>
      </c>
      <c r="EQ891">
        <v>131072</v>
      </c>
      <c r="ER891">
        <v>314.5</v>
      </c>
      <c r="ES891">
        <v>287.64999999999998</v>
      </c>
      <c r="ET891">
        <v>1.5</v>
      </c>
      <c r="EU891">
        <v>0.31</v>
      </c>
      <c r="EV891">
        <v>25.35</v>
      </c>
      <c r="EW891">
        <v>2.13</v>
      </c>
      <c r="EX891">
        <v>0</v>
      </c>
      <c r="EY891">
        <v>0</v>
      </c>
      <c r="FQ891">
        <v>0</v>
      </c>
      <c r="FR891">
        <f t="shared" si="820"/>
        <v>0</v>
      </c>
      <c r="FS891">
        <v>0</v>
      </c>
      <c r="FX891">
        <v>105</v>
      </c>
      <c r="FY891">
        <v>77</v>
      </c>
      <c r="GA891" t="s">
        <v>3</v>
      </c>
      <c r="GD891">
        <v>0</v>
      </c>
      <c r="GF891">
        <v>-1326803469</v>
      </c>
      <c r="GG891">
        <v>2</v>
      </c>
      <c r="GH891">
        <v>1</v>
      </c>
      <c r="GI891">
        <v>2</v>
      </c>
      <c r="GJ891">
        <v>0</v>
      </c>
      <c r="GK891">
        <f>ROUND(R891*(R12)/100,2)</f>
        <v>0</v>
      </c>
      <c r="GL891">
        <f t="shared" si="821"/>
        <v>0</v>
      </c>
      <c r="GM891">
        <f t="shared" si="822"/>
        <v>0</v>
      </c>
      <c r="GN891">
        <f t="shared" si="823"/>
        <v>0</v>
      </c>
      <c r="GO891">
        <f t="shared" si="824"/>
        <v>0</v>
      </c>
      <c r="GP891">
        <f t="shared" si="825"/>
        <v>0</v>
      </c>
      <c r="GR891">
        <v>0</v>
      </c>
      <c r="GS891">
        <v>3</v>
      </c>
      <c r="GT891">
        <v>0</v>
      </c>
      <c r="GU891" t="s">
        <v>3</v>
      </c>
      <c r="GV891">
        <f t="shared" si="826"/>
        <v>0</v>
      </c>
      <c r="GW891">
        <v>1</v>
      </c>
      <c r="GX891">
        <f t="shared" si="827"/>
        <v>0</v>
      </c>
      <c r="HA891">
        <v>0</v>
      </c>
      <c r="HB891">
        <v>0</v>
      </c>
      <c r="HC891">
        <f t="shared" si="828"/>
        <v>0</v>
      </c>
      <c r="IK891">
        <v>0</v>
      </c>
    </row>
    <row r="892" spans="1:245" hidden="1" x14ac:dyDescent="0.2"/>
    <row r="893" spans="1:245" hidden="1" x14ac:dyDescent="0.2">
      <c r="A893" s="2">
        <v>51</v>
      </c>
      <c r="B893" s="2">
        <f>B878</f>
        <v>1</v>
      </c>
      <c r="C893" s="2">
        <f>A878</f>
        <v>4</v>
      </c>
      <c r="D893" s="2">
        <f>ROW(A878)</f>
        <v>878</v>
      </c>
      <c r="E893" s="2"/>
      <c r="F893" s="2" t="str">
        <f>IF(F878&lt;&gt;"",F878,"")</f>
        <v>Новый раздел</v>
      </c>
      <c r="G893" s="2" t="str">
        <f>IF(G878&lt;&gt;"",G878,"")</f>
        <v>п.36   Установка ограждений детских площадок и воркаут (h=1,2 м.) - 490м/п</v>
      </c>
      <c r="H893" s="2">
        <v>0</v>
      </c>
      <c r="I893" s="2"/>
      <c r="J893" s="2"/>
      <c r="K893" s="2"/>
      <c r="L893" s="2"/>
      <c r="M893" s="2"/>
      <c r="N893" s="2"/>
      <c r="O893" s="2">
        <f t="shared" ref="O893:T893" si="829">ROUND(AB893,2)</f>
        <v>0</v>
      </c>
      <c r="P893" s="2">
        <f t="shared" si="829"/>
        <v>0</v>
      </c>
      <c r="Q893" s="2">
        <f t="shared" si="829"/>
        <v>0</v>
      </c>
      <c r="R893" s="2">
        <f t="shared" si="829"/>
        <v>0</v>
      </c>
      <c r="S893" s="2">
        <f t="shared" si="829"/>
        <v>0</v>
      </c>
      <c r="T893" s="2">
        <f t="shared" si="829"/>
        <v>0</v>
      </c>
      <c r="U893" s="2">
        <f>AH893</f>
        <v>0</v>
      </c>
      <c r="V893" s="2">
        <f>AI893</f>
        <v>0</v>
      </c>
      <c r="W893" s="2">
        <f>ROUND(AJ893,2)</f>
        <v>0</v>
      </c>
      <c r="X893" s="2">
        <f>ROUND(AK893,2)</f>
        <v>0</v>
      </c>
      <c r="Y893" s="2">
        <f>ROUND(AL893,2)</f>
        <v>0</v>
      </c>
      <c r="Z893" s="2"/>
      <c r="AA893" s="2"/>
      <c r="AB893" s="2">
        <f>ROUND(SUMIF(AA882:AA891,"=40385408",O882:O891),2)</f>
        <v>0</v>
      </c>
      <c r="AC893" s="2">
        <f>ROUND(SUMIF(AA882:AA891,"=40385408",P882:P891),2)</f>
        <v>0</v>
      </c>
      <c r="AD893" s="2">
        <f>ROUND(SUMIF(AA882:AA891,"=40385408",Q882:Q891),2)</f>
        <v>0</v>
      </c>
      <c r="AE893" s="2">
        <f>ROUND(SUMIF(AA882:AA891,"=40385408",R882:R891),2)</f>
        <v>0</v>
      </c>
      <c r="AF893" s="2">
        <f>ROUND(SUMIF(AA882:AA891,"=40385408",S882:S891),2)</f>
        <v>0</v>
      </c>
      <c r="AG893" s="2">
        <f>ROUND(SUMIF(AA882:AA891,"=40385408",T882:T891),2)</f>
        <v>0</v>
      </c>
      <c r="AH893" s="2">
        <f>SUMIF(AA882:AA891,"=40385408",U882:U891)</f>
        <v>0</v>
      </c>
      <c r="AI893" s="2">
        <f>SUMIF(AA882:AA891,"=40385408",V882:V891)</f>
        <v>0</v>
      </c>
      <c r="AJ893" s="2">
        <f>ROUND(SUMIF(AA882:AA891,"=40385408",W882:W891),2)</f>
        <v>0</v>
      </c>
      <c r="AK893" s="2">
        <f>ROUND(SUMIF(AA882:AA891,"=40385408",X882:X891),2)</f>
        <v>0</v>
      </c>
      <c r="AL893" s="2">
        <f>ROUND(SUMIF(AA882:AA891,"=40385408",Y882:Y891),2)</f>
        <v>0</v>
      </c>
      <c r="AM893" s="2"/>
      <c r="AN893" s="2"/>
      <c r="AO893" s="2">
        <f t="shared" ref="AO893:BC893" si="830">ROUND(BX893,2)</f>
        <v>0</v>
      </c>
      <c r="AP893" s="2">
        <f t="shared" si="830"/>
        <v>0</v>
      </c>
      <c r="AQ893" s="2">
        <f t="shared" si="830"/>
        <v>0</v>
      </c>
      <c r="AR893" s="2">
        <f t="shared" si="830"/>
        <v>0</v>
      </c>
      <c r="AS893" s="2">
        <f t="shared" si="830"/>
        <v>0</v>
      </c>
      <c r="AT893" s="2">
        <f t="shared" si="830"/>
        <v>0</v>
      </c>
      <c r="AU893" s="2">
        <f t="shared" si="830"/>
        <v>0</v>
      </c>
      <c r="AV893" s="2">
        <f t="shared" si="830"/>
        <v>0</v>
      </c>
      <c r="AW893" s="2">
        <f t="shared" si="830"/>
        <v>0</v>
      </c>
      <c r="AX893" s="2">
        <f t="shared" si="830"/>
        <v>0</v>
      </c>
      <c r="AY893" s="2">
        <f t="shared" si="830"/>
        <v>0</v>
      </c>
      <c r="AZ893" s="2">
        <f t="shared" si="830"/>
        <v>0</v>
      </c>
      <c r="BA893" s="2">
        <f t="shared" si="830"/>
        <v>0</v>
      </c>
      <c r="BB893" s="2">
        <f t="shared" si="830"/>
        <v>0</v>
      </c>
      <c r="BC893" s="2">
        <f t="shared" si="830"/>
        <v>0</v>
      </c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>
        <f>ROUND(SUMIF(AA882:AA891,"=40385408",FQ882:FQ891),2)</f>
        <v>0</v>
      </c>
      <c r="BY893" s="2">
        <f>ROUND(SUMIF(AA882:AA891,"=40385408",FR882:FR891),2)</f>
        <v>0</v>
      </c>
      <c r="BZ893" s="2">
        <f>ROUND(SUMIF(AA882:AA891,"=40385408",GL882:GL891),2)</f>
        <v>0</v>
      </c>
      <c r="CA893" s="2">
        <f>ROUND(SUMIF(AA882:AA891,"=40385408",GM882:GM891),2)</f>
        <v>0</v>
      </c>
      <c r="CB893" s="2">
        <f>ROUND(SUMIF(AA882:AA891,"=40385408",GN882:GN891),2)</f>
        <v>0</v>
      </c>
      <c r="CC893" s="2">
        <f>ROUND(SUMIF(AA882:AA891,"=40385408",GO882:GO891),2)</f>
        <v>0</v>
      </c>
      <c r="CD893" s="2">
        <f>ROUND(SUMIF(AA882:AA891,"=40385408",GP882:GP891),2)</f>
        <v>0</v>
      </c>
      <c r="CE893" s="2">
        <f>AC893-BX893</f>
        <v>0</v>
      </c>
      <c r="CF893" s="2">
        <f>AC893-BY893</f>
        <v>0</v>
      </c>
      <c r="CG893" s="2">
        <f>BX893-BZ893</f>
        <v>0</v>
      </c>
      <c r="CH893" s="2">
        <f>AC893-BX893-BY893+BZ893</f>
        <v>0</v>
      </c>
      <c r="CI893" s="2">
        <f>BY893-BZ893</f>
        <v>0</v>
      </c>
      <c r="CJ893" s="2">
        <f>ROUND(SUMIF(AA882:AA891,"=40385408",GX882:GX891),2)</f>
        <v>0</v>
      </c>
      <c r="CK893" s="2">
        <f>ROUND(SUMIF(AA882:AA891,"=40385408",GY882:GY891),2)</f>
        <v>0</v>
      </c>
      <c r="CL893" s="2">
        <f>ROUND(SUMIF(AA882:AA891,"=40385408",GZ882:GZ891),2)</f>
        <v>0</v>
      </c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>
        <v>0</v>
      </c>
    </row>
    <row r="894" spans="1:245" hidden="1" x14ac:dyDescent="0.2"/>
    <row r="895" spans="1:245" hidden="1" x14ac:dyDescent="0.2">
      <c r="A895" s="4">
        <v>50</v>
      </c>
      <c r="B895" s="4">
        <v>0</v>
      </c>
      <c r="C895" s="4">
        <v>0</v>
      </c>
      <c r="D895" s="4">
        <v>1</v>
      </c>
      <c r="E895" s="4">
        <v>201</v>
      </c>
      <c r="F895" s="4">
        <f>ROUND(Source!O893,O895)</f>
        <v>0</v>
      </c>
      <c r="G895" s="4" t="s">
        <v>65</v>
      </c>
      <c r="H895" s="4" t="s">
        <v>66</v>
      </c>
      <c r="I895" s="4"/>
      <c r="J895" s="4"/>
      <c r="K895" s="4">
        <v>201</v>
      </c>
      <c r="L895" s="4">
        <v>1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45" hidden="1" x14ac:dyDescent="0.2">
      <c r="A896" s="4">
        <v>50</v>
      </c>
      <c r="B896" s="4">
        <v>0</v>
      </c>
      <c r="C896" s="4">
        <v>0</v>
      </c>
      <c r="D896" s="4">
        <v>1</v>
      </c>
      <c r="E896" s="4">
        <v>202</v>
      </c>
      <c r="F896" s="4">
        <f>ROUND(Source!P893,O896)</f>
        <v>0</v>
      </c>
      <c r="G896" s="4" t="s">
        <v>67</v>
      </c>
      <c r="H896" s="4" t="s">
        <v>68</v>
      </c>
      <c r="I896" s="4"/>
      <c r="J896" s="4"/>
      <c r="K896" s="4">
        <v>202</v>
      </c>
      <c r="L896" s="4">
        <v>2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 hidden="1" x14ac:dyDescent="0.2">
      <c r="A897" s="4">
        <v>50</v>
      </c>
      <c r="B897" s="4">
        <v>0</v>
      </c>
      <c r="C897" s="4">
        <v>0</v>
      </c>
      <c r="D897" s="4">
        <v>1</v>
      </c>
      <c r="E897" s="4">
        <v>222</v>
      </c>
      <c r="F897" s="4">
        <f>ROUND(Source!AO893,O897)</f>
        <v>0</v>
      </c>
      <c r="G897" s="4" t="s">
        <v>69</v>
      </c>
      <c r="H897" s="4" t="s">
        <v>70</v>
      </c>
      <c r="I897" s="4"/>
      <c r="J897" s="4"/>
      <c r="K897" s="4">
        <v>222</v>
      </c>
      <c r="L897" s="4">
        <v>3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 hidden="1" x14ac:dyDescent="0.2">
      <c r="A898" s="4">
        <v>50</v>
      </c>
      <c r="B898" s="4">
        <v>0</v>
      </c>
      <c r="C898" s="4">
        <v>0</v>
      </c>
      <c r="D898" s="4">
        <v>1</v>
      </c>
      <c r="E898" s="4">
        <v>225</v>
      </c>
      <c r="F898" s="4">
        <f>ROUND(Source!AV893,O898)</f>
        <v>0</v>
      </c>
      <c r="G898" s="4" t="s">
        <v>71</v>
      </c>
      <c r="H898" s="4" t="s">
        <v>72</v>
      </c>
      <c r="I898" s="4"/>
      <c r="J898" s="4"/>
      <c r="K898" s="4">
        <v>225</v>
      </c>
      <c r="L898" s="4">
        <v>4</v>
      </c>
      <c r="M898" s="4">
        <v>3</v>
      </c>
      <c r="N898" s="4" t="s">
        <v>3</v>
      </c>
      <c r="O898" s="4">
        <v>2</v>
      </c>
      <c r="P898" s="4"/>
      <c r="Q898" s="4"/>
      <c r="R898" s="4"/>
      <c r="S898" s="4"/>
      <c r="T898" s="4"/>
      <c r="U898" s="4"/>
      <c r="V898" s="4"/>
      <c r="W898" s="4"/>
    </row>
    <row r="899" spans="1:23" hidden="1" x14ac:dyDescent="0.2">
      <c r="A899" s="4">
        <v>50</v>
      </c>
      <c r="B899" s="4">
        <v>0</v>
      </c>
      <c r="C899" s="4">
        <v>0</v>
      </c>
      <c r="D899" s="4">
        <v>1</v>
      </c>
      <c r="E899" s="4">
        <v>226</v>
      </c>
      <c r="F899" s="4">
        <f>ROUND(Source!AW893,O899)</f>
        <v>0</v>
      </c>
      <c r="G899" s="4" t="s">
        <v>73</v>
      </c>
      <c r="H899" s="4" t="s">
        <v>74</v>
      </c>
      <c r="I899" s="4"/>
      <c r="J899" s="4"/>
      <c r="K899" s="4">
        <v>226</v>
      </c>
      <c r="L899" s="4">
        <v>5</v>
      </c>
      <c r="M899" s="4">
        <v>3</v>
      </c>
      <c r="N899" s="4" t="s">
        <v>3</v>
      </c>
      <c r="O899" s="4">
        <v>2</v>
      </c>
      <c r="P899" s="4"/>
      <c r="Q899" s="4"/>
      <c r="R899" s="4"/>
      <c r="S899" s="4"/>
      <c r="T899" s="4"/>
      <c r="U899" s="4"/>
      <c r="V899" s="4"/>
      <c r="W899" s="4"/>
    </row>
    <row r="900" spans="1:23" hidden="1" x14ac:dyDescent="0.2">
      <c r="A900" s="4">
        <v>50</v>
      </c>
      <c r="B900" s="4">
        <v>0</v>
      </c>
      <c r="C900" s="4">
        <v>0</v>
      </c>
      <c r="D900" s="4">
        <v>1</v>
      </c>
      <c r="E900" s="4">
        <v>227</v>
      </c>
      <c r="F900" s="4">
        <f>ROUND(Source!AX893,O900)</f>
        <v>0</v>
      </c>
      <c r="G900" s="4" t="s">
        <v>75</v>
      </c>
      <c r="H900" s="4" t="s">
        <v>76</v>
      </c>
      <c r="I900" s="4"/>
      <c r="J900" s="4"/>
      <c r="K900" s="4">
        <v>227</v>
      </c>
      <c r="L900" s="4">
        <v>6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 hidden="1" x14ac:dyDescent="0.2">
      <c r="A901" s="4">
        <v>50</v>
      </c>
      <c r="B901" s="4">
        <v>0</v>
      </c>
      <c r="C901" s="4">
        <v>0</v>
      </c>
      <c r="D901" s="4">
        <v>1</v>
      </c>
      <c r="E901" s="4">
        <v>228</v>
      </c>
      <c r="F901" s="4">
        <f>ROUND(Source!AY893,O901)</f>
        <v>0</v>
      </c>
      <c r="G901" s="4" t="s">
        <v>77</v>
      </c>
      <c r="H901" s="4" t="s">
        <v>78</v>
      </c>
      <c r="I901" s="4"/>
      <c r="J901" s="4"/>
      <c r="K901" s="4">
        <v>228</v>
      </c>
      <c r="L901" s="4">
        <v>7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 hidden="1" x14ac:dyDescent="0.2">
      <c r="A902" s="4">
        <v>50</v>
      </c>
      <c r="B902" s="4">
        <v>0</v>
      </c>
      <c r="C902" s="4">
        <v>0</v>
      </c>
      <c r="D902" s="4">
        <v>1</v>
      </c>
      <c r="E902" s="4">
        <v>216</v>
      </c>
      <c r="F902" s="4">
        <f>ROUND(Source!AP893,O902)</f>
        <v>0</v>
      </c>
      <c r="G902" s="4" t="s">
        <v>79</v>
      </c>
      <c r="H902" s="4" t="s">
        <v>80</v>
      </c>
      <c r="I902" s="4"/>
      <c r="J902" s="4"/>
      <c r="K902" s="4">
        <v>216</v>
      </c>
      <c r="L902" s="4">
        <v>8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 hidden="1" x14ac:dyDescent="0.2">
      <c r="A903" s="4">
        <v>50</v>
      </c>
      <c r="B903" s="4">
        <v>0</v>
      </c>
      <c r="C903" s="4">
        <v>0</v>
      </c>
      <c r="D903" s="4">
        <v>1</v>
      </c>
      <c r="E903" s="4">
        <v>223</v>
      </c>
      <c r="F903" s="4">
        <f>ROUND(Source!AQ893,O903)</f>
        <v>0</v>
      </c>
      <c r="G903" s="4" t="s">
        <v>81</v>
      </c>
      <c r="H903" s="4" t="s">
        <v>82</v>
      </c>
      <c r="I903" s="4"/>
      <c r="J903" s="4"/>
      <c r="K903" s="4">
        <v>223</v>
      </c>
      <c r="L903" s="4">
        <v>9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3" hidden="1" x14ac:dyDescent="0.2">
      <c r="A904" s="4">
        <v>50</v>
      </c>
      <c r="B904" s="4">
        <v>0</v>
      </c>
      <c r="C904" s="4">
        <v>0</v>
      </c>
      <c r="D904" s="4">
        <v>1</v>
      </c>
      <c r="E904" s="4">
        <v>229</v>
      </c>
      <c r="F904" s="4">
        <f>ROUND(Source!AZ893,O904)</f>
        <v>0</v>
      </c>
      <c r="G904" s="4" t="s">
        <v>83</v>
      </c>
      <c r="H904" s="4" t="s">
        <v>84</v>
      </c>
      <c r="I904" s="4"/>
      <c r="J904" s="4"/>
      <c r="K904" s="4">
        <v>229</v>
      </c>
      <c r="L904" s="4">
        <v>10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3" hidden="1" x14ac:dyDescent="0.2">
      <c r="A905" s="4">
        <v>50</v>
      </c>
      <c r="B905" s="4">
        <v>0</v>
      </c>
      <c r="C905" s="4">
        <v>0</v>
      </c>
      <c r="D905" s="4">
        <v>1</v>
      </c>
      <c r="E905" s="4">
        <v>203</v>
      </c>
      <c r="F905" s="4">
        <f>ROUND(Source!Q893,O905)</f>
        <v>0</v>
      </c>
      <c r="G905" s="4" t="s">
        <v>85</v>
      </c>
      <c r="H905" s="4" t="s">
        <v>86</v>
      </c>
      <c r="I905" s="4"/>
      <c r="J905" s="4"/>
      <c r="K905" s="4">
        <v>203</v>
      </c>
      <c r="L905" s="4">
        <v>11</v>
      </c>
      <c r="M905" s="4">
        <v>3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 hidden="1" x14ac:dyDescent="0.2">
      <c r="A906" s="4">
        <v>50</v>
      </c>
      <c r="B906" s="4">
        <v>0</v>
      </c>
      <c r="C906" s="4">
        <v>0</v>
      </c>
      <c r="D906" s="4">
        <v>1</v>
      </c>
      <c r="E906" s="4">
        <v>231</v>
      </c>
      <c r="F906" s="4">
        <f>ROUND(Source!BB893,O906)</f>
        <v>0</v>
      </c>
      <c r="G906" s="4" t="s">
        <v>87</v>
      </c>
      <c r="H906" s="4" t="s">
        <v>88</v>
      </c>
      <c r="I906" s="4"/>
      <c r="J906" s="4"/>
      <c r="K906" s="4">
        <v>231</v>
      </c>
      <c r="L906" s="4">
        <v>12</v>
      </c>
      <c r="M906" s="4">
        <v>3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 hidden="1" x14ac:dyDescent="0.2">
      <c r="A907" s="4">
        <v>50</v>
      </c>
      <c r="B907" s="4">
        <v>0</v>
      </c>
      <c r="C907" s="4">
        <v>0</v>
      </c>
      <c r="D907" s="4">
        <v>1</v>
      </c>
      <c r="E907" s="4">
        <v>204</v>
      </c>
      <c r="F907" s="4">
        <f>ROUND(Source!R893,O907)</f>
        <v>0</v>
      </c>
      <c r="G907" s="4" t="s">
        <v>89</v>
      </c>
      <c r="H907" s="4" t="s">
        <v>90</v>
      </c>
      <c r="I907" s="4"/>
      <c r="J907" s="4"/>
      <c r="K907" s="4">
        <v>204</v>
      </c>
      <c r="L907" s="4">
        <v>13</v>
      </c>
      <c r="M907" s="4">
        <v>3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 hidden="1" x14ac:dyDescent="0.2">
      <c r="A908" s="4">
        <v>50</v>
      </c>
      <c r="B908" s="4">
        <v>0</v>
      </c>
      <c r="C908" s="4">
        <v>0</v>
      </c>
      <c r="D908" s="4">
        <v>1</v>
      </c>
      <c r="E908" s="4">
        <v>205</v>
      </c>
      <c r="F908" s="4">
        <f>ROUND(Source!S893,O908)</f>
        <v>0</v>
      </c>
      <c r="G908" s="4" t="s">
        <v>91</v>
      </c>
      <c r="H908" s="4" t="s">
        <v>92</v>
      </c>
      <c r="I908" s="4"/>
      <c r="J908" s="4"/>
      <c r="K908" s="4">
        <v>205</v>
      </c>
      <c r="L908" s="4">
        <v>14</v>
      </c>
      <c r="M908" s="4">
        <v>3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09" spans="1:23" hidden="1" x14ac:dyDescent="0.2">
      <c r="A909" s="4">
        <v>50</v>
      </c>
      <c r="B909" s="4">
        <v>0</v>
      </c>
      <c r="C909" s="4">
        <v>0</v>
      </c>
      <c r="D909" s="4">
        <v>1</v>
      </c>
      <c r="E909" s="4">
        <v>232</v>
      </c>
      <c r="F909" s="4">
        <f>ROUND(Source!BC893,O909)</f>
        <v>0</v>
      </c>
      <c r="G909" s="4" t="s">
        <v>93</v>
      </c>
      <c r="H909" s="4" t="s">
        <v>94</v>
      </c>
      <c r="I909" s="4"/>
      <c r="J909" s="4"/>
      <c r="K909" s="4">
        <v>232</v>
      </c>
      <c r="L909" s="4">
        <v>15</v>
      </c>
      <c r="M909" s="4">
        <v>3</v>
      </c>
      <c r="N909" s="4" t="s">
        <v>3</v>
      </c>
      <c r="O909" s="4">
        <v>2</v>
      </c>
      <c r="P909" s="4"/>
      <c r="Q909" s="4"/>
      <c r="R909" s="4"/>
      <c r="S909" s="4"/>
      <c r="T909" s="4"/>
      <c r="U909" s="4"/>
      <c r="V909" s="4"/>
      <c r="W909" s="4"/>
    </row>
    <row r="910" spans="1:23" hidden="1" x14ac:dyDescent="0.2">
      <c r="A910" s="4">
        <v>50</v>
      </c>
      <c r="B910" s="4">
        <v>0</v>
      </c>
      <c r="C910" s="4">
        <v>0</v>
      </c>
      <c r="D910" s="4">
        <v>1</v>
      </c>
      <c r="E910" s="4">
        <v>214</v>
      </c>
      <c r="F910" s="4">
        <f>ROUND(Source!AS893,O910)</f>
        <v>0</v>
      </c>
      <c r="G910" s="4" t="s">
        <v>95</v>
      </c>
      <c r="H910" s="4" t="s">
        <v>96</v>
      </c>
      <c r="I910" s="4"/>
      <c r="J910" s="4"/>
      <c r="K910" s="4">
        <v>214</v>
      </c>
      <c r="L910" s="4">
        <v>16</v>
      </c>
      <c r="M910" s="4">
        <v>3</v>
      </c>
      <c r="N910" s="4" t="s">
        <v>3</v>
      </c>
      <c r="O910" s="4">
        <v>2</v>
      </c>
      <c r="P910" s="4"/>
      <c r="Q910" s="4"/>
      <c r="R910" s="4"/>
      <c r="S910" s="4"/>
      <c r="T910" s="4"/>
      <c r="U910" s="4"/>
      <c r="V910" s="4"/>
      <c r="W910" s="4"/>
    </row>
    <row r="911" spans="1:23" hidden="1" x14ac:dyDescent="0.2">
      <c r="A911" s="4">
        <v>50</v>
      </c>
      <c r="B911" s="4">
        <v>0</v>
      </c>
      <c r="C911" s="4">
        <v>0</v>
      </c>
      <c r="D911" s="4">
        <v>1</v>
      </c>
      <c r="E911" s="4">
        <v>215</v>
      </c>
      <c r="F911" s="4">
        <f>ROUND(Source!AT893,O911)</f>
        <v>0</v>
      </c>
      <c r="G911" s="4" t="s">
        <v>97</v>
      </c>
      <c r="H911" s="4" t="s">
        <v>98</v>
      </c>
      <c r="I911" s="4"/>
      <c r="J911" s="4"/>
      <c r="K911" s="4">
        <v>215</v>
      </c>
      <c r="L911" s="4">
        <v>17</v>
      </c>
      <c r="M911" s="4">
        <v>3</v>
      </c>
      <c r="N911" s="4" t="s">
        <v>3</v>
      </c>
      <c r="O911" s="4">
        <v>2</v>
      </c>
      <c r="P911" s="4"/>
      <c r="Q911" s="4"/>
      <c r="R911" s="4"/>
      <c r="S911" s="4"/>
      <c r="T911" s="4"/>
      <c r="U911" s="4"/>
      <c r="V911" s="4"/>
      <c r="W911" s="4"/>
    </row>
    <row r="912" spans="1:23" hidden="1" x14ac:dyDescent="0.2">
      <c r="A912" s="4">
        <v>50</v>
      </c>
      <c r="B912" s="4">
        <v>0</v>
      </c>
      <c r="C912" s="4">
        <v>0</v>
      </c>
      <c r="D912" s="4">
        <v>1</v>
      </c>
      <c r="E912" s="4">
        <v>217</v>
      </c>
      <c r="F912" s="4">
        <f>ROUND(Source!AU893,O912)</f>
        <v>0</v>
      </c>
      <c r="G912" s="4" t="s">
        <v>99</v>
      </c>
      <c r="H912" s="4" t="s">
        <v>100</v>
      </c>
      <c r="I912" s="4"/>
      <c r="J912" s="4"/>
      <c r="K912" s="4">
        <v>217</v>
      </c>
      <c r="L912" s="4">
        <v>18</v>
      </c>
      <c r="M912" s="4">
        <v>3</v>
      </c>
      <c r="N912" s="4" t="s">
        <v>3</v>
      </c>
      <c r="O912" s="4">
        <v>2</v>
      </c>
      <c r="P912" s="4"/>
      <c r="Q912" s="4"/>
      <c r="R912" s="4"/>
      <c r="S912" s="4"/>
      <c r="T912" s="4"/>
      <c r="U912" s="4"/>
      <c r="V912" s="4"/>
      <c r="W912" s="4"/>
    </row>
    <row r="913" spans="1:245" hidden="1" x14ac:dyDescent="0.2">
      <c r="A913" s="4">
        <v>50</v>
      </c>
      <c r="B913" s="4">
        <v>0</v>
      </c>
      <c r="C913" s="4">
        <v>0</v>
      </c>
      <c r="D913" s="4">
        <v>1</v>
      </c>
      <c r="E913" s="4">
        <v>230</v>
      </c>
      <c r="F913" s="4">
        <f>ROUND(Source!BA893,O913)</f>
        <v>0</v>
      </c>
      <c r="G913" s="4" t="s">
        <v>101</v>
      </c>
      <c r="H913" s="4" t="s">
        <v>102</v>
      </c>
      <c r="I913" s="4"/>
      <c r="J913" s="4"/>
      <c r="K913" s="4">
        <v>230</v>
      </c>
      <c r="L913" s="4">
        <v>19</v>
      </c>
      <c r="M913" s="4">
        <v>3</v>
      </c>
      <c r="N913" s="4" t="s">
        <v>3</v>
      </c>
      <c r="O913" s="4">
        <v>2</v>
      </c>
      <c r="P913" s="4"/>
      <c r="Q913" s="4"/>
      <c r="R913" s="4"/>
      <c r="S913" s="4"/>
      <c r="T913" s="4"/>
      <c r="U913" s="4"/>
      <c r="V913" s="4"/>
      <c r="W913" s="4"/>
    </row>
    <row r="914" spans="1:245" hidden="1" x14ac:dyDescent="0.2">
      <c r="A914" s="4">
        <v>50</v>
      </c>
      <c r="B914" s="4">
        <v>0</v>
      </c>
      <c r="C914" s="4">
        <v>0</v>
      </c>
      <c r="D914" s="4">
        <v>1</v>
      </c>
      <c r="E914" s="4">
        <v>206</v>
      </c>
      <c r="F914" s="4">
        <f>ROUND(Source!T893,O914)</f>
        <v>0</v>
      </c>
      <c r="G914" s="4" t="s">
        <v>103</v>
      </c>
      <c r="H914" s="4" t="s">
        <v>104</v>
      </c>
      <c r="I914" s="4"/>
      <c r="J914" s="4"/>
      <c r="K914" s="4">
        <v>206</v>
      </c>
      <c r="L914" s="4">
        <v>20</v>
      </c>
      <c r="M914" s="4">
        <v>3</v>
      </c>
      <c r="N914" s="4" t="s">
        <v>3</v>
      </c>
      <c r="O914" s="4">
        <v>2</v>
      </c>
      <c r="P914" s="4"/>
      <c r="Q914" s="4"/>
      <c r="R914" s="4"/>
      <c r="S914" s="4"/>
      <c r="T914" s="4"/>
      <c r="U914" s="4"/>
      <c r="V914" s="4"/>
      <c r="W914" s="4"/>
    </row>
    <row r="915" spans="1:245" hidden="1" x14ac:dyDescent="0.2">
      <c r="A915" s="4">
        <v>50</v>
      </c>
      <c r="B915" s="4">
        <v>0</v>
      </c>
      <c r="C915" s="4">
        <v>0</v>
      </c>
      <c r="D915" s="4">
        <v>1</v>
      </c>
      <c r="E915" s="4">
        <v>207</v>
      </c>
      <c r="F915" s="4">
        <f>Source!U893</f>
        <v>0</v>
      </c>
      <c r="G915" s="4" t="s">
        <v>105</v>
      </c>
      <c r="H915" s="4" t="s">
        <v>106</v>
      </c>
      <c r="I915" s="4"/>
      <c r="J915" s="4"/>
      <c r="K915" s="4">
        <v>207</v>
      </c>
      <c r="L915" s="4">
        <v>21</v>
      </c>
      <c r="M915" s="4">
        <v>3</v>
      </c>
      <c r="N915" s="4" t="s">
        <v>3</v>
      </c>
      <c r="O915" s="4">
        <v>-1</v>
      </c>
      <c r="P915" s="4"/>
      <c r="Q915" s="4"/>
      <c r="R915" s="4"/>
      <c r="S915" s="4"/>
      <c r="T915" s="4"/>
      <c r="U915" s="4"/>
      <c r="V915" s="4"/>
      <c r="W915" s="4"/>
    </row>
    <row r="916" spans="1:245" hidden="1" x14ac:dyDescent="0.2">
      <c r="A916" s="4">
        <v>50</v>
      </c>
      <c r="B916" s="4">
        <v>0</v>
      </c>
      <c r="C916" s="4">
        <v>0</v>
      </c>
      <c r="D916" s="4">
        <v>1</v>
      </c>
      <c r="E916" s="4">
        <v>208</v>
      </c>
      <c r="F916" s="4">
        <f>Source!V893</f>
        <v>0</v>
      </c>
      <c r="G916" s="4" t="s">
        <v>107</v>
      </c>
      <c r="H916" s="4" t="s">
        <v>108</v>
      </c>
      <c r="I916" s="4"/>
      <c r="J916" s="4"/>
      <c r="K916" s="4">
        <v>208</v>
      </c>
      <c r="L916" s="4">
        <v>22</v>
      </c>
      <c r="M916" s="4">
        <v>3</v>
      </c>
      <c r="N916" s="4" t="s">
        <v>3</v>
      </c>
      <c r="O916" s="4">
        <v>-1</v>
      </c>
      <c r="P916" s="4"/>
      <c r="Q916" s="4"/>
      <c r="R916" s="4"/>
      <c r="S916" s="4"/>
      <c r="T916" s="4"/>
      <c r="U916" s="4"/>
      <c r="V916" s="4"/>
      <c r="W916" s="4"/>
    </row>
    <row r="917" spans="1:245" hidden="1" x14ac:dyDescent="0.2">
      <c r="A917" s="4">
        <v>50</v>
      </c>
      <c r="B917" s="4">
        <v>0</v>
      </c>
      <c r="C917" s="4">
        <v>0</v>
      </c>
      <c r="D917" s="4">
        <v>1</v>
      </c>
      <c r="E917" s="4">
        <v>209</v>
      </c>
      <c r="F917" s="4">
        <f>ROUND(Source!W893,O917)</f>
        <v>0</v>
      </c>
      <c r="G917" s="4" t="s">
        <v>109</v>
      </c>
      <c r="H917" s="4" t="s">
        <v>110</v>
      </c>
      <c r="I917" s="4"/>
      <c r="J917" s="4"/>
      <c r="K917" s="4">
        <v>209</v>
      </c>
      <c r="L917" s="4">
        <v>23</v>
      </c>
      <c r="M917" s="4">
        <v>3</v>
      </c>
      <c r="N917" s="4" t="s">
        <v>3</v>
      </c>
      <c r="O917" s="4">
        <v>2</v>
      </c>
      <c r="P917" s="4"/>
      <c r="Q917" s="4"/>
      <c r="R917" s="4"/>
      <c r="S917" s="4"/>
      <c r="T917" s="4"/>
      <c r="U917" s="4"/>
      <c r="V917" s="4"/>
      <c r="W917" s="4"/>
    </row>
    <row r="918" spans="1:245" hidden="1" x14ac:dyDescent="0.2">
      <c r="A918" s="4">
        <v>50</v>
      </c>
      <c r="B918" s="4">
        <v>0</v>
      </c>
      <c r="C918" s="4">
        <v>0</v>
      </c>
      <c r="D918" s="4">
        <v>1</v>
      </c>
      <c r="E918" s="4">
        <v>210</v>
      </c>
      <c r="F918" s="4">
        <f>ROUND(Source!X893,O918)</f>
        <v>0</v>
      </c>
      <c r="G918" s="4" t="s">
        <v>111</v>
      </c>
      <c r="H918" s="4" t="s">
        <v>112</v>
      </c>
      <c r="I918" s="4"/>
      <c r="J918" s="4"/>
      <c r="K918" s="4">
        <v>210</v>
      </c>
      <c r="L918" s="4">
        <v>25</v>
      </c>
      <c r="M918" s="4">
        <v>3</v>
      </c>
      <c r="N918" s="4" t="s">
        <v>3</v>
      </c>
      <c r="O918" s="4">
        <v>2</v>
      </c>
      <c r="P918" s="4"/>
      <c r="Q918" s="4"/>
      <c r="R918" s="4"/>
      <c r="S918" s="4"/>
      <c r="T918" s="4"/>
      <c r="U918" s="4"/>
      <c r="V918" s="4"/>
      <c r="W918" s="4"/>
    </row>
    <row r="919" spans="1:245" hidden="1" x14ac:dyDescent="0.2">
      <c r="A919" s="4">
        <v>50</v>
      </c>
      <c r="B919" s="4">
        <v>0</v>
      </c>
      <c r="C919" s="4">
        <v>0</v>
      </c>
      <c r="D919" s="4">
        <v>1</v>
      </c>
      <c r="E919" s="4">
        <v>211</v>
      </c>
      <c r="F919" s="4">
        <f>ROUND(Source!Y893,O919)</f>
        <v>0</v>
      </c>
      <c r="G919" s="4" t="s">
        <v>113</v>
      </c>
      <c r="H919" s="4" t="s">
        <v>114</v>
      </c>
      <c r="I919" s="4"/>
      <c r="J919" s="4"/>
      <c r="K919" s="4">
        <v>211</v>
      </c>
      <c r="L919" s="4">
        <v>26</v>
      </c>
      <c r="M919" s="4">
        <v>3</v>
      </c>
      <c r="N919" s="4" t="s">
        <v>3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</row>
    <row r="920" spans="1:245" hidden="1" x14ac:dyDescent="0.2">
      <c r="A920" s="4">
        <v>50</v>
      </c>
      <c r="B920" s="4">
        <v>0</v>
      </c>
      <c r="C920" s="4">
        <v>0</v>
      </c>
      <c r="D920" s="4">
        <v>1</v>
      </c>
      <c r="E920" s="4">
        <v>224</v>
      </c>
      <c r="F920" s="4">
        <f>ROUND(Source!AR893,O920)</f>
        <v>0</v>
      </c>
      <c r="G920" s="4" t="s">
        <v>115</v>
      </c>
      <c r="H920" s="4" t="s">
        <v>116</v>
      </c>
      <c r="I920" s="4"/>
      <c r="J920" s="4"/>
      <c r="K920" s="4">
        <v>224</v>
      </c>
      <c r="L920" s="4">
        <v>27</v>
      </c>
      <c r="M920" s="4">
        <v>3</v>
      </c>
      <c r="N920" s="4" t="s">
        <v>3</v>
      </c>
      <c r="O920" s="4">
        <v>2</v>
      </c>
      <c r="P920" s="4"/>
      <c r="Q920" s="4"/>
      <c r="R920" s="4"/>
      <c r="S920" s="4"/>
      <c r="T920" s="4"/>
      <c r="U920" s="4"/>
      <c r="V920" s="4"/>
      <c r="W920" s="4"/>
    </row>
    <row r="921" spans="1:245" hidden="1" x14ac:dyDescent="0.2"/>
    <row r="922" spans="1:245" hidden="1" x14ac:dyDescent="0.2">
      <c r="A922" s="1">
        <v>4</v>
      </c>
      <c r="B922" s="1">
        <v>1</v>
      </c>
      <c r="C922" s="1"/>
      <c r="D922" s="1">
        <f>ROW(A938)</f>
        <v>938</v>
      </c>
      <c r="E922" s="1"/>
      <c r="F922" s="1" t="s">
        <v>13</v>
      </c>
      <c r="G922" s="1" t="s">
        <v>672</v>
      </c>
      <c r="H922" s="1" t="s">
        <v>3</v>
      </c>
      <c r="I922" s="1">
        <v>0</v>
      </c>
      <c r="J922" s="1"/>
      <c r="K922" s="1">
        <v>0</v>
      </c>
      <c r="L922" s="1"/>
      <c r="M922" s="1"/>
      <c r="N922" s="1"/>
      <c r="O922" s="1"/>
      <c r="P922" s="1"/>
      <c r="Q922" s="1"/>
      <c r="R922" s="1"/>
      <c r="S922" s="1"/>
      <c r="T922" s="1"/>
      <c r="U922" s="1" t="s">
        <v>3</v>
      </c>
      <c r="V922" s="1">
        <v>0</v>
      </c>
      <c r="W922" s="1"/>
      <c r="X922" s="1"/>
      <c r="Y922" s="1"/>
      <c r="Z922" s="1"/>
      <c r="AA922" s="1"/>
      <c r="AB922" s="1" t="s">
        <v>3</v>
      </c>
      <c r="AC922" s="1" t="s">
        <v>3</v>
      </c>
      <c r="AD922" s="1" t="s">
        <v>3</v>
      </c>
      <c r="AE922" s="1" t="s">
        <v>3</v>
      </c>
      <c r="AF922" s="1" t="s">
        <v>3</v>
      </c>
      <c r="AG922" s="1" t="s">
        <v>3</v>
      </c>
      <c r="AH922" s="1"/>
      <c r="AI922" s="1"/>
      <c r="AJ922" s="1"/>
      <c r="AK922" s="1"/>
      <c r="AL922" s="1"/>
      <c r="AM922" s="1"/>
      <c r="AN922" s="1"/>
      <c r="AO922" s="1"/>
      <c r="AP922" s="1" t="s">
        <v>3</v>
      </c>
      <c r="AQ922" s="1" t="s">
        <v>3</v>
      </c>
      <c r="AR922" s="1" t="s">
        <v>3</v>
      </c>
      <c r="AS922" s="1"/>
      <c r="AT922" s="1"/>
      <c r="AU922" s="1"/>
      <c r="AV922" s="1"/>
      <c r="AW922" s="1"/>
      <c r="AX922" s="1"/>
      <c r="AY922" s="1"/>
      <c r="AZ922" s="1" t="s">
        <v>3</v>
      </c>
      <c r="BA922" s="1"/>
      <c r="BB922" s="1" t="s">
        <v>3</v>
      </c>
      <c r="BC922" s="1" t="s">
        <v>3</v>
      </c>
      <c r="BD922" s="1" t="s">
        <v>3</v>
      </c>
      <c r="BE922" s="1" t="s">
        <v>3</v>
      </c>
      <c r="BF922" s="1" t="s">
        <v>3</v>
      </c>
      <c r="BG922" s="1" t="s">
        <v>3</v>
      </c>
      <c r="BH922" s="1" t="s">
        <v>3</v>
      </c>
      <c r="BI922" s="1" t="s">
        <v>3</v>
      </c>
      <c r="BJ922" s="1" t="s">
        <v>3</v>
      </c>
      <c r="BK922" s="1" t="s">
        <v>3</v>
      </c>
      <c r="BL922" s="1" t="s">
        <v>3</v>
      </c>
      <c r="BM922" s="1" t="s">
        <v>3</v>
      </c>
      <c r="BN922" s="1" t="s">
        <v>3</v>
      </c>
      <c r="BO922" s="1" t="s">
        <v>3</v>
      </c>
      <c r="BP922" s="1" t="s">
        <v>3</v>
      </c>
      <c r="BQ922" s="1"/>
      <c r="BR922" s="1"/>
      <c r="BS922" s="1"/>
      <c r="BT922" s="1"/>
      <c r="BU922" s="1"/>
      <c r="BV922" s="1"/>
      <c r="BW922" s="1"/>
      <c r="BX922" s="1">
        <v>0</v>
      </c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>
        <v>0</v>
      </c>
    </row>
    <row r="923" spans="1:245" hidden="1" x14ac:dyDescent="0.2"/>
    <row r="924" spans="1:245" hidden="1" x14ac:dyDescent="0.2">
      <c r="A924" s="2">
        <v>52</v>
      </c>
      <c r="B924" s="2">
        <f t="shared" ref="B924:G924" si="831">B938</f>
        <v>1</v>
      </c>
      <c r="C924" s="2">
        <f t="shared" si="831"/>
        <v>4</v>
      </c>
      <c r="D924" s="2">
        <f t="shared" si="831"/>
        <v>922</v>
      </c>
      <c r="E924" s="2">
        <f t="shared" si="831"/>
        <v>0</v>
      </c>
      <c r="F924" s="2" t="str">
        <f t="shared" si="831"/>
        <v>Новый раздел</v>
      </c>
      <c r="G924" s="2" t="str">
        <f t="shared" si="831"/>
        <v>п.37.1   Установка ограждений из металлопрофиля  (h=2,1 м.) - 43м/п</v>
      </c>
      <c r="H924" s="2"/>
      <c r="I924" s="2"/>
      <c r="J924" s="2"/>
      <c r="K924" s="2"/>
      <c r="L924" s="2"/>
      <c r="M924" s="2"/>
      <c r="N924" s="2"/>
      <c r="O924" s="2">
        <f t="shared" ref="O924:AT924" si="832">O938</f>
        <v>0</v>
      </c>
      <c r="P924" s="2">
        <f t="shared" si="832"/>
        <v>0</v>
      </c>
      <c r="Q924" s="2">
        <f t="shared" si="832"/>
        <v>0</v>
      </c>
      <c r="R924" s="2">
        <f t="shared" si="832"/>
        <v>0</v>
      </c>
      <c r="S924" s="2">
        <f t="shared" si="832"/>
        <v>0</v>
      </c>
      <c r="T924" s="2">
        <f t="shared" si="832"/>
        <v>0</v>
      </c>
      <c r="U924" s="2">
        <f t="shared" si="832"/>
        <v>0</v>
      </c>
      <c r="V924" s="2">
        <f t="shared" si="832"/>
        <v>0</v>
      </c>
      <c r="W924" s="2">
        <f t="shared" si="832"/>
        <v>0</v>
      </c>
      <c r="X924" s="2">
        <f t="shared" si="832"/>
        <v>0</v>
      </c>
      <c r="Y924" s="2">
        <f t="shared" si="832"/>
        <v>0</v>
      </c>
      <c r="Z924" s="2">
        <f t="shared" si="832"/>
        <v>0</v>
      </c>
      <c r="AA924" s="2">
        <f t="shared" si="832"/>
        <v>0</v>
      </c>
      <c r="AB924" s="2">
        <f t="shared" si="832"/>
        <v>0</v>
      </c>
      <c r="AC924" s="2">
        <f t="shared" si="832"/>
        <v>0</v>
      </c>
      <c r="AD924" s="2">
        <f t="shared" si="832"/>
        <v>0</v>
      </c>
      <c r="AE924" s="2">
        <f t="shared" si="832"/>
        <v>0</v>
      </c>
      <c r="AF924" s="2">
        <f t="shared" si="832"/>
        <v>0</v>
      </c>
      <c r="AG924" s="2">
        <f t="shared" si="832"/>
        <v>0</v>
      </c>
      <c r="AH924" s="2">
        <f t="shared" si="832"/>
        <v>0</v>
      </c>
      <c r="AI924" s="2">
        <f t="shared" si="832"/>
        <v>0</v>
      </c>
      <c r="AJ924" s="2">
        <f t="shared" si="832"/>
        <v>0</v>
      </c>
      <c r="AK924" s="2">
        <f t="shared" si="832"/>
        <v>0</v>
      </c>
      <c r="AL924" s="2">
        <f t="shared" si="832"/>
        <v>0</v>
      </c>
      <c r="AM924" s="2">
        <f t="shared" si="832"/>
        <v>0</v>
      </c>
      <c r="AN924" s="2">
        <f t="shared" si="832"/>
        <v>0</v>
      </c>
      <c r="AO924" s="2">
        <f t="shared" si="832"/>
        <v>0</v>
      </c>
      <c r="AP924" s="2">
        <f t="shared" si="832"/>
        <v>0</v>
      </c>
      <c r="AQ924" s="2">
        <f t="shared" si="832"/>
        <v>0</v>
      </c>
      <c r="AR924" s="2">
        <f t="shared" si="832"/>
        <v>0</v>
      </c>
      <c r="AS924" s="2">
        <f t="shared" si="832"/>
        <v>0</v>
      </c>
      <c r="AT924" s="2">
        <f t="shared" si="832"/>
        <v>0</v>
      </c>
      <c r="AU924" s="2">
        <f t="shared" ref="AU924:BZ924" si="833">AU938</f>
        <v>0</v>
      </c>
      <c r="AV924" s="2">
        <f t="shared" si="833"/>
        <v>0</v>
      </c>
      <c r="AW924" s="2">
        <f t="shared" si="833"/>
        <v>0</v>
      </c>
      <c r="AX924" s="2">
        <f t="shared" si="833"/>
        <v>0</v>
      </c>
      <c r="AY924" s="2">
        <f t="shared" si="833"/>
        <v>0</v>
      </c>
      <c r="AZ924" s="2">
        <f t="shared" si="833"/>
        <v>0</v>
      </c>
      <c r="BA924" s="2">
        <f t="shared" si="833"/>
        <v>0</v>
      </c>
      <c r="BB924" s="2">
        <f t="shared" si="833"/>
        <v>0</v>
      </c>
      <c r="BC924" s="2">
        <f t="shared" si="833"/>
        <v>0</v>
      </c>
      <c r="BD924" s="2">
        <f t="shared" si="833"/>
        <v>0</v>
      </c>
      <c r="BE924" s="2">
        <f t="shared" si="833"/>
        <v>0</v>
      </c>
      <c r="BF924" s="2">
        <f t="shared" si="833"/>
        <v>0</v>
      </c>
      <c r="BG924" s="2">
        <f t="shared" si="833"/>
        <v>0</v>
      </c>
      <c r="BH924" s="2">
        <f t="shared" si="833"/>
        <v>0</v>
      </c>
      <c r="BI924" s="2">
        <f t="shared" si="833"/>
        <v>0</v>
      </c>
      <c r="BJ924" s="2">
        <f t="shared" si="833"/>
        <v>0</v>
      </c>
      <c r="BK924" s="2">
        <f t="shared" si="833"/>
        <v>0</v>
      </c>
      <c r="BL924" s="2">
        <f t="shared" si="833"/>
        <v>0</v>
      </c>
      <c r="BM924" s="2">
        <f t="shared" si="833"/>
        <v>0</v>
      </c>
      <c r="BN924" s="2">
        <f t="shared" si="833"/>
        <v>0</v>
      </c>
      <c r="BO924" s="2">
        <f t="shared" si="833"/>
        <v>0</v>
      </c>
      <c r="BP924" s="2">
        <f t="shared" si="833"/>
        <v>0</v>
      </c>
      <c r="BQ924" s="2">
        <f t="shared" si="833"/>
        <v>0</v>
      </c>
      <c r="BR924" s="2">
        <f t="shared" si="833"/>
        <v>0</v>
      </c>
      <c r="BS924" s="2">
        <f t="shared" si="833"/>
        <v>0</v>
      </c>
      <c r="BT924" s="2">
        <f t="shared" si="833"/>
        <v>0</v>
      </c>
      <c r="BU924" s="2">
        <f t="shared" si="833"/>
        <v>0</v>
      </c>
      <c r="BV924" s="2">
        <f t="shared" si="833"/>
        <v>0</v>
      </c>
      <c r="BW924" s="2">
        <f t="shared" si="833"/>
        <v>0</v>
      </c>
      <c r="BX924" s="2">
        <f t="shared" si="833"/>
        <v>0</v>
      </c>
      <c r="BY924" s="2">
        <f t="shared" si="833"/>
        <v>0</v>
      </c>
      <c r="BZ924" s="2">
        <f t="shared" si="833"/>
        <v>0</v>
      </c>
      <c r="CA924" s="2">
        <f t="shared" ref="CA924:DF924" si="834">CA938</f>
        <v>0</v>
      </c>
      <c r="CB924" s="2">
        <f t="shared" si="834"/>
        <v>0</v>
      </c>
      <c r="CC924" s="2">
        <f t="shared" si="834"/>
        <v>0</v>
      </c>
      <c r="CD924" s="2">
        <f t="shared" si="834"/>
        <v>0</v>
      </c>
      <c r="CE924" s="2">
        <f t="shared" si="834"/>
        <v>0</v>
      </c>
      <c r="CF924" s="2">
        <f t="shared" si="834"/>
        <v>0</v>
      </c>
      <c r="CG924" s="2">
        <f t="shared" si="834"/>
        <v>0</v>
      </c>
      <c r="CH924" s="2">
        <f t="shared" si="834"/>
        <v>0</v>
      </c>
      <c r="CI924" s="2">
        <f t="shared" si="834"/>
        <v>0</v>
      </c>
      <c r="CJ924" s="2">
        <f t="shared" si="834"/>
        <v>0</v>
      </c>
      <c r="CK924" s="2">
        <f t="shared" si="834"/>
        <v>0</v>
      </c>
      <c r="CL924" s="2">
        <f t="shared" si="834"/>
        <v>0</v>
      </c>
      <c r="CM924" s="2">
        <f t="shared" si="834"/>
        <v>0</v>
      </c>
      <c r="CN924" s="2">
        <f t="shared" si="834"/>
        <v>0</v>
      </c>
      <c r="CO924" s="2">
        <f t="shared" si="834"/>
        <v>0</v>
      </c>
      <c r="CP924" s="2">
        <f t="shared" si="834"/>
        <v>0</v>
      </c>
      <c r="CQ924" s="2">
        <f t="shared" si="834"/>
        <v>0</v>
      </c>
      <c r="CR924" s="2">
        <f t="shared" si="834"/>
        <v>0</v>
      </c>
      <c r="CS924" s="2">
        <f t="shared" si="834"/>
        <v>0</v>
      </c>
      <c r="CT924" s="2">
        <f t="shared" si="834"/>
        <v>0</v>
      </c>
      <c r="CU924" s="2">
        <f t="shared" si="834"/>
        <v>0</v>
      </c>
      <c r="CV924" s="2">
        <f t="shared" si="834"/>
        <v>0</v>
      </c>
      <c r="CW924" s="2">
        <f t="shared" si="834"/>
        <v>0</v>
      </c>
      <c r="CX924" s="2">
        <f t="shared" si="834"/>
        <v>0</v>
      </c>
      <c r="CY924" s="2">
        <f t="shared" si="834"/>
        <v>0</v>
      </c>
      <c r="CZ924" s="2">
        <f t="shared" si="834"/>
        <v>0</v>
      </c>
      <c r="DA924" s="2">
        <f t="shared" si="834"/>
        <v>0</v>
      </c>
      <c r="DB924" s="2">
        <f t="shared" si="834"/>
        <v>0</v>
      </c>
      <c r="DC924" s="2">
        <f t="shared" si="834"/>
        <v>0</v>
      </c>
      <c r="DD924" s="2">
        <f t="shared" si="834"/>
        <v>0</v>
      </c>
      <c r="DE924" s="2">
        <f t="shared" si="834"/>
        <v>0</v>
      </c>
      <c r="DF924" s="2">
        <f t="shared" si="834"/>
        <v>0</v>
      </c>
      <c r="DG924" s="3">
        <f t="shared" ref="DG924:EL924" si="835">DG938</f>
        <v>0</v>
      </c>
      <c r="DH924" s="3">
        <f t="shared" si="835"/>
        <v>0</v>
      </c>
      <c r="DI924" s="3">
        <f t="shared" si="835"/>
        <v>0</v>
      </c>
      <c r="DJ924" s="3">
        <f t="shared" si="835"/>
        <v>0</v>
      </c>
      <c r="DK924" s="3">
        <f t="shared" si="835"/>
        <v>0</v>
      </c>
      <c r="DL924" s="3">
        <f t="shared" si="835"/>
        <v>0</v>
      </c>
      <c r="DM924" s="3">
        <f t="shared" si="835"/>
        <v>0</v>
      </c>
      <c r="DN924" s="3">
        <f t="shared" si="835"/>
        <v>0</v>
      </c>
      <c r="DO924" s="3">
        <f t="shared" si="835"/>
        <v>0</v>
      </c>
      <c r="DP924" s="3">
        <f t="shared" si="835"/>
        <v>0</v>
      </c>
      <c r="DQ924" s="3">
        <f t="shared" si="835"/>
        <v>0</v>
      </c>
      <c r="DR924" s="3">
        <f t="shared" si="835"/>
        <v>0</v>
      </c>
      <c r="DS924" s="3">
        <f t="shared" si="835"/>
        <v>0</v>
      </c>
      <c r="DT924" s="3">
        <f t="shared" si="835"/>
        <v>0</v>
      </c>
      <c r="DU924" s="3">
        <f t="shared" si="835"/>
        <v>0</v>
      </c>
      <c r="DV924" s="3">
        <f t="shared" si="835"/>
        <v>0</v>
      </c>
      <c r="DW924" s="3">
        <f t="shared" si="835"/>
        <v>0</v>
      </c>
      <c r="DX924" s="3">
        <f t="shared" si="835"/>
        <v>0</v>
      </c>
      <c r="DY924" s="3">
        <f t="shared" si="835"/>
        <v>0</v>
      </c>
      <c r="DZ924" s="3">
        <f t="shared" si="835"/>
        <v>0</v>
      </c>
      <c r="EA924" s="3">
        <f t="shared" si="835"/>
        <v>0</v>
      </c>
      <c r="EB924" s="3">
        <f t="shared" si="835"/>
        <v>0</v>
      </c>
      <c r="EC924" s="3">
        <f t="shared" si="835"/>
        <v>0</v>
      </c>
      <c r="ED924" s="3">
        <f t="shared" si="835"/>
        <v>0</v>
      </c>
      <c r="EE924" s="3">
        <f t="shared" si="835"/>
        <v>0</v>
      </c>
      <c r="EF924" s="3">
        <f t="shared" si="835"/>
        <v>0</v>
      </c>
      <c r="EG924" s="3">
        <f t="shared" si="835"/>
        <v>0</v>
      </c>
      <c r="EH924" s="3">
        <f t="shared" si="835"/>
        <v>0</v>
      </c>
      <c r="EI924" s="3">
        <f t="shared" si="835"/>
        <v>0</v>
      </c>
      <c r="EJ924" s="3">
        <f t="shared" si="835"/>
        <v>0</v>
      </c>
      <c r="EK924" s="3">
        <f t="shared" si="835"/>
        <v>0</v>
      </c>
      <c r="EL924" s="3">
        <f t="shared" si="835"/>
        <v>0</v>
      </c>
      <c r="EM924" s="3">
        <f t="shared" ref="EM924:FR924" si="836">EM938</f>
        <v>0</v>
      </c>
      <c r="EN924" s="3">
        <f t="shared" si="836"/>
        <v>0</v>
      </c>
      <c r="EO924" s="3">
        <f t="shared" si="836"/>
        <v>0</v>
      </c>
      <c r="EP924" s="3">
        <f t="shared" si="836"/>
        <v>0</v>
      </c>
      <c r="EQ924" s="3">
        <f t="shared" si="836"/>
        <v>0</v>
      </c>
      <c r="ER924" s="3">
        <f t="shared" si="836"/>
        <v>0</v>
      </c>
      <c r="ES924" s="3">
        <f t="shared" si="836"/>
        <v>0</v>
      </c>
      <c r="ET924" s="3">
        <f t="shared" si="836"/>
        <v>0</v>
      </c>
      <c r="EU924" s="3">
        <f t="shared" si="836"/>
        <v>0</v>
      </c>
      <c r="EV924" s="3">
        <f t="shared" si="836"/>
        <v>0</v>
      </c>
      <c r="EW924" s="3">
        <f t="shared" si="836"/>
        <v>0</v>
      </c>
      <c r="EX924" s="3">
        <f t="shared" si="836"/>
        <v>0</v>
      </c>
      <c r="EY924" s="3">
        <f t="shared" si="836"/>
        <v>0</v>
      </c>
      <c r="EZ924" s="3">
        <f t="shared" si="836"/>
        <v>0</v>
      </c>
      <c r="FA924" s="3">
        <f t="shared" si="836"/>
        <v>0</v>
      </c>
      <c r="FB924" s="3">
        <f t="shared" si="836"/>
        <v>0</v>
      </c>
      <c r="FC924" s="3">
        <f t="shared" si="836"/>
        <v>0</v>
      </c>
      <c r="FD924" s="3">
        <f t="shared" si="836"/>
        <v>0</v>
      </c>
      <c r="FE924" s="3">
        <f t="shared" si="836"/>
        <v>0</v>
      </c>
      <c r="FF924" s="3">
        <f t="shared" si="836"/>
        <v>0</v>
      </c>
      <c r="FG924" s="3">
        <f t="shared" si="836"/>
        <v>0</v>
      </c>
      <c r="FH924" s="3">
        <f t="shared" si="836"/>
        <v>0</v>
      </c>
      <c r="FI924" s="3">
        <f t="shared" si="836"/>
        <v>0</v>
      </c>
      <c r="FJ924" s="3">
        <f t="shared" si="836"/>
        <v>0</v>
      </c>
      <c r="FK924" s="3">
        <f t="shared" si="836"/>
        <v>0</v>
      </c>
      <c r="FL924" s="3">
        <f t="shared" si="836"/>
        <v>0</v>
      </c>
      <c r="FM924" s="3">
        <f t="shared" si="836"/>
        <v>0</v>
      </c>
      <c r="FN924" s="3">
        <f t="shared" si="836"/>
        <v>0</v>
      </c>
      <c r="FO924" s="3">
        <f t="shared" si="836"/>
        <v>0</v>
      </c>
      <c r="FP924" s="3">
        <f t="shared" si="836"/>
        <v>0</v>
      </c>
      <c r="FQ924" s="3">
        <f t="shared" si="836"/>
        <v>0</v>
      </c>
      <c r="FR924" s="3">
        <f t="shared" si="836"/>
        <v>0</v>
      </c>
      <c r="FS924" s="3">
        <f t="shared" ref="FS924:GX924" si="837">FS938</f>
        <v>0</v>
      </c>
      <c r="FT924" s="3">
        <f t="shared" si="837"/>
        <v>0</v>
      </c>
      <c r="FU924" s="3">
        <f t="shared" si="837"/>
        <v>0</v>
      </c>
      <c r="FV924" s="3">
        <f t="shared" si="837"/>
        <v>0</v>
      </c>
      <c r="FW924" s="3">
        <f t="shared" si="837"/>
        <v>0</v>
      </c>
      <c r="FX924" s="3">
        <f t="shared" si="837"/>
        <v>0</v>
      </c>
      <c r="FY924" s="3">
        <f t="shared" si="837"/>
        <v>0</v>
      </c>
      <c r="FZ924" s="3">
        <f t="shared" si="837"/>
        <v>0</v>
      </c>
      <c r="GA924" s="3">
        <f t="shared" si="837"/>
        <v>0</v>
      </c>
      <c r="GB924" s="3">
        <f t="shared" si="837"/>
        <v>0</v>
      </c>
      <c r="GC924" s="3">
        <f t="shared" si="837"/>
        <v>0</v>
      </c>
      <c r="GD924" s="3">
        <f t="shared" si="837"/>
        <v>0</v>
      </c>
      <c r="GE924" s="3">
        <f t="shared" si="837"/>
        <v>0</v>
      </c>
      <c r="GF924" s="3">
        <f t="shared" si="837"/>
        <v>0</v>
      </c>
      <c r="GG924" s="3">
        <f t="shared" si="837"/>
        <v>0</v>
      </c>
      <c r="GH924" s="3">
        <f t="shared" si="837"/>
        <v>0</v>
      </c>
      <c r="GI924" s="3">
        <f t="shared" si="837"/>
        <v>0</v>
      </c>
      <c r="GJ924" s="3">
        <f t="shared" si="837"/>
        <v>0</v>
      </c>
      <c r="GK924" s="3">
        <f t="shared" si="837"/>
        <v>0</v>
      </c>
      <c r="GL924" s="3">
        <f t="shared" si="837"/>
        <v>0</v>
      </c>
      <c r="GM924" s="3">
        <f t="shared" si="837"/>
        <v>0</v>
      </c>
      <c r="GN924" s="3">
        <f t="shared" si="837"/>
        <v>0</v>
      </c>
      <c r="GO924" s="3">
        <f t="shared" si="837"/>
        <v>0</v>
      </c>
      <c r="GP924" s="3">
        <f t="shared" si="837"/>
        <v>0</v>
      </c>
      <c r="GQ924" s="3">
        <f t="shared" si="837"/>
        <v>0</v>
      </c>
      <c r="GR924" s="3">
        <f t="shared" si="837"/>
        <v>0</v>
      </c>
      <c r="GS924" s="3">
        <f t="shared" si="837"/>
        <v>0</v>
      </c>
      <c r="GT924" s="3">
        <f t="shared" si="837"/>
        <v>0</v>
      </c>
      <c r="GU924" s="3">
        <f t="shared" si="837"/>
        <v>0</v>
      </c>
      <c r="GV924" s="3">
        <f t="shared" si="837"/>
        <v>0</v>
      </c>
      <c r="GW924" s="3">
        <f t="shared" si="837"/>
        <v>0</v>
      </c>
      <c r="GX924" s="3">
        <f t="shared" si="837"/>
        <v>0</v>
      </c>
    </row>
    <row r="925" spans="1:245" hidden="1" x14ac:dyDescent="0.2"/>
    <row r="926" spans="1:245" hidden="1" x14ac:dyDescent="0.2">
      <c r="A926">
        <v>17</v>
      </c>
      <c r="B926">
        <v>1</v>
      </c>
      <c r="C926">
        <f>ROW(SmtRes!A490)</f>
        <v>490</v>
      </c>
      <c r="D926">
        <f>ROW(EtalonRes!A485)</f>
        <v>485</v>
      </c>
      <c r="E926" t="s">
        <v>673</v>
      </c>
      <c r="F926" t="s">
        <v>674</v>
      </c>
      <c r="G926" t="s">
        <v>675</v>
      </c>
      <c r="H926" t="s">
        <v>676</v>
      </c>
      <c r="I926">
        <v>0</v>
      </c>
      <c r="J926">
        <v>0</v>
      </c>
      <c r="O926">
        <f t="shared" ref="O926:O936" si="838">ROUND(CP926,2)</f>
        <v>0</v>
      </c>
      <c r="P926">
        <f t="shared" ref="P926:P936" si="839">ROUND((ROUND((AC926*AW926*I926),2)*BC926),2)</f>
        <v>0</v>
      </c>
      <c r="Q926">
        <f t="shared" ref="Q926:Q936" si="840">(ROUND((ROUND(((ET926)*AV926*I926),2)*BB926),2)+ROUND((ROUND(((AE926-(EU926))*AV926*I926),2)*BS926),2))</f>
        <v>0</v>
      </c>
      <c r="R926">
        <f t="shared" ref="R926:R936" si="841">ROUND((ROUND((AE926*AV926*I926),2)*BS926),2)</f>
        <v>0</v>
      </c>
      <c r="S926">
        <f t="shared" ref="S926:S936" si="842">ROUND((ROUND((AF926*AV926*I926),2)*BA926),2)</f>
        <v>0</v>
      </c>
      <c r="T926">
        <f t="shared" ref="T926:T936" si="843">ROUND(CU926*I926,2)</f>
        <v>0</v>
      </c>
      <c r="U926">
        <f t="shared" ref="U926:U936" si="844">CV926*I926</f>
        <v>0</v>
      </c>
      <c r="V926">
        <f t="shared" ref="V926:V936" si="845">CW926*I926</f>
        <v>0</v>
      </c>
      <c r="W926">
        <f t="shared" ref="W926:W936" si="846">ROUND(CX926*I926,2)</f>
        <v>0</v>
      </c>
      <c r="X926">
        <f t="shared" ref="X926:X936" si="847">ROUND(CY926,2)</f>
        <v>0</v>
      </c>
      <c r="Y926">
        <f t="shared" ref="Y926:Y936" si="848">ROUND(CZ926,2)</f>
        <v>0</v>
      </c>
      <c r="AA926">
        <v>40385408</v>
      </c>
      <c r="AB926">
        <f t="shared" ref="AB926:AB936" si="849">ROUND((AC926+AD926+AF926),6)</f>
        <v>16535.669999999998</v>
      </c>
      <c r="AC926">
        <f t="shared" ref="AC926:AC936" si="850">ROUND((ES926),6)</f>
        <v>3398.21</v>
      </c>
      <c r="AD926">
        <f t="shared" ref="AD926:AD936" si="851">ROUND((((ET926)-(EU926))+AE926),6)</f>
        <v>6199.01</v>
      </c>
      <c r="AE926">
        <f t="shared" ref="AE926:AE936" si="852">ROUND((EU926),6)</f>
        <v>738.37</v>
      </c>
      <c r="AF926">
        <f t="shared" ref="AF926:AF936" si="853">ROUND((EV926),6)</f>
        <v>6938.45</v>
      </c>
      <c r="AG926">
        <f t="shared" ref="AG926:AG936" si="854">ROUND((AP926),6)</f>
        <v>0</v>
      </c>
      <c r="AH926">
        <f t="shared" ref="AH926:AH936" si="855">(EW926)</f>
        <v>536.30999999999995</v>
      </c>
      <c r="AI926">
        <f t="shared" ref="AI926:AI936" si="856">(EX926)</f>
        <v>0</v>
      </c>
      <c r="AJ926">
        <f t="shared" ref="AJ926:AJ936" si="857">(AS926)</f>
        <v>0</v>
      </c>
      <c r="AK926">
        <v>16535.669999999998</v>
      </c>
      <c r="AL926">
        <v>3398.21</v>
      </c>
      <c r="AM926">
        <v>6199.01</v>
      </c>
      <c r="AN926">
        <v>738.37</v>
      </c>
      <c r="AO926">
        <v>6938.45</v>
      </c>
      <c r="AP926">
        <v>0</v>
      </c>
      <c r="AQ926">
        <v>536.30999999999995</v>
      </c>
      <c r="AR926">
        <v>0</v>
      </c>
      <c r="AS926">
        <v>0</v>
      </c>
      <c r="AT926">
        <v>85</v>
      </c>
      <c r="AU926">
        <v>41</v>
      </c>
      <c r="AV926">
        <v>1</v>
      </c>
      <c r="AW926">
        <v>1</v>
      </c>
      <c r="AZ926">
        <v>1</v>
      </c>
      <c r="BA926">
        <v>24.53</v>
      </c>
      <c r="BB926">
        <v>8.9499999999999993</v>
      </c>
      <c r="BC926">
        <v>7.3</v>
      </c>
      <c r="BD926" t="s">
        <v>3</v>
      </c>
      <c r="BE926" t="s">
        <v>3</v>
      </c>
      <c r="BF926" t="s">
        <v>3</v>
      </c>
      <c r="BG926" t="s">
        <v>3</v>
      </c>
      <c r="BH926">
        <v>0</v>
      </c>
      <c r="BI926">
        <v>1</v>
      </c>
      <c r="BJ926" t="s">
        <v>677</v>
      </c>
      <c r="BM926">
        <v>303</v>
      </c>
      <c r="BN926">
        <v>0</v>
      </c>
      <c r="BO926" t="s">
        <v>3</v>
      </c>
      <c r="BP926">
        <v>0</v>
      </c>
      <c r="BQ926">
        <v>30</v>
      </c>
      <c r="BR926">
        <v>0</v>
      </c>
      <c r="BS926">
        <v>24.53</v>
      </c>
      <c r="BT926">
        <v>1</v>
      </c>
      <c r="BU926">
        <v>1</v>
      </c>
      <c r="BV926">
        <v>1</v>
      </c>
      <c r="BW926">
        <v>1</v>
      </c>
      <c r="BX926">
        <v>1</v>
      </c>
      <c r="BY926" t="s">
        <v>3</v>
      </c>
      <c r="BZ926">
        <v>85</v>
      </c>
      <c r="CA926">
        <v>41</v>
      </c>
      <c r="CE926">
        <v>30</v>
      </c>
      <c r="CF926">
        <v>0</v>
      </c>
      <c r="CG926">
        <v>0</v>
      </c>
      <c r="CM926">
        <v>0</v>
      </c>
      <c r="CN926" t="s">
        <v>3</v>
      </c>
      <c r="CO926">
        <v>0</v>
      </c>
      <c r="CP926">
        <f t="shared" ref="CP926:CP936" si="858">(P926+Q926+S926)</f>
        <v>0</v>
      </c>
      <c r="CQ926">
        <f t="shared" ref="CQ926:CQ936" si="859">ROUND((ROUND((AC926*AW926*1),2)*BC926),2)</f>
        <v>24806.93</v>
      </c>
      <c r="CR926">
        <f t="shared" ref="CR926:CR936" si="860">(ROUND((ROUND(((ET926)*AV926*1),2)*BB926),2)+ROUND((ROUND(((AE926-(EU926))*AV926*1),2)*BS926),2))</f>
        <v>55481.14</v>
      </c>
      <c r="CS926">
        <f t="shared" ref="CS926:CS936" si="861">ROUND((ROUND((AE926*AV926*1),2)*BS926),2)</f>
        <v>18112.22</v>
      </c>
      <c r="CT926">
        <f t="shared" ref="CT926:CT936" si="862">ROUND((ROUND((AF926*AV926*1),2)*BA926),2)</f>
        <v>170200.18</v>
      </c>
      <c r="CU926">
        <f t="shared" ref="CU926:CU936" si="863">AG926</f>
        <v>0</v>
      </c>
      <c r="CV926">
        <f t="shared" ref="CV926:CV936" si="864">(AH926*AV926)</f>
        <v>536.30999999999995</v>
      </c>
      <c r="CW926">
        <f t="shared" ref="CW926:CW936" si="865">AI926</f>
        <v>0</v>
      </c>
      <c r="CX926">
        <f t="shared" ref="CX926:CX936" si="866">AJ926</f>
        <v>0</v>
      </c>
      <c r="CY926">
        <f t="shared" ref="CY926:CY936" si="867">S926*(BZ926/100)</f>
        <v>0</v>
      </c>
      <c r="CZ926">
        <f t="shared" ref="CZ926:CZ936" si="868">S926*(CA926/100)</f>
        <v>0</v>
      </c>
      <c r="DC926" t="s">
        <v>3</v>
      </c>
      <c r="DD926" t="s">
        <v>3</v>
      </c>
      <c r="DE926" t="s">
        <v>3</v>
      </c>
      <c r="DF926" t="s">
        <v>3</v>
      </c>
      <c r="DG926" t="s">
        <v>3</v>
      </c>
      <c r="DH926" t="s">
        <v>3</v>
      </c>
      <c r="DI926" t="s">
        <v>3</v>
      </c>
      <c r="DJ926" t="s">
        <v>3</v>
      </c>
      <c r="DK926" t="s">
        <v>3</v>
      </c>
      <c r="DL926" t="s">
        <v>3</v>
      </c>
      <c r="DM926" t="s">
        <v>3</v>
      </c>
      <c r="DN926">
        <v>105</v>
      </c>
      <c r="DO926">
        <v>77</v>
      </c>
      <c r="DP926">
        <v>1</v>
      </c>
      <c r="DQ926">
        <v>1</v>
      </c>
      <c r="DU926">
        <v>1013</v>
      </c>
      <c r="DV926" t="s">
        <v>676</v>
      </c>
      <c r="DW926" t="s">
        <v>676</v>
      </c>
      <c r="DX926">
        <v>1</v>
      </c>
      <c r="EE926">
        <v>39927715</v>
      </c>
      <c r="EF926">
        <v>30</v>
      </c>
      <c r="EG926" t="s">
        <v>51</v>
      </c>
      <c r="EH926">
        <v>0</v>
      </c>
      <c r="EI926" t="s">
        <v>3</v>
      </c>
      <c r="EJ926">
        <v>1</v>
      </c>
      <c r="EK926">
        <v>303</v>
      </c>
      <c r="EL926" t="s">
        <v>678</v>
      </c>
      <c r="EM926" t="s">
        <v>679</v>
      </c>
      <c r="EO926" t="s">
        <v>3</v>
      </c>
      <c r="EQ926">
        <v>131072</v>
      </c>
      <c r="ER926">
        <v>16535.669999999998</v>
      </c>
      <c r="ES926">
        <v>3398.21</v>
      </c>
      <c r="ET926">
        <v>6199.01</v>
      </c>
      <c r="EU926">
        <v>738.37</v>
      </c>
      <c r="EV926">
        <v>6938.45</v>
      </c>
      <c r="EW926">
        <v>536.30999999999995</v>
      </c>
      <c r="EX926">
        <v>0</v>
      </c>
      <c r="EY926">
        <v>0</v>
      </c>
      <c r="FQ926">
        <v>0</v>
      </c>
      <c r="FR926">
        <f t="shared" ref="FR926:FR936" si="869">ROUND(IF(AND(BH926=3,BI926=3),P926,0),2)</f>
        <v>0</v>
      </c>
      <c r="FS926">
        <v>0</v>
      </c>
      <c r="FX926">
        <v>105</v>
      </c>
      <c r="FY926">
        <v>77</v>
      </c>
      <c r="GA926" t="s">
        <v>3</v>
      </c>
      <c r="GD926">
        <v>0</v>
      </c>
      <c r="GF926">
        <v>-630744442</v>
      </c>
      <c r="GG926">
        <v>2</v>
      </c>
      <c r="GH926">
        <v>1</v>
      </c>
      <c r="GI926">
        <v>3</v>
      </c>
      <c r="GJ926">
        <v>0</v>
      </c>
      <c r="GK926">
        <f>ROUND(R926*(R12)/100,2)</f>
        <v>0</v>
      </c>
      <c r="GL926">
        <f t="shared" ref="GL926:GL936" si="870">ROUND(IF(AND(BH926=3,BI926=3,FS926&lt;&gt;0),P926,0),2)</f>
        <v>0</v>
      </c>
      <c r="GM926">
        <f t="shared" ref="GM926:GM936" si="871">ROUND(O926+X926+Y926+GK926,2)+GX926</f>
        <v>0</v>
      </c>
      <c r="GN926">
        <f t="shared" ref="GN926:GN936" si="872">IF(OR(BI926=0,BI926=1),ROUND(O926+X926+Y926+GK926,2),0)</f>
        <v>0</v>
      </c>
      <c r="GO926">
        <f t="shared" ref="GO926:GO936" si="873">IF(BI926=2,ROUND(O926+X926+Y926+GK926,2),0)</f>
        <v>0</v>
      </c>
      <c r="GP926">
        <f t="shared" ref="GP926:GP936" si="874">IF(BI926=4,ROUND(O926+X926+Y926+GK926,2)+GX926,0)</f>
        <v>0</v>
      </c>
      <c r="GR926">
        <v>0</v>
      </c>
      <c r="GS926">
        <v>3</v>
      </c>
      <c r="GT926">
        <v>0</v>
      </c>
      <c r="GU926" t="s">
        <v>3</v>
      </c>
      <c r="GV926">
        <f t="shared" ref="GV926:GV936" si="875">ROUND((GT926),6)</f>
        <v>0</v>
      </c>
      <c r="GW926">
        <v>1</v>
      </c>
      <c r="GX926">
        <f t="shared" ref="GX926:GX936" si="876">ROUND(HC926*I926,2)</f>
        <v>0</v>
      </c>
      <c r="HA926">
        <v>0</v>
      </c>
      <c r="HB926">
        <v>0</v>
      </c>
      <c r="HC926">
        <f t="shared" ref="HC926:HC936" si="877">GV926*GW926</f>
        <v>0</v>
      </c>
      <c r="IK926">
        <v>0</v>
      </c>
    </row>
    <row r="927" spans="1:245" hidden="1" x14ac:dyDescent="0.2">
      <c r="A927">
        <v>18</v>
      </c>
      <c r="B927">
        <v>1</v>
      </c>
      <c r="C927">
        <v>484</v>
      </c>
      <c r="E927" t="s">
        <v>680</v>
      </c>
      <c r="F927" t="s">
        <v>681</v>
      </c>
      <c r="G927" t="s">
        <v>682</v>
      </c>
      <c r="H927" t="s">
        <v>57</v>
      </c>
      <c r="I927">
        <v>0</v>
      </c>
      <c r="J927">
        <v>1.056</v>
      </c>
      <c r="O927">
        <f t="shared" si="838"/>
        <v>0</v>
      </c>
      <c r="P927">
        <f t="shared" si="839"/>
        <v>0</v>
      </c>
      <c r="Q927">
        <f t="shared" si="840"/>
        <v>0</v>
      </c>
      <c r="R927">
        <f t="shared" si="841"/>
        <v>0</v>
      </c>
      <c r="S927">
        <f t="shared" si="842"/>
        <v>0</v>
      </c>
      <c r="T927">
        <f t="shared" si="843"/>
        <v>0</v>
      </c>
      <c r="U927">
        <f t="shared" si="844"/>
        <v>0</v>
      </c>
      <c r="V927">
        <f t="shared" si="845"/>
        <v>0</v>
      </c>
      <c r="W927">
        <f t="shared" si="846"/>
        <v>0</v>
      </c>
      <c r="X927">
        <f t="shared" si="847"/>
        <v>0</v>
      </c>
      <c r="Y927">
        <f t="shared" si="848"/>
        <v>0</v>
      </c>
      <c r="AA927">
        <v>40385408</v>
      </c>
      <c r="AB927">
        <f t="shared" si="849"/>
        <v>11666.85</v>
      </c>
      <c r="AC927">
        <f t="shared" si="850"/>
        <v>11666.85</v>
      </c>
      <c r="AD927">
        <f t="shared" si="851"/>
        <v>0</v>
      </c>
      <c r="AE927">
        <f t="shared" si="852"/>
        <v>0</v>
      </c>
      <c r="AF927">
        <f t="shared" si="853"/>
        <v>0</v>
      </c>
      <c r="AG927">
        <f t="shared" si="854"/>
        <v>0</v>
      </c>
      <c r="AH927">
        <f t="shared" si="855"/>
        <v>0</v>
      </c>
      <c r="AI927">
        <f t="shared" si="856"/>
        <v>0</v>
      </c>
      <c r="AJ927">
        <f t="shared" si="857"/>
        <v>0</v>
      </c>
      <c r="AK927">
        <v>11666.85</v>
      </c>
      <c r="AL927">
        <v>11666.85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1</v>
      </c>
      <c r="AW927">
        <v>1</v>
      </c>
      <c r="AZ927">
        <v>1</v>
      </c>
      <c r="BA927">
        <v>1</v>
      </c>
      <c r="BB927">
        <v>1</v>
      </c>
      <c r="BC927">
        <v>2.99</v>
      </c>
      <c r="BD927" t="s">
        <v>3</v>
      </c>
      <c r="BE927" t="s">
        <v>3</v>
      </c>
      <c r="BF927" t="s">
        <v>3</v>
      </c>
      <c r="BG927" t="s">
        <v>3</v>
      </c>
      <c r="BH927">
        <v>3</v>
      </c>
      <c r="BI927">
        <v>1</v>
      </c>
      <c r="BJ927" t="s">
        <v>683</v>
      </c>
      <c r="BM927">
        <v>303</v>
      </c>
      <c r="BN927">
        <v>0</v>
      </c>
      <c r="BO927" t="s">
        <v>3</v>
      </c>
      <c r="BP927">
        <v>0</v>
      </c>
      <c r="BQ927">
        <v>30</v>
      </c>
      <c r="BR927">
        <v>0</v>
      </c>
      <c r="BS927">
        <v>1</v>
      </c>
      <c r="BT927">
        <v>1</v>
      </c>
      <c r="BU927">
        <v>1</v>
      </c>
      <c r="BV927">
        <v>1</v>
      </c>
      <c r="BW927">
        <v>1</v>
      </c>
      <c r="BX927">
        <v>1</v>
      </c>
      <c r="BY927" t="s">
        <v>3</v>
      </c>
      <c r="BZ927">
        <v>0</v>
      </c>
      <c r="CA927">
        <v>0</v>
      </c>
      <c r="CE927">
        <v>30</v>
      </c>
      <c r="CF927">
        <v>0</v>
      </c>
      <c r="CG927">
        <v>0</v>
      </c>
      <c r="CM927">
        <v>0</v>
      </c>
      <c r="CN927" t="s">
        <v>3</v>
      </c>
      <c r="CO927">
        <v>0</v>
      </c>
      <c r="CP927">
        <f t="shared" si="858"/>
        <v>0</v>
      </c>
      <c r="CQ927">
        <f t="shared" si="859"/>
        <v>34883.879999999997</v>
      </c>
      <c r="CR927">
        <f t="shared" si="860"/>
        <v>0</v>
      </c>
      <c r="CS927">
        <f t="shared" si="861"/>
        <v>0</v>
      </c>
      <c r="CT927">
        <f t="shared" si="862"/>
        <v>0</v>
      </c>
      <c r="CU927">
        <f t="shared" si="863"/>
        <v>0</v>
      </c>
      <c r="CV927">
        <f t="shared" si="864"/>
        <v>0</v>
      </c>
      <c r="CW927">
        <f t="shared" si="865"/>
        <v>0</v>
      </c>
      <c r="CX927">
        <f t="shared" si="866"/>
        <v>0</v>
      </c>
      <c r="CY927">
        <f t="shared" si="867"/>
        <v>0</v>
      </c>
      <c r="CZ927">
        <f t="shared" si="868"/>
        <v>0</v>
      </c>
      <c r="DC927" t="s">
        <v>3</v>
      </c>
      <c r="DD927" t="s">
        <v>3</v>
      </c>
      <c r="DE927" t="s">
        <v>3</v>
      </c>
      <c r="DF927" t="s">
        <v>3</v>
      </c>
      <c r="DG927" t="s">
        <v>3</v>
      </c>
      <c r="DH927" t="s">
        <v>3</v>
      </c>
      <c r="DI927" t="s">
        <v>3</v>
      </c>
      <c r="DJ927" t="s">
        <v>3</v>
      </c>
      <c r="DK927" t="s">
        <v>3</v>
      </c>
      <c r="DL927" t="s">
        <v>3</v>
      </c>
      <c r="DM927" t="s">
        <v>3</v>
      </c>
      <c r="DN927">
        <v>105</v>
      </c>
      <c r="DO927">
        <v>77</v>
      </c>
      <c r="DP927">
        <v>1</v>
      </c>
      <c r="DQ927">
        <v>1</v>
      </c>
      <c r="DU927">
        <v>1009</v>
      </c>
      <c r="DV927" t="s">
        <v>57</v>
      </c>
      <c r="DW927" t="s">
        <v>57</v>
      </c>
      <c r="DX927">
        <v>1000</v>
      </c>
      <c r="EE927">
        <v>39927715</v>
      </c>
      <c r="EF927">
        <v>30</v>
      </c>
      <c r="EG927" t="s">
        <v>51</v>
      </c>
      <c r="EH927">
        <v>0</v>
      </c>
      <c r="EI927" t="s">
        <v>3</v>
      </c>
      <c r="EJ927">
        <v>1</v>
      </c>
      <c r="EK927">
        <v>303</v>
      </c>
      <c r="EL927" t="s">
        <v>678</v>
      </c>
      <c r="EM927" t="s">
        <v>679</v>
      </c>
      <c r="EO927" t="s">
        <v>3</v>
      </c>
      <c r="EQ927">
        <v>0</v>
      </c>
      <c r="ER927">
        <v>11666.85</v>
      </c>
      <c r="ES927">
        <v>11666.85</v>
      </c>
      <c r="ET927">
        <v>0</v>
      </c>
      <c r="EU927">
        <v>0</v>
      </c>
      <c r="EV927">
        <v>0</v>
      </c>
      <c r="EW927">
        <v>0</v>
      </c>
      <c r="EX927">
        <v>0</v>
      </c>
      <c r="FQ927">
        <v>0</v>
      </c>
      <c r="FR927">
        <f t="shared" si="869"/>
        <v>0</v>
      </c>
      <c r="FS927">
        <v>0</v>
      </c>
      <c r="FX927">
        <v>105</v>
      </c>
      <c r="FY927">
        <v>77</v>
      </c>
      <c r="GA927" t="s">
        <v>3</v>
      </c>
      <c r="GD927">
        <v>0</v>
      </c>
      <c r="GF927">
        <v>1835866963</v>
      </c>
      <c r="GG927">
        <v>2</v>
      </c>
      <c r="GH927">
        <v>1</v>
      </c>
      <c r="GI927">
        <v>3</v>
      </c>
      <c r="GJ927">
        <v>0</v>
      </c>
      <c r="GK927">
        <f>ROUND(R927*(R12)/100,2)</f>
        <v>0</v>
      </c>
      <c r="GL927">
        <f t="shared" si="870"/>
        <v>0</v>
      </c>
      <c r="GM927">
        <f t="shared" si="871"/>
        <v>0</v>
      </c>
      <c r="GN927">
        <f t="shared" si="872"/>
        <v>0</v>
      </c>
      <c r="GO927">
        <f t="shared" si="873"/>
        <v>0</v>
      </c>
      <c r="GP927">
        <f t="shared" si="874"/>
        <v>0</v>
      </c>
      <c r="GR927">
        <v>0</v>
      </c>
      <c r="GS927">
        <v>3</v>
      </c>
      <c r="GT927">
        <v>0</v>
      </c>
      <c r="GU927" t="s">
        <v>3</v>
      </c>
      <c r="GV927">
        <f t="shared" si="875"/>
        <v>0</v>
      </c>
      <c r="GW927">
        <v>1</v>
      </c>
      <c r="GX927">
        <f t="shared" si="876"/>
        <v>0</v>
      </c>
      <c r="HA927">
        <v>0</v>
      </c>
      <c r="HB927">
        <v>0</v>
      </c>
      <c r="HC927">
        <f t="shared" si="877"/>
        <v>0</v>
      </c>
      <c r="IK927">
        <v>0</v>
      </c>
    </row>
    <row r="928" spans="1:245" hidden="1" x14ac:dyDescent="0.2">
      <c r="A928">
        <v>18</v>
      </c>
      <c r="B928">
        <v>1</v>
      </c>
      <c r="C928">
        <v>478</v>
      </c>
      <c r="E928" t="s">
        <v>684</v>
      </c>
      <c r="F928" t="s">
        <v>685</v>
      </c>
      <c r="G928" t="s">
        <v>686</v>
      </c>
      <c r="H928" t="s">
        <v>57</v>
      </c>
      <c r="I928">
        <v>0</v>
      </c>
      <c r="J928">
        <v>0.27499999999999997</v>
      </c>
      <c r="O928">
        <f t="shared" si="838"/>
        <v>0</v>
      </c>
      <c r="P928">
        <f t="shared" si="839"/>
        <v>0</v>
      </c>
      <c r="Q928">
        <f t="shared" si="840"/>
        <v>0</v>
      </c>
      <c r="R928">
        <f t="shared" si="841"/>
        <v>0</v>
      </c>
      <c r="S928">
        <f t="shared" si="842"/>
        <v>0</v>
      </c>
      <c r="T928">
        <f t="shared" si="843"/>
        <v>0</v>
      </c>
      <c r="U928">
        <f t="shared" si="844"/>
        <v>0</v>
      </c>
      <c r="V928">
        <f t="shared" si="845"/>
        <v>0</v>
      </c>
      <c r="W928">
        <f t="shared" si="846"/>
        <v>0</v>
      </c>
      <c r="X928">
        <f t="shared" si="847"/>
        <v>0</v>
      </c>
      <c r="Y928">
        <f t="shared" si="848"/>
        <v>0</v>
      </c>
      <c r="AA928">
        <v>40385408</v>
      </c>
      <c r="AB928">
        <f t="shared" si="849"/>
        <v>5343.49</v>
      </c>
      <c r="AC928">
        <f t="shared" si="850"/>
        <v>5343.49</v>
      </c>
      <c r="AD928">
        <f t="shared" si="851"/>
        <v>0</v>
      </c>
      <c r="AE928">
        <f t="shared" si="852"/>
        <v>0</v>
      </c>
      <c r="AF928">
        <f t="shared" si="853"/>
        <v>0</v>
      </c>
      <c r="AG928">
        <f t="shared" si="854"/>
        <v>0</v>
      </c>
      <c r="AH928">
        <f t="shared" si="855"/>
        <v>0</v>
      </c>
      <c r="AI928">
        <f t="shared" si="856"/>
        <v>0</v>
      </c>
      <c r="AJ928">
        <f t="shared" si="857"/>
        <v>0</v>
      </c>
      <c r="AK928">
        <v>5343.49</v>
      </c>
      <c r="AL928">
        <v>5343.49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1</v>
      </c>
      <c r="AW928">
        <v>1</v>
      </c>
      <c r="AZ928">
        <v>1</v>
      </c>
      <c r="BA928">
        <v>1</v>
      </c>
      <c r="BB928">
        <v>1</v>
      </c>
      <c r="BC928">
        <v>6.47</v>
      </c>
      <c r="BD928" t="s">
        <v>3</v>
      </c>
      <c r="BE928" t="s">
        <v>3</v>
      </c>
      <c r="BF928" t="s">
        <v>3</v>
      </c>
      <c r="BG928" t="s">
        <v>3</v>
      </c>
      <c r="BH928">
        <v>3</v>
      </c>
      <c r="BI928">
        <v>1</v>
      </c>
      <c r="BJ928" t="s">
        <v>687</v>
      </c>
      <c r="BM928">
        <v>303</v>
      </c>
      <c r="BN928">
        <v>0</v>
      </c>
      <c r="BO928" t="s">
        <v>3</v>
      </c>
      <c r="BP928">
        <v>0</v>
      </c>
      <c r="BQ928">
        <v>30</v>
      </c>
      <c r="BR928">
        <v>0</v>
      </c>
      <c r="BS928">
        <v>1</v>
      </c>
      <c r="BT928">
        <v>1</v>
      </c>
      <c r="BU928">
        <v>1</v>
      </c>
      <c r="BV928">
        <v>1</v>
      </c>
      <c r="BW928">
        <v>1</v>
      </c>
      <c r="BX928">
        <v>1</v>
      </c>
      <c r="BY928" t="s">
        <v>3</v>
      </c>
      <c r="BZ928">
        <v>0</v>
      </c>
      <c r="CA928">
        <v>0</v>
      </c>
      <c r="CE928">
        <v>30</v>
      </c>
      <c r="CF928">
        <v>0</v>
      </c>
      <c r="CG928">
        <v>0</v>
      </c>
      <c r="CM928">
        <v>0</v>
      </c>
      <c r="CN928" t="s">
        <v>3</v>
      </c>
      <c r="CO928">
        <v>0</v>
      </c>
      <c r="CP928">
        <f t="shared" si="858"/>
        <v>0</v>
      </c>
      <c r="CQ928">
        <f t="shared" si="859"/>
        <v>34572.379999999997</v>
      </c>
      <c r="CR928">
        <f t="shared" si="860"/>
        <v>0</v>
      </c>
      <c r="CS928">
        <f t="shared" si="861"/>
        <v>0</v>
      </c>
      <c r="CT928">
        <f t="shared" si="862"/>
        <v>0</v>
      </c>
      <c r="CU928">
        <f t="shared" si="863"/>
        <v>0</v>
      </c>
      <c r="CV928">
        <f t="shared" si="864"/>
        <v>0</v>
      </c>
      <c r="CW928">
        <f t="shared" si="865"/>
        <v>0</v>
      </c>
      <c r="CX928">
        <f t="shared" si="866"/>
        <v>0</v>
      </c>
      <c r="CY928">
        <f t="shared" si="867"/>
        <v>0</v>
      </c>
      <c r="CZ928">
        <f t="shared" si="868"/>
        <v>0</v>
      </c>
      <c r="DC928" t="s">
        <v>3</v>
      </c>
      <c r="DD928" t="s">
        <v>3</v>
      </c>
      <c r="DE928" t="s">
        <v>3</v>
      </c>
      <c r="DF928" t="s">
        <v>3</v>
      </c>
      <c r="DG928" t="s">
        <v>3</v>
      </c>
      <c r="DH928" t="s">
        <v>3</v>
      </c>
      <c r="DI928" t="s">
        <v>3</v>
      </c>
      <c r="DJ928" t="s">
        <v>3</v>
      </c>
      <c r="DK928" t="s">
        <v>3</v>
      </c>
      <c r="DL928" t="s">
        <v>3</v>
      </c>
      <c r="DM928" t="s">
        <v>3</v>
      </c>
      <c r="DN928">
        <v>105</v>
      </c>
      <c r="DO928">
        <v>77</v>
      </c>
      <c r="DP928">
        <v>1</v>
      </c>
      <c r="DQ928">
        <v>1</v>
      </c>
      <c r="DU928">
        <v>1009</v>
      </c>
      <c r="DV928" t="s">
        <v>57</v>
      </c>
      <c r="DW928" t="s">
        <v>57</v>
      </c>
      <c r="DX928">
        <v>1000</v>
      </c>
      <c r="EE928">
        <v>39927715</v>
      </c>
      <c r="EF928">
        <v>30</v>
      </c>
      <c r="EG928" t="s">
        <v>51</v>
      </c>
      <c r="EH928">
        <v>0</v>
      </c>
      <c r="EI928" t="s">
        <v>3</v>
      </c>
      <c r="EJ928">
        <v>1</v>
      </c>
      <c r="EK928">
        <v>303</v>
      </c>
      <c r="EL928" t="s">
        <v>678</v>
      </c>
      <c r="EM928" t="s">
        <v>679</v>
      </c>
      <c r="EO928" t="s">
        <v>3</v>
      </c>
      <c r="EQ928">
        <v>0</v>
      </c>
      <c r="ER928">
        <v>5343.49</v>
      </c>
      <c r="ES928">
        <v>5343.49</v>
      </c>
      <c r="ET928">
        <v>0</v>
      </c>
      <c r="EU928">
        <v>0</v>
      </c>
      <c r="EV928">
        <v>0</v>
      </c>
      <c r="EW928">
        <v>0</v>
      </c>
      <c r="EX928">
        <v>0</v>
      </c>
      <c r="FQ928">
        <v>0</v>
      </c>
      <c r="FR928">
        <f t="shared" si="869"/>
        <v>0</v>
      </c>
      <c r="FS928">
        <v>0</v>
      </c>
      <c r="FX928">
        <v>105</v>
      </c>
      <c r="FY928">
        <v>77</v>
      </c>
      <c r="GA928" t="s">
        <v>3</v>
      </c>
      <c r="GD928">
        <v>0</v>
      </c>
      <c r="GF928">
        <v>1118033310</v>
      </c>
      <c r="GG928">
        <v>2</v>
      </c>
      <c r="GH928">
        <v>1</v>
      </c>
      <c r="GI928">
        <v>3</v>
      </c>
      <c r="GJ928">
        <v>0</v>
      </c>
      <c r="GK928">
        <f>ROUND(R928*(R12)/100,2)</f>
        <v>0</v>
      </c>
      <c r="GL928">
        <f t="shared" si="870"/>
        <v>0</v>
      </c>
      <c r="GM928">
        <f t="shared" si="871"/>
        <v>0</v>
      </c>
      <c r="GN928">
        <f t="shared" si="872"/>
        <v>0</v>
      </c>
      <c r="GO928">
        <f t="shared" si="873"/>
        <v>0</v>
      </c>
      <c r="GP928">
        <f t="shared" si="874"/>
        <v>0</v>
      </c>
      <c r="GR928">
        <v>0</v>
      </c>
      <c r="GS928">
        <v>3</v>
      </c>
      <c r="GT928">
        <v>0</v>
      </c>
      <c r="GU928" t="s">
        <v>3</v>
      </c>
      <c r="GV928">
        <f t="shared" si="875"/>
        <v>0</v>
      </c>
      <c r="GW928">
        <v>1</v>
      </c>
      <c r="GX928">
        <f t="shared" si="876"/>
        <v>0</v>
      </c>
      <c r="HA928">
        <v>0</v>
      </c>
      <c r="HB928">
        <v>0</v>
      </c>
      <c r="HC928">
        <f t="shared" si="877"/>
        <v>0</v>
      </c>
      <c r="IK928">
        <v>0</v>
      </c>
    </row>
    <row r="929" spans="1:245" hidden="1" x14ac:dyDescent="0.2">
      <c r="A929">
        <v>18</v>
      </c>
      <c r="B929">
        <v>1</v>
      </c>
      <c r="C929">
        <v>477</v>
      </c>
      <c r="E929" t="s">
        <v>688</v>
      </c>
      <c r="F929" t="s">
        <v>689</v>
      </c>
      <c r="G929" t="s">
        <v>690</v>
      </c>
      <c r="H929" t="s">
        <v>57</v>
      </c>
      <c r="I929">
        <v>0</v>
      </c>
      <c r="J929">
        <v>4.0000000000000002E-4</v>
      </c>
      <c r="O929">
        <f t="shared" si="838"/>
        <v>0</v>
      </c>
      <c r="P929">
        <f t="shared" si="839"/>
        <v>0</v>
      </c>
      <c r="Q929">
        <f t="shared" si="840"/>
        <v>0</v>
      </c>
      <c r="R929">
        <f t="shared" si="841"/>
        <v>0</v>
      </c>
      <c r="S929">
        <f t="shared" si="842"/>
        <v>0</v>
      </c>
      <c r="T929">
        <f t="shared" si="843"/>
        <v>0</v>
      </c>
      <c r="U929">
        <f t="shared" si="844"/>
        <v>0</v>
      </c>
      <c r="V929">
        <f t="shared" si="845"/>
        <v>0</v>
      </c>
      <c r="W929">
        <f t="shared" si="846"/>
        <v>0</v>
      </c>
      <c r="X929">
        <f t="shared" si="847"/>
        <v>0</v>
      </c>
      <c r="Y929">
        <f t="shared" si="848"/>
        <v>0</v>
      </c>
      <c r="AA929">
        <v>40385408</v>
      </c>
      <c r="AB929">
        <f t="shared" si="849"/>
        <v>5670.59</v>
      </c>
      <c r="AC929">
        <f t="shared" si="850"/>
        <v>5670.59</v>
      </c>
      <c r="AD929">
        <f t="shared" si="851"/>
        <v>0</v>
      </c>
      <c r="AE929">
        <f t="shared" si="852"/>
        <v>0</v>
      </c>
      <c r="AF929">
        <f t="shared" si="853"/>
        <v>0</v>
      </c>
      <c r="AG929">
        <f t="shared" si="854"/>
        <v>0</v>
      </c>
      <c r="AH929">
        <f t="shared" si="855"/>
        <v>0</v>
      </c>
      <c r="AI929">
        <f t="shared" si="856"/>
        <v>0</v>
      </c>
      <c r="AJ929">
        <f t="shared" si="857"/>
        <v>0</v>
      </c>
      <c r="AK929">
        <v>5670.59</v>
      </c>
      <c r="AL929">
        <v>5670.59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1</v>
      </c>
      <c r="AW929">
        <v>1</v>
      </c>
      <c r="AZ929">
        <v>1</v>
      </c>
      <c r="BA929">
        <v>1</v>
      </c>
      <c r="BB929">
        <v>1</v>
      </c>
      <c r="BC929">
        <v>6.01</v>
      </c>
      <c r="BD929" t="s">
        <v>3</v>
      </c>
      <c r="BE929" t="s">
        <v>3</v>
      </c>
      <c r="BF929" t="s">
        <v>3</v>
      </c>
      <c r="BG929" t="s">
        <v>3</v>
      </c>
      <c r="BH929">
        <v>3</v>
      </c>
      <c r="BI929">
        <v>1</v>
      </c>
      <c r="BJ929" t="s">
        <v>691</v>
      </c>
      <c r="BM929">
        <v>303</v>
      </c>
      <c r="BN929">
        <v>0</v>
      </c>
      <c r="BO929" t="s">
        <v>3</v>
      </c>
      <c r="BP929">
        <v>0</v>
      </c>
      <c r="BQ929">
        <v>30</v>
      </c>
      <c r="BR929">
        <v>0</v>
      </c>
      <c r="BS929">
        <v>1</v>
      </c>
      <c r="BT929">
        <v>1</v>
      </c>
      <c r="BU929">
        <v>1</v>
      </c>
      <c r="BV929">
        <v>1</v>
      </c>
      <c r="BW929">
        <v>1</v>
      </c>
      <c r="BX929">
        <v>1</v>
      </c>
      <c r="BY929" t="s">
        <v>3</v>
      </c>
      <c r="BZ929">
        <v>0</v>
      </c>
      <c r="CA929">
        <v>0</v>
      </c>
      <c r="CE929">
        <v>30</v>
      </c>
      <c r="CF929">
        <v>0</v>
      </c>
      <c r="CG929">
        <v>0</v>
      </c>
      <c r="CM929">
        <v>0</v>
      </c>
      <c r="CN929" t="s">
        <v>3</v>
      </c>
      <c r="CO929">
        <v>0</v>
      </c>
      <c r="CP929">
        <f t="shared" si="858"/>
        <v>0</v>
      </c>
      <c r="CQ929">
        <f t="shared" si="859"/>
        <v>34080.25</v>
      </c>
      <c r="CR929">
        <f t="shared" si="860"/>
        <v>0</v>
      </c>
      <c r="CS929">
        <f t="shared" si="861"/>
        <v>0</v>
      </c>
      <c r="CT929">
        <f t="shared" si="862"/>
        <v>0</v>
      </c>
      <c r="CU929">
        <f t="shared" si="863"/>
        <v>0</v>
      </c>
      <c r="CV929">
        <f t="shared" si="864"/>
        <v>0</v>
      </c>
      <c r="CW929">
        <f t="shared" si="865"/>
        <v>0</v>
      </c>
      <c r="CX929">
        <f t="shared" si="866"/>
        <v>0</v>
      </c>
      <c r="CY929">
        <f t="shared" si="867"/>
        <v>0</v>
      </c>
      <c r="CZ929">
        <f t="shared" si="868"/>
        <v>0</v>
      </c>
      <c r="DC929" t="s">
        <v>3</v>
      </c>
      <c r="DD929" t="s">
        <v>3</v>
      </c>
      <c r="DE929" t="s">
        <v>3</v>
      </c>
      <c r="DF929" t="s">
        <v>3</v>
      </c>
      <c r="DG929" t="s">
        <v>3</v>
      </c>
      <c r="DH929" t="s">
        <v>3</v>
      </c>
      <c r="DI929" t="s">
        <v>3</v>
      </c>
      <c r="DJ929" t="s">
        <v>3</v>
      </c>
      <c r="DK929" t="s">
        <v>3</v>
      </c>
      <c r="DL929" t="s">
        <v>3</v>
      </c>
      <c r="DM929" t="s">
        <v>3</v>
      </c>
      <c r="DN929">
        <v>105</v>
      </c>
      <c r="DO929">
        <v>77</v>
      </c>
      <c r="DP929">
        <v>1</v>
      </c>
      <c r="DQ929">
        <v>1</v>
      </c>
      <c r="DU929">
        <v>1009</v>
      </c>
      <c r="DV929" t="s">
        <v>57</v>
      </c>
      <c r="DW929" t="s">
        <v>57</v>
      </c>
      <c r="DX929">
        <v>1000</v>
      </c>
      <c r="EE929">
        <v>39927715</v>
      </c>
      <c r="EF929">
        <v>30</v>
      </c>
      <c r="EG929" t="s">
        <v>51</v>
      </c>
      <c r="EH929">
        <v>0</v>
      </c>
      <c r="EI929" t="s">
        <v>3</v>
      </c>
      <c r="EJ929">
        <v>1</v>
      </c>
      <c r="EK929">
        <v>303</v>
      </c>
      <c r="EL929" t="s">
        <v>678</v>
      </c>
      <c r="EM929" t="s">
        <v>679</v>
      </c>
      <c r="EO929" t="s">
        <v>3</v>
      </c>
      <c r="EQ929">
        <v>0</v>
      </c>
      <c r="ER929">
        <v>5670.59</v>
      </c>
      <c r="ES929">
        <v>5670.59</v>
      </c>
      <c r="ET929">
        <v>0</v>
      </c>
      <c r="EU929">
        <v>0</v>
      </c>
      <c r="EV929">
        <v>0</v>
      </c>
      <c r="EW929">
        <v>0</v>
      </c>
      <c r="EX929">
        <v>0</v>
      </c>
      <c r="FQ929">
        <v>0</v>
      </c>
      <c r="FR929">
        <f t="shared" si="869"/>
        <v>0</v>
      </c>
      <c r="FS929">
        <v>0</v>
      </c>
      <c r="FX929">
        <v>105</v>
      </c>
      <c r="FY929">
        <v>77</v>
      </c>
      <c r="GA929" t="s">
        <v>3</v>
      </c>
      <c r="GD929">
        <v>0</v>
      </c>
      <c r="GF929">
        <v>2079560023</v>
      </c>
      <c r="GG929">
        <v>2</v>
      </c>
      <c r="GH929">
        <v>1</v>
      </c>
      <c r="GI929">
        <v>3</v>
      </c>
      <c r="GJ929">
        <v>0</v>
      </c>
      <c r="GK929">
        <f>ROUND(R929*(R12)/100,2)</f>
        <v>0</v>
      </c>
      <c r="GL929">
        <f t="shared" si="870"/>
        <v>0</v>
      </c>
      <c r="GM929">
        <f t="shared" si="871"/>
        <v>0</v>
      </c>
      <c r="GN929">
        <f t="shared" si="872"/>
        <v>0</v>
      </c>
      <c r="GO929">
        <f t="shared" si="873"/>
        <v>0</v>
      </c>
      <c r="GP929">
        <f t="shared" si="874"/>
        <v>0</v>
      </c>
      <c r="GR929">
        <v>0</v>
      </c>
      <c r="GS929">
        <v>3</v>
      </c>
      <c r="GT929">
        <v>0</v>
      </c>
      <c r="GU929" t="s">
        <v>3</v>
      </c>
      <c r="GV929">
        <f t="shared" si="875"/>
        <v>0</v>
      </c>
      <c r="GW929">
        <v>1</v>
      </c>
      <c r="GX929">
        <f t="shared" si="876"/>
        <v>0</v>
      </c>
      <c r="HA929">
        <v>0</v>
      </c>
      <c r="HB929">
        <v>0</v>
      </c>
      <c r="HC929">
        <f t="shared" si="877"/>
        <v>0</v>
      </c>
      <c r="IK929">
        <v>0</v>
      </c>
    </row>
    <row r="930" spans="1:245" hidden="1" x14ac:dyDescent="0.2">
      <c r="A930">
        <v>18</v>
      </c>
      <c r="B930">
        <v>1</v>
      </c>
      <c r="C930">
        <v>480</v>
      </c>
      <c r="E930" t="s">
        <v>692</v>
      </c>
      <c r="F930" t="s">
        <v>693</v>
      </c>
      <c r="G930" t="s">
        <v>694</v>
      </c>
      <c r="H930" t="s">
        <v>57</v>
      </c>
      <c r="I930">
        <v>0</v>
      </c>
      <c r="J930">
        <v>0.42899999999999999</v>
      </c>
      <c r="O930">
        <f t="shared" si="838"/>
        <v>0</v>
      </c>
      <c r="P930">
        <f t="shared" si="839"/>
        <v>0</v>
      </c>
      <c r="Q930">
        <f t="shared" si="840"/>
        <v>0</v>
      </c>
      <c r="R930">
        <f t="shared" si="841"/>
        <v>0</v>
      </c>
      <c r="S930">
        <f t="shared" si="842"/>
        <v>0</v>
      </c>
      <c r="T930">
        <f t="shared" si="843"/>
        <v>0</v>
      </c>
      <c r="U930">
        <f t="shared" si="844"/>
        <v>0</v>
      </c>
      <c r="V930">
        <f t="shared" si="845"/>
        <v>0</v>
      </c>
      <c r="W930">
        <f t="shared" si="846"/>
        <v>0</v>
      </c>
      <c r="X930">
        <f t="shared" si="847"/>
        <v>0</v>
      </c>
      <c r="Y930">
        <f t="shared" si="848"/>
        <v>0</v>
      </c>
      <c r="AA930">
        <v>40385408</v>
      </c>
      <c r="AB930">
        <f t="shared" si="849"/>
        <v>7133</v>
      </c>
      <c r="AC930">
        <f t="shared" si="850"/>
        <v>7133</v>
      </c>
      <c r="AD930">
        <f t="shared" si="851"/>
        <v>0</v>
      </c>
      <c r="AE930">
        <f t="shared" si="852"/>
        <v>0</v>
      </c>
      <c r="AF930">
        <f t="shared" si="853"/>
        <v>0</v>
      </c>
      <c r="AG930">
        <f t="shared" si="854"/>
        <v>0</v>
      </c>
      <c r="AH930">
        <f t="shared" si="855"/>
        <v>0</v>
      </c>
      <c r="AI930">
        <f t="shared" si="856"/>
        <v>0</v>
      </c>
      <c r="AJ930">
        <f t="shared" si="857"/>
        <v>0</v>
      </c>
      <c r="AK930">
        <v>7133</v>
      </c>
      <c r="AL930">
        <v>7133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1</v>
      </c>
      <c r="AW930">
        <v>1</v>
      </c>
      <c r="AZ930">
        <v>1</v>
      </c>
      <c r="BA930">
        <v>1</v>
      </c>
      <c r="BB930">
        <v>1</v>
      </c>
      <c r="BC930">
        <v>5.26</v>
      </c>
      <c r="BD930" t="s">
        <v>3</v>
      </c>
      <c r="BE930" t="s">
        <v>3</v>
      </c>
      <c r="BF930" t="s">
        <v>3</v>
      </c>
      <c r="BG930" t="s">
        <v>3</v>
      </c>
      <c r="BH930">
        <v>3</v>
      </c>
      <c r="BI930">
        <v>1</v>
      </c>
      <c r="BJ930" t="s">
        <v>695</v>
      </c>
      <c r="BM930">
        <v>303</v>
      </c>
      <c r="BN930">
        <v>0</v>
      </c>
      <c r="BO930" t="s">
        <v>3</v>
      </c>
      <c r="BP930">
        <v>0</v>
      </c>
      <c r="BQ930">
        <v>30</v>
      </c>
      <c r="BR930">
        <v>0</v>
      </c>
      <c r="BS930">
        <v>1</v>
      </c>
      <c r="BT930">
        <v>1</v>
      </c>
      <c r="BU930">
        <v>1</v>
      </c>
      <c r="BV930">
        <v>1</v>
      </c>
      <c r="BW930">
        <v>1</v>
      </c>
      <c r="BX930">
        <v>1</v>
      </c>
      <c r="BY930" t="s">
        <v>3</v>
      </c>
      <c r="BZ930">
        <v>0</v>
      </c>
      <c r="CA930">
        <v>0</v>
      </c>
      <c r="CE930">
        <v>30</v>
      </c>
      <c r="CF930">
        <v>0</v>
      </c>
      <c r="CG930">
        <v>0</v>
      </c>
      <c r="CM930">
        <v>0</v>
      </c>
      <c r="CN930" t="s">
        <v>3</v>
      </c>
      <c r="CO930">
        <v>0</v>
      </c>
      <c r="CP930">
        <f t="shared" si="858"/>
        <v>0</v>
      </c>
      <c r="CQ930">
        <f t="shared" si="859"/>
        <v>37519.58</v>
      </c>
      <c r="CR930">
        <f t="shared" si="860"/>
        <v>0</v>
      </c>
      <c r="CS930">
        <f t="shared" si="861"/>
        <v>0</v>
      </c>
      <c r="CT930">
        <f t="shared" si="862"/>
        <v>0</v>
      </c>
      <c r="CU930">
        <f t="shared" si="863"/>
        <v>0</v>
      </c>
      <c r="CV930">
        <f t="shared" si="864"/>
        <v>0</v>
      </c>
      <c r="CW930">
        <f t="shared" si="865"/>
        <v>0</v>
      </c>
      <c r="CX930">
        <f t="shared" si="866"/>
        <v>0</v>
      </c>
      <c r="CY930">
        <f t="shared" si="867"/>
        <v>0</v>
      </c>
      <c r="CZ930">
        <f t="shared" si="868"/>
        <v>0</v>
      </c>
      <c r="DC930" t="s">
        <v>3</v>
      </c>
      <c r="DD930" t="s">
        <v>3</v>
      </c>
      <c r="DE930" t="s">
        <v>3</v>
      </c>
      <c r="DF930" t="s">
        <v>3</v>
      </c>
      <c r="DG930" t="s">
        <v>3</v>
      </c>
      <c r="DH930" t="s">
        <v>3</v>
      </c>
      <c r="DI930" t="s">
        <v>3</v>
      </c>
      <c r="DJ930" t="s">
        <v>3</v>
      </c>
      <c r="DK930" t="s">
        <v>3</v>
      </c>
      <c r="DL930" t="s">
        <v>3</v>
      </c>
      <c r="DM930" t="s">
        <v>3</v>
      </c>
      <c r="DN930">
        <v>105</v>
      </c>
      <c r="DO930">
        <v>77</v>
      </c>
      <c r="DP930">
        <v>1</v>
      </c>
      <c r="DQ930">
        <v>1</v>
      </c>
      <c r="DU930">
        <v>1009</v>
      </c>
      <c r="DV930" t="s">
        <v>57</v>
      </c>
      <c r="DW930" t="s">
        <v>57</v>
      </c>
      <c r="DX930">
        <v>1000</v>
      </c>
      <c r="EE930">
        <v>39927715</v>
      </c>
      <c r="EF930">
        <v>30</v>
      </c>
      <c r="EG930" t="s">
        <v>51</v>
      </c>
      <c r="EH930">
        <v>0</v>
      </c>
      <c r="EI930" t="s">
        <v>3</v>
      </c>
      <c r="EJ930">
        <v>1</v>
      </c>
      <c r="EK930">
        <v>303</v>
      </c>
      <c r="EL930" t="s">
        <v>678</v>
      </c>
      <c r="EM930" t="s">
        <v>679</v>
      </c>
      <c r="EO930" t="s">
        <v>3</v>
      </c>
      <c r="EQ930">
        <v>0</v>
      </c>
      <c r="ER930">
        <v>7133</v>
      </c>
      <c r="ES930">
        <v>7133</v>
      </c>
      <c r="ET930">
        <v>0</v>
      </c>
      <c r="EU930">
        <v>0</v>
      </c>
      <c r="EV930">
        <v>0</v>
      </c>
      <c r="EW930">
        <v>0</v>
      </c>
      <c r="EX930">
        <v>0</v>
      </c>
      <c r="FQ930">
        <v>0</v>
      </c>
      <c r="FR930">
        <f t="shared" si="869"/>
        <v>0</v>
      </c>
      <c r="FS930">
        <v>0</v>
      </c>
      <c r="FX930">
        <v>105</v>
      </c>
      <c r="FY930">
        <v>77</v>
      </c>
      <c r="GA930" t="s">
        <v>3</v>
      </c>
      <c r="GD930">
        <v>0</v>
      </c>
      <c r="GF930">
        <v>-2080719814</v>
      </c>
      <c r="GG930">
        <v>2</v>
      </c>
      <c r="GH930">
        <v>1</v>
      </c>
      <c r="GI930">
        <v>3</v>
      </c>
      <c r="GJ930">
        <v>0</v>
      </c>
      <c r="GK930">
        <f>ROUND(R930*(R12)/100,2)</f>
        <v>0</v>
      </c>
      <c r="GL930">
        <f t="shared" si="870"/>
        <v>0</v>
      </c>
      <c r="GM930">
        <f t="shared" si="871"/>
        <v>0</v>
      </c>
      <c r="GN930">
        <f t="shared" si="872"/>
        <v>0</v>
      </c>
      <c r="GO930">
        <f t="shared" si="873"/>
        <v>0</v>
      </c>
      <c r="GP930">
        <f t="shared" si="874"/>
        <v>0</v>
      </c>
      <c r="GR930">
        <v>0</v>
      </c>
      <c r="GS930">
        <v>3</v>
      </c>
      <c r="GT930">
        <v>0</v>
      </c>
      <c r="GU930" t="s">
        <v>3</v>
      </c>
      <c r="GV930">
        <f t="shared" si="875"/>
        <v>0</v>
      </c>
      <c r="GW930">
        <v>1</v>
      </c>
      <c r="GX930">
        <f t="shared" si="876"/>
        <v>0</v>
      </c>
      <c r="HA930">
        <v>0</v>
      </c>
      <c r="HB930">
        <v>0</v>
      </c>
      <c r="HC930">
        <f t="shared" si="877"/>
        <v>0</v>
      </c>
      <c r="IK930">
        <v>0</v>
      </c>
    </row>
    <row r="931" spans="1:245" hidden="1" x14ac:dyDescent="0.2">
      <c r="A931">
        <v>18</v>
      </c>
      <c r="B931">
        <v>1</v>
      </c>
      <c r="C931">
        <v>479</v>
      </c>
      <c r="E931" t="s">
        <v>696</v>
      </c>
      <c r="F931" t="s">
        <v>685</v>
      </c>
      <c r="G931" t="s">
        <v>686</v>
      </c>
      <c r="H931" t="s">
        <v>57</v>
      </c>
      <c r="I931">
        <v>0</v>
      </c>
      <c r="J931">
        <v>3.2198000000000002</v>
      </c>
      <c r="O931">
        <f t="shared" si="838"/>
        <v>0</v>
      </c>
      <c r="P931">
        <f t="shared" si="839"/>
        <v>0</v>
      </c>
      <c r="Q931">
        <f t="shared" si="840"/>
        <v>0</v>
      </c>
      <c r="R931">
        <f t="shared" si="841"/>
        <v>0</v>
      </c>
      <c r="S931">
        <f t="shared" si="842"/>
        <v>0</v>
      </c>
      <c r="T931">
        <f t="shared" si="843"/>
        <v>0</v>
      </c>
      <c r="U931">
        <f t="shared" si="844"/>
        <v>0</v>
      </c>
      <c r="V931">
        <f t="shared" si="845"/>
        <v>0</v>
      </c>
      <c r="W931">
        <f t="shared" si="846"/>
        <v>0</v>
      </c>
      <c r="X931">
        <f t="shared" si="847"/>
        <v>0</v>
      </c>
      <c r="Y931">
        <f t="shared" si="848"/>
        <v>0</v>
      </c>
      <c r="AA931">
        <v>40385408</v>
      </c>
      <c r="AB931">
        <f t="shared" si="849"/>
        <v>5343.49</v>
      </c>
      <c r="AC931">
        <f t="shared" si="850"/>
        <v>5343.49</v>
      </c>
      <c r="AD931">
        <f t="shared" si="851"/>
        <v>0</v>
      </c>
      <c r="AE931">
        <f t="shared" si="852"/>
        <v>0</v>
      </c>
      <c r="AF931">
        <f t="shared" si="853"/>
        <v>0</v>
      </c>
      <c r="AG931">
        <f t="shared" si="854"/>
        <v>0</v>
      </c>
      <c r="AH931">
        <f t="shared" si="855"/>
        <v>0</v>
      </c>
      <c r="AI931">
        <f t="shared" si="856"/>
        <v>0</v>
      </c>
      <c r="AJ931">
        <f t="shared" si="857"/>
        <v>0</v>
      </c>
      <c r="AK931">
        <v>5343.49</v>
      </c>
      <c r="AL931">
        <v>5343.49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1</v>
      </c>
      <c r="AW931">
        <v>1</v>
      </c>
      <c r="AZ931">
        <v>1</v>
      </c>
      <c r="BA931">
        <v>1</v>
      </c>
      <c r="BB931">
        <v>1</v>
      </c>
      <c r="BC931">
        <v>6.47</v>
      </c>
      <c r="BD931" t="s">
        <v>3</v>
      </c>
      <c r="BE931" t="s">
        <v>3</v>
      </c>
      <c r="BF931" t="s">
        <v>3</v>
      </c>
      <c r="BG931" t="s">
        <v>3</v>
      </c>
      <c r="BH931">
        <v>3</v>
      </c>
      <c r="BI931">
        <v>1</v>
      </c>
      <c r="BJ931" t="s">
        <v>687</v>
      </c>
      <c r="BM931">
        <v>303</v>
      </c>
      <c r="BN931">
        <v>0</v>
      </c>
      <c r="BO931" t="s">
        <v>3</v>
      </c>
      <c r="BP931">
        <v>0</v>
      </c>
      <c r="BQ931">
        <v>30</v>
      </c>
      <c r="BR931">
        <v>0</v>
      </c>
      <c r="BS931">
        <v>1</v>
      </c>
      <c r="BT931">
        <v>1</v>
      </c>
      <c r="BU931">
        <v>1</v>
      </c>
      <c r="BV931">
        <v>1</v>
      </c>
      <c r="BW931">
        <v>1</v>
      </c>
      <c r="BX931">
        <v>1</v>
      </c>
      <c r="BY931" t="s">
        <v>3</v>
      </c>
      <c r="BZ931">
        <v>0</v>
      </c>
      <c r="CA931">
        <v>0</v>
      </c>
      <c r="CE931">
        <v>30</v>
      </c>
      <c r="CF931">
        <v>0</v>
      </c>
      <c r="CG931">
        <v>0</v>
      </c>
      <c r="CM931">
        <v>0</v>
      </c>
      <c r="CN931" t="s">
        <v>3</v>
      </c>
      <c r="CO931">
        <v>0</v>
      </c>
      <c r="CP931">
        <f t="shared" si="858"/>
        <v>0</v>
      </c>
      <c r="CQ931">
        <f t="shared" si="859"/>
        <v>34572.379999999997</v>
      </c>
      <c r="CR931">
        <f t="shared" si="860"/>
        <v>0</v>
      </c>
      <c r="CS931">
        <f t="shared" si="861"/>
        <v>0</v>
      </c>
      <c r="CT931">
        <f t="shared" si="862"/>
        <v>0</v>
      </c>
      <c r="CU931">
        <f t="shared" si="863"/>
        <v>0</v>
      </c>
      <c r="CV931">
        <f t="shared" si="864"/>
        <v>0</v>
      </c>
      <c r="CW931">
        <f t="shared" si="865"/>
        <v>0</v>
      </c>
      <c r="CX931">
        <f t="shared" si="866"/>
        <v>0</v>
      </c>
      <c r="CY931">
        <f t="shared" si="867"/>
        <v>0</v>
      </c>
      <c r="CZ931">
        <f t="shared" si="868"/>
        <v>0</v>
      </c>
      <c r="DC931" t="s">
        <v>3</v>
      </c>
      <c r="DD931" t="s">
        <v>3</v>
      </c>
      <c r="DE931" t="s">
        <v>3</v>
      </c>
      <c r="DF931" t="s">
        <v>3</v>
      </c>
      <c r="DG931" t="s">
        <v>3</v>
      </c>
      <c r="DH931" t="s">
        <v>3</v>
      </c>
      <c r="DI931" t="s">
        <v>3</v>
      </c>
      <c r="DJ931" t="s">
        <v>3</v>
      </c>
      <c r="DK931" t="s">
        <v>3</v>
      </c>
      <c r="DL931" t="s">
        <v>3</v>
      </c>
      <c r="DM931" t="s">
        <v>3</v>
      </c>
      <c r="DN931">
        <v>105</v>
      </c>
      <c r="DO931">
        <v>77</v>
      </c>
      <c r="DP931">
        <v>1</v>
      </c>
      <c r="DQ931">
        <v>1</v>
      </c>
      <c r="DU931">
        <v>1009</v>
      </c>
      <c r="DV931" t="s">
        <v>57</v>
      </c>
      <c r="DW931" t="s">
        <v>57</v>
      </c>
      <c r="DX931">
        <v>1000</v>
      </c>
      <c r="EE931">
        <v>39927715</v>
      </c>
      <c r="EF931">
        <v>30</v>
      </c>
      <c r="EG931" t="s">
        <v>51</v>
      </c>
      <c r="EH931">
        <v>0</v>
      </c>
      <c r="EI931" t="s">
        <v>3</v>
      </c>
      <c r="EJ931">
        <v>1</v>
      </c>
      <c r="EK931">
        <v>303</v>
      </c>
      <c r="EL931" t="s">
        <v>678</v>
      </c>
      <c r="EM931" t="s">
        <v>679</v>
      </c>
      <c r="EO931" t="s">
        <v>3</v>
      </c>
      <c r="EQ931">
        <v>0</v>
      </c>
      <c r="ER931">
        <v>5343.49</v>
      </c>
      <c r="ES931">
        <v>5343.49</v>
      </c>
      <c r="ET931">
        <v>0</v>
      </c>
      <c r="EU931">
        <v>0</v>
      </c>
      <c r="EV931">
        <v>0</v>
      </c>
      <c r="EW931">
        <v>0</v>
      </c>
      <c r="EX931">
        <v>0</v>
      </c>
      <c r="FQ931">
        <v>0</v>
      </c>
      <c r="FR931">
        <f t="shared" si="869"/>
        <v>0</v>
      </c>
      <c r="FS931">
        <v>0</v>
      </c>
      <c r="FX931">
        <v>105</v>
      </c>
      <c r="FY931">
        <v>77</v>
      </c>
      <c r="GA931" t="s">
        <v>3</v>
      </c>
      <c r="GD931">
        <v>0</v>
      </c>
      <c r="GF931">
        <v>1118033310</v>
      </c>
      <c r="GG931">
        <v>2</v>
      </c>
      <c r="GH931">
        <v>1</v>
      </c>
      <c r="GI931">
        <v>3</v>
      </c>
      <c r="GJ931">
        <v>0</v>
      </c>
      <c r="GK931">
        <f>ROUND(R931*(R12)/100,2)</f>
        <v>0</v>
      </c>
      <c r="GL931">
        <f t="shared" si="870"/>
        <v>0</v>
      </c>
      <c r="GM931">
        <f t="shared" si="871"/>
        <v>0</v>
      </c>
      <c r="GN931">
        <f t="shared" si="872"/>
        <v>0</v>
      </c>
      <c r="GO931">
        <f t="shared" si="873"/>
        <v>0</v>
      </c>
      <c r="GP931">
        <f t="shared" si="874"/>
        <v>0</v>
      </c>
      <c r="GR931">
        <v>0</v>
      </c>
      <c r="GS931">
        <v>3</v>
      </c>
      <c r="GT931">
        <v>0</v>
      </c>
      <c r="GU931" t="s">
        <v>3</v>
      </c>
      <c r="GV931">
        <f t="shared" si="875"/>
        <v>0</v>
      </c>
      <c r="GW931">
        <v>1</v>
      </c>
      <c r="GX931">
        <f t="shared" si="876"/>
        <v>0</v>
      </c>
      <c r="HA931">
        <v>0</v>
      </c>
      <c r="HB931">
        <v>0</v>
      </c>
      <c r="HC931">
        <f t="shared" si="877"/>
        <v>0</v>
      </c>
      <c r="IK931">
        <v>0</v>
      </c>
    </row>
    <row r="932" spans="1:245" hidden="1" x14ac:dyDescent="0.2">
      <c r="A932">
        <v>18</v>
      </c>
      <c r="B932">
        <v>1</v>
      </c>
      <c r="C932">
        <v>481</v>
      </c>
      <c r="E932" t="s">
        <v>697</v>
      </c>
      <c r="F932" t="s">
        <v>693</v>
      </c>
      <c r="G932" t="s">
        <v>694</v>
      </c>
      <c r="H932" t="s">
        <v>57</v>
      </c>
      <c r="I932">
        <v>0</v>
      </c>
      <c r="J932">
        <v>3.883</v>
      </c>
      <c r="O932">
        <f t="shared" si="838"/>
        <v>0</v>
      </c>
      <c r="P932">
        <f t="shared" si="839"/>
        <v>0</v>
      </c>
      <c r="Q932">
        <f t="shared" si="840"/>
        <v>0</v>
      </c>
      <c r="R932">
        <f t="shared" si="841"/>
        <v>0</v>
      </c>
      <c r="S932">
        <f t="shared" si="842"/>
        <v>0</v>
      </c>
      <c r="T932">
        <f t="shared" si="843"/>
        <v>0</v>
      </c>
      <c r="U932">
        <f t="shared" si="844"/>
        <v>0</v>
      </c>
      <c r="V932">
        <f t="shared" si="845"/>
        <v>0</v>
      </c>
      <c r="W932">
        <f t="shared" si="846"/>
        <v>0</v>
      </c>
      <c r="X932">
        <f t="shared" si="847"/>
        <v>0</v>
      </c>
      <c r="Y932">
        <f t="shared" si="848"/>
        <v>0</v>
      </c>
      <c r="AA932">
        <v>40385408</v>
      </c>
      <c r="AB932">
        <f t="shared" si="849"/>
        <v>7133</v>
      </c>
      <c r="AC932">
        <f t="shared" si="850"/>
        <v>7133</v>
      </c>
      <c r="AD932">
        <f t="shared" si="851"/>
        <v>0</v>
      </c>
      <c r="AE932">
        <f t="shared" si="852"/>
        <v>0</v>
      </c>
      <c r="AF932">
        <f t="shared" si="853"/>
        <v>0</v>
      </c>
      <c r="AG932">
        <f t="shared" si="854"/>
        <v>0</v>
      </c>
      <c r="AH932">
        <f t="shared" si="855"/>
        <v>0</v>
      </c>
      <c r="AI932">
        <f t="shared" si="856"/>
        <v>0</v>
      </c>
      <c r="AJ932">
        <f t="shared" si="857"/>
        <v>0</v>
      </c>
      <c r="AK932">
        <v>7133</v>
      </c>
      <c r="AL932">
        <v>7133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1</v>
      </c>
      <c r="AW932">
        <v>1</v>
      </c>
      <c r="AZ932">
        <v>1</v>
      </c>
      <c r="BA932">
        <v>1</v>
      </c>
      <c r="BB932">
        <v>1</v>
      </c>
      <c r="BC932">
        <v>5.26</v>
      </c>
      <c r="BD932" t="s">
        <v>3</v>
      </c>
      <c r="BE932" t="s">
        <v>3</v>
      </c>
      <c r="BF932" t="s">
        <v>3</v>
      </c>
      <c r="BG932" t="s">
        <v>3</v>
      </c>
      <c r="BH932">
        <v>3</v>
      </c>
      <c r="BI932">
        <v>1</v>
      </c>
      <c r="BJ932" t="s">
        <v>695</v>
      </c>
      <c r="BM932">
        <v>303</v>
      </c>
      <c r="BN932">
        <v>0</v>
      </c>
      <c r="BO932" t="s">
        <v>3</v>
      </c>
      <c r="BP932">
        <v>0</v>
      </c>
      <c r="BQ932">
        <v>30</v>
      </c>
      <c r="BR932">
        <v>0</v>
      </c>
      <c r="BS932">
        <v>1</v>
      </c>
      <c r="BT932">
        <v>1</v>
      </c>
      <c r="BU932">
        <v>1</v>
      </c>
      <c r="BV932">
        <v>1</v>
      </c>
      <c r="BW932">
        <v>1</v>
      </c>
      <c r="BX932">
        <v>1</v>
      </c>
      <c r="BY932" t="s">
        <v>3</v>
      </c>
      <c r="BZ932">
        <v>0</v>
      </c>
      <c r="CA932">
        <v>0</v>
      </c>
      <c r="CE932">
        <v>30</v>
      </c>
      <c r="CF932">
        <v>0</v>
      </c>
      <c r="CG932">
        <v>0</v>
      </c>
      <c r="CM932">
        <v>0</v>
      </c>
      <c r="CN932" t="s">
        <v>3</v>
      </c>
      <c r="CO932">
        <v>0</v>
      </c>
      <c r="CP932">
        <f t="shared" si="858"/>
        <v>0</v>
      </c>
      <c r="CQ932">
        <f t="shared" si="859"/>
        <v>37519.58</v>
      </c>
      <c r="CR932">
        <f t="shared" si="860"/>
        <v>0</v>
      </c>
      <c r="CS932">
        <f t="shared" si="861"/>
        <v>0</v>
      </c>
      <c r="CT932">
        <f t="shared" si="862"/>
        <v>0</v>
      </c>
      <c r="CU932">
        <f t="shared" si="863"/>
        <v>0</v>
      </c>
      <c r="CV932">
        <f t="shared" si="864"/>
        <v>0</v>
      </c>
      <c r="CW932">
        <f t="shared" si="865"/>
        <v>0</v>
      </c>
      <c r="CX932">
        <f t="shared" si="866"/>
        <v>0</v>
      </c>
      <c r="CY932">
        <f t="shared" si="867"/>
        <v>0</v>
      </c>
      <c r="CZ932">
        <f t="shared" si="868"/>
        <v>0</v>
      </c>
      <c r="DC932" t="s">
        <v>3</v>
      </c>
      <c r="DD932" t="s">
        <v>3</v>
      </c>
      <c r="DE932" t="s">
        <v>3</v>
      </c>
      <c r="DF932" t="s">
        <v>3</v>
      </c>
      <c r="DG932" t="s">
        <v>3</v>
      </c>
      <c r="DH932" t="s">
        <v>3</v>
      </c>
      <c r="DI932" t="s">
        <v>3</v>
      </c>
      <c r="DJ932" t="s">
        <v>3</v>
      </c>
      <c r="DK932" t="s">
        <v>3</v>
      </c>
      <c r="DL932" t="s">
        <v>3</v>
      </c>
      <c r="DM932" t="s">
        <v>3</v>
      </c>
      <c r="DN932">
        <v>105</v>
      </c>
      <c r="DO932">
        <v>77</v>
      </c>
      <c r="DP932">
        <v>1</v>
      </c>
      <c r="DQ932">
        <v>1</v>
      </c>
      <c r="DU932">
        <v>1009</v>
      </c>
      <c r="DV932" t="s">
        <v>57</v>
      </c>
      <c r="DW932" t="s">
        <v>57</v>
      </c>
      <c r="DX932">
        <v>1000</v>
      </c>
      <c r="EE932">
        <v>39927715</v>
      </c>
      <c r="EF932">
        <v>30</v>
      </c>
      <c r="EG932" t="s">
        <v>51</v>
      </c>
      <c r="EH932">
        <v>0</v>
      </c>
      <c r="EI932" t="s">
        <v>3</v>
      </c>
      <c r="EJ932">
        <v>1</v>
      </c>
      <c r="EK932">
        <v>303</v>
      </c>
      <c r="EL932" t="s">
        <v>678</v>
      </c>
      <c r="EM932" t="s">
        <v>679</v>
      </c>
      <c r="EO932" t="s">
        <v>3</v>
      </c>
      <c r="EQ932">
        <v>0</v>
      </c>
      <c r="ER932">
        <v>7133</v>
      </c>
      <c r="ES932">
        <v>7133</v>
      </c>
      <c r="ET932">
        <v>0</v>
      </c>
      <c r="EU932">
        <v>0</v>
      </c>
      <c r="EV932">
        <v>0</v>
      </c>
      <c r="EW932">
        <v>0</v>
      </c>
      <c r="EX932">
        <v>0</v>
      </c>
      <c r="FQ932">
        <v>0</v>
      </c>
      <c r="FR932">
        <f t="shared" si="869"/>
        <v>0</v>
      </c>
      <c r="FS932">
        <v>0</v>
      </c>
      <c r="FX932">
        <v>105</v>
      </c>
      <c r="FY932">
        <v>77</v>
      </c>
      <c r="GA932" t="s">
        <v>3</v>
      </c>
      <c r="GD932">
        <v>0</v>
      </c>
      <c r="GF932">
        <v>-2080719814</v>
      </c>
      <c r="GG932">
        <v>2</v>
      </c>
      <c r="GH932">
        <v>1</v>
      </c>
      <c r="GI932">
        <v>3</v>
      </c>
      <c r="GJ932">
        <v>0</v>
      </c>
      <c r="GK932">
        <f>ROUND(R932*(R12)/100,2)</f>
        <v>0</v>
      </c>
      <c r="GL932">
        <f t="shared" si="870"/>
        <v>0</v>
      </c>
      <c r="GM932">
        <f t="shared" si="871"/>
        <v>0</v>
      </c>
      <c r="GN932">
        <f t="shared" si="872"/>
        <v>0</v>
      </c>
      <c r="GO932">
        <f t="shared" si="873"/>
        <v>0</v>
      </c>
      <c r="GP932">
        <f t="shared" si="874"/>
        <v>0</v>
      </c>
      <c r="GR932">
        <v>0</v>
      </c>
      <c r="GS932">
        <v>3</v>
      </c>
      <c r="GT932">
        <v>0</v>
      </c>
      <c r="GU932" t="s">
        <v>3</v>
      </c>
      <c r="GV932">
        <f t="shared" si="875"/>
        <v>0</v>
      </c>
      <c r="GW932">
        <v>1</v>
      </c>
      <c r="GX932">
        <f t="shared" si="876"/>
        <v>0</v>
      </c>
      <c r="HA932">
        <v>0</v>
      </c>
      <c r="HB932">
        <v>0</v>
      </c>
      <c r="HC932">
        <f t="shared" si="877"/>
        <v>0</v>
      </c>
      <c r="IK932">
        <v>0</v>
      </c>
    </row>
    <row r="933" spans="1:245" hidden="1" x14ac:dyDescent="0.2">
      <c r="A933">
        <v>18</v>
      </c>
      <c r="B933">
        <v>1</v>
      </c>
      <c r="C933">
        <v>482</v>
      </c>
      <c r="E933" t="s">
        <v>698</v>
      </c>
      <c r="F933" t="s">
        <v>699</v>
      </c>
      <c r="G933" t="s">
        <v>700</v>
      </c>
      <c r="H933" t="s">
        <v>57</v>
      </c>
      <c r="I933">
        <v>0</v>
      </c>
      <c r="J933">
        <v>0.43000000000000005</v>
      </c>
      <c r="O933">
        <f t="shared" si="838"/>
        <v>0</v>
      </c>
      <c r="P933">
        <f t="shared" si="839"/>
        <v>0</v>
      </c>
      <c r="Q933">
        <f t="shared" si="840"/>
        <v>0</v>
      </c>
      <c r="R933">
        <f t="shared" si="841"/>
        <v>0</v>
      </c>
      <c r="S933">
        <f t="shared" si="842"/>
        <v>0</v>
      </c>
      <c r="T933">
        <f t="shared" si="843"/>
        <v>0</v>
      </c>
      <c r="U933">
        <f t="shared" si="844"/>
        <v>0</v>
      </c>
      <c r="V933">
        <f t="shared" si="845"/>
        <v>0</v>
      </c>
      <c r="W933">
        <f t="shared" si="846"/>
        <v>0</v>
      </c>
      <c r="X933">
        <f t="shared" si="847"/>
        <v>0</v>
      </c>
      <c r="Y933">
        <f t="shared" si="848"/>
        <v>0</v>
      </c>
      <c r="AA933">
        <v>40385408</v>
      </c>
      <c r="AB933">
        <f t="shared" si="849"/>
        <v>7782.57</v>
      </c>
      <c r="AC933">
        <f t="shared" si="850"/>
        <v>7782.57</v>
      </c>
      <c r="AD933">
        <f t="shared" si="851"/>
        <v>0</v>
      </c>
      <c r="AE933">
        <f t="shared" si="852"/>
        <v>0</v>
      </c>
      <c r="AF933">
        <f t="shared" si="853"/>
        <v>0</v>
      </c>
      <c r="AG933">
        <f t="shared" si="854"/>
        <v>0</v>
      </c>
      <c r="AH933">
        <f t="shared" si="855"/>
        <v>0</v>
      </c>
      <c r="AI933">
        <f t="shared" si="856"/>
        <v>0</v>
      </c>
      <c r="AJ933">
        <f t="shared" si="857"/>
        <v>0</v>
      </c>
      <c r="AK933">
        <v>7782.57</v>
      </c>
      <c r="AL933">
        <v>7782.57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1</v>
      </c>
      <c r="AU933">
        <v>1</v>
      </c>
      <c r="AV933">
        <v>1</v>
      </c>
      <c r="AW933">
        <v>1</v>
      </c>
      <c r="AZ933">
        <v>1</v>
      </c>
      <c r="BA933">
        <v>1</v>
      </c>
      <c r="BB933">
        <v>1</v>
      </c>
      <c r="BC933">
        <v>3.83</v>
      </c>
      <c r="BD933" t="s">
        <v>3</v>
      </c>
      <c r="BE933" t="s">
        <v>3</v>
      </c>
      <c r="BF933" t="s">
        <v>3</v>
      </c>
      <c r="BG933" t="s">
        <v>3</v>
      </c>
      <c r="BH933">
        <v>3</v>
      </c>
      <c r="BI933">
        <v>1</v>
      </c>
      <c r="BJ933" t="s">
        <v>701</v>
      </c>
      <c r="BM933">
        <v>303</v>
      </c>
      <c r="BN933">
        <v>0</v>
      </c>
      <c r="BO933" t="s">
        <v>3</v>
      </c>
      <c r="BP933">
        <v>0</v>
      </c>
      <c r="BQ933">
        <v>30</v>
      </c>
      <c r="BR933">
        <v>0</v>
      </c>
      <c r="BS933">
        <v>1</v>
      </c>
      <c r="BT933">
        <v>1</v>
      </c>
      <c r="BU933">
        <v>1</v>
      </c>
      <c r="BV933">
        <v>1</v>
      </c>
      <c r="BW933">
        <v>1</v>
      </c>
      <c r="BX933">
        <v>1</v>
      </c>
      <c r="BY933" t="s">
        <v>3</v>
      </c>
      <c r="BZ933">
        <v>1</v>
      </c>
      <c r="CA933">
        <v>1</v>
      </c>
      <c r="CE933">
        <v>30</v>
      </c>
      <c r="CF933">
        <v>0</v>
      </c>
      <c r="CG933">
        <v>0</v>
      </c>
      <c r="CM933">
        <v>0</v>
      </c>
      <c r="CN933" t="s">
        <v>3</v>
      </c>
      <c r="CO933">
        <v>0</v>
      </c>
      <c r="CP933">
        <f t="shared" si="858"/>
        <v>0</v>
      </c>
      <c r="CQ933">
        <f t="shared" si="859"/>
        <v>29807.24</v>
      </c>
      <c r="CR933">
        <f t="shared" si="860"/>
        <v>0</v>
      </c>
      <c r="CS933">
        <f t="shared" si="861"/>
        <v>0</v>
      </c>
      <c r="CT933">
        <f t="shared" si="862"/>
        <v>0</v>
      </c>
      <c r="CU933">
        <f t="shared" si="863"/>
        <v>0</v>
      </c>
      <c r="CV933">
        <f t="shared" si="864"/>
        <v>0</v>
      </c>
      <c r="CW933">
        <f t="shared" si="865"/>
        <v>0</v>
      </c>
      <c r="CX933">
        <f t="shared" si="866"/>
        <v>0</v>
      </c>
      <c r="CY933">
        <f t="shared" si="867"/>
        <v>0</v>
      </c>
      <c r="CZ933">
        <f t="shared" si="868"/>
        <v>0</v>
      </c>
      <c r="DC933" t="s">
        <v>3</v>
      </c>
      <c r="DD933" t="s">
        <v>3</v>
      </c>
      <c r="DE933" t="s">
        <v>3</v>
      </c>
      <c r="DF933" t="s">
        <v>3</v>
      </c>
      <c r="DG933" t="s">
        <v>3</v>
      </c>
      <c r="DH933" t="s">
        <v>3</v>
      </c>
      <c r="DI933" t="s">
        <v>3</v>
      </c>
      <c r="DJ933" t="s">
        <v>3</v>
      </c>
      <c r="DK933" t="s">
        <v>3</v>
      </c>
      <c r="DL933" t="s">
        <v>3</v>
      </c>
      <c r="DM933" t="s">
        <v>3</v>
      </c>
      <c r="DN933">
        <v>105</v>
      </c>
      <c r="DO933">
        <v>77</v>
      </c>
      <c r="DP933">
        <v>1</v>
      </c>
      <c r="DQ933">
        <v>1</v>
      </c>
      <c r="DU933">
        <v>1009</v>
      </c>
      <c r="DV933" t="s">
        <v>57</v>
      </c>
      <c r="DW933" t="s">
        <v>57</v>
      </c>
      <c r="DX933">
        <v>1000</v>
      </c>
      <c r="EE933">
        <v>39927715</v>
      </c>
      <c r="EF933">
        <v>30</v>
      </c>
      <c r="EG933" t="s">
        <v>51</v>
      </c>
      <c r="EH933">
        <v>0</v>
      </c>
      <c r="EI933" t="s">
        <v>3</v>
      </c>
      <c r="EJ933">
        <v>1</v>
      </c>
      <c r="EK933">
        <v>303</v>
      </c>
      <c r="EL933" t="s">
        <v>678</v>
      </c>
      <c r="EM933" t="s">
        <v>679</v>
      </c>
      <c r="EO933" t="s">
        <v>3</v>
      </c>
      <c r="EQ933">
        <v>0</v>
      </c>
      <c r="ER933">
        <v>7782.57</v>
      </c>
      <c r="ES933">
        <v>7782.57</v>
      </c>
      <c r="ET933">
        <v>0</v>
      </c>
      <c r="EU933">
        <v>0</v>
      </c>
      <c r="EV933">
        <v>0</v>
      </c>
      <c r="EW933">
        <v>0</v>
      </c>
      <c r="EX933">
        <v>0</v>
      </c>
      <c r="FQ933">
        <v>0</v>
      </c>
      <c r="FR933">
        <f t="shared" si="869"/>
        <v>0</v>
      </c>
      <c r="FS933">
        <v>0</v>
      </c>
      <c r="FX933">
        <v>105</v>
      </c>
      <c r="FY933">
        <v>77</v>
      </c>
      <c r="GA933" t="s">
        <v>3</v>
      </c>
      <c r="GD933">
        <v>0</v>
      </c>
      <c r="GF933">
        <v>567328285</v>
      </c>
      <c r="GG933">
        <v>2</v>
      </c>
      <c r="GH933">
        <v>1</v>
      </c>
      <c r="GI933">
        <v>3</v>
      </c>
      <c r="GJ933">
        <v>0</v>
      </c>
      <c r="GK933">
        <f>ROUND(R933*(R12)/100,2)</f>
        <v>0</v>
      </c>
      <c r="GL933">
        <f t="shared" si="870"/>
        <v>0</v>
      </c>
      <c r="GM933">
        <f t="shared" si="871"/>
        <v>0</v>
      </c>
      <c r="GN933">
        <f t="shared" si="872"/>
        <v>0</v>
      </c>
      <c r="GO933">
        <f t="shared" si="873"/>
        <v>0</v>
      </c>
      <c r="GP933">
        <f t="shared" si="874"/>
        <v>0</v>
      </c>
      <c r="GR933">
        <v>0</v>
      </c>
      <c r="GS933">
        <v>3</v>
      </c>
      <c r="GT933">
        <v>0</v>
      </c>
      <c r="GU933" t="s">
        <v>3</v>
      </c>
      <c r="GV933">
        <f t="shared" si="875"/>
        <v>0</v>
      </c>
      <c r="GW933">
        <v>1</v>
      </c>
      <c r="GX933">
        <f t="shared" si="876"/>
        <v>0</v>
      </c>
      <c r="HA933">
        <v>0</v>
      </c>
      <c r="HB933">
        <v>0</v>
      </c>
      <c r="HC933">
        <f t="shared" si="877"/>
        <v>0</v>
      </c>
      <c r="IK933">
        <v>0</v>
      </c>
    </row>
    <row r="934" spans="1:245" hidden="1" x14ac:dyDescent="0.2">
      <c r="A934">
        <v>17</v>
      </c>
      <c r="B934">
        <v>1</v>
      </c>
      <c r="C934">
        <f>ROW(SmtRes!A495)</f>
        <v>495</v>
      </c>
      <c r="D934">
        <f>ROW(EtalonRes!A490)</f>
        <v>490</v>
      </c>
      <c r="E934" t="s">
        <v>702</v>
      </c>
      <c r="F934" t="s">
        <v>659</v>
      </c>
      <c r="G934" t="s">
        <v>660</v>
      </c>
      <c r="H934" t="s">
        <v>17</v>
      </c>
      <c r="I934">
        <v>0</v>
      </c>
      <c r="J934">
        <v>0</v>
      </c>
      <c r="O934">
        <f t="shared" si="838"/>
        <v>0</v>
      </c>
      <c r="P934">
        <f t="shared" si="839"/>
        <v>0</v>
      </c>
      <c r="Q934">
        <f t="shared" si="840"/>
        <v>0</v>
      </c>
      <c r="R934">
        <f t="shared" si="841"/>
        <v>0</v>
      </c>
      <c r="S934">
        <f t="shared" si="842"/>
        <v>0</v>
      </c>
      <c r="T934">
        <f t="shared" si="843"/>
        <v>0</v>
      </c>
      <c r="U934">
        <f t="shared" si="844"/>
        <v>0</v>
      </c>
      <c r="V934">
        <f t="shared" si="845"/>
        <v>0</v>
      </c>
      <c r="W934">
        <f t="shared" si="846"/>
        <v>0</v>
      </c>
      <c r="X934">
        <f t="shared" si="847"/>
        <v>0</v>
      </c>
      <c r="Y934">
        <f t="shared" si="848"/>
        <v>0</v>
      </c>
      <c r="AA934">
        <v>40385408</v>
      </c>
      <c r="AB934">
        <f t="shared" si="849"/>
        <v>104.48</v>
      </c>
      <c r="AC934">
        <f t="shared" si="850"/>
        <v>9.4600000000000009</v>
      </c>
      <c r="AD934">
        <f t="shared" si="851"/>
        <v>20.89</v>
      </c>
      <c r="AE934">
        <f t="shared" si="852"/>
        <v>1.87</v>
      </c>
      <c r="AF934">
        <f t="shared" si="853"/>
        <v>74.13</v>
      </c>
      <c r="AG934">
        <f t="shared" si="854"/>
        <v>0</v>
      </c>
      <c r="AH934">
        <f t="shared" si="855"/>
        <v>5.31</v>
      </c>
      <c r="AI934">
        <f t="shared" si="856"/>
        <v>0</v>
      </c>
      <c r="AJ934">
        <f t="shared" si="857"/>
        <v>0</v>
      </c>
      <c r="AK934">
        <v>104.48</v>
      </c>
      <c r="AL934">
        <v>9.4600000000000009</v>
      </c>
      <c r="AM934">
        <v>20.89</v>
      </c>
      <c r="AN934">
        <v>1.87</v>
      </c>
      <c r="AO934">
        <v>74.13</v>
      </c>
      <c r="AP934">
        <v>0</v>
      </c>
      <c r="AQ934">
        <v>5.31</v>
      </c>
      <c r="AR934">
        <v>0</v>
      </c>
      <c r="AS934">
        <v>0</v>
      </c>
      <c r="AT934">
        <v>85</v>
      </c>
      <c r="AU934">
        <v>41</v>
      </c>
      <c r="AV934">
        <v>1</v>
      </c>
      <c r="AW934">
        <v>1</v>
      </c>
      <c r="AZ934">
        <v>1</v>
      </c>
      <c r="BA934">
        <v>24.53</v>
      </c>
      <c r="BB934">
        <v>6.35</v>
      </c>
      <c r="BC934">
        <v>6.09</v>
      </c>
      <c r="BD934" t="s">
        <v>3</v>
      </c>
      <c r="BE934" t="s">
        <v>3</v>
      </c>
      <c r="BF934" t="s">
        <v>3</v>
      </c>
      <c r="BG934" t="s">
        <v>3</v>
      </c>
      <c r="BH934">
        <v>0</v>
      </c>
      <c r="BI934">
        <v>1</v>
      </c>
      <c r="BJ934" t="s">
        <v>661</v>
      </c>
      <c r="BM934">
        <v>97</v>
      </c>
      <c r="BN934">
        <v>0</v>
      </c>
      <c r="BO934" t="s">
        <v>659</v>
      </c>
      <c r="BP934">
        <v>1</v>
      </c>
      <c r="BQ934">
        <v>30</v>
      </c>
      <c r="BR934">
        <v>0</v>
      </c>
      <c r="BS934">
        <v>24.53</v>
      </c>
      <c r="BT934">
        <v>1</v>
      </c>
      <c r="BU934">
        <v>1</v>
      </c>
      <c r="BV934">
        <v>1</v>
      </c>
      <c r="BW934">
        <v>1</v>
      </c>
      <c r="BX934">
        <v>1</v>
      </c>
      <c r="BY934" t="s">
        <v>3</v>
      </c>
      <c r="BZ934">
        <v>85</v>
      </c>
      <c r="CA934">
        <v>41</v>
      </c>
      <c r="CE934">
        <v>30</v>
      </c>
      <c r="CF934">
        <v>0</v>
      </c>
      <c r="CG934">
        <v>0</v>
      </c>
      <c r="CM934">
        <v>0</v>
      </c>
      <c r="CN934" t="s">
        <v>3</v>
      </c>
      <c r="CO934">
        <v>0</v>
      </c>
      <c r="CP934">
        <f t="shared" si="858"/>
        <v>0</v>
      </c>
      <c r="CQ934">
        <f t="shared" si="859"/>
        <v>57.61</v>
      </c>
      <c r="CR934">
        <f t="shared" si="860"/>
        <v>132.65</v>
      </c>
      <c r="CS934">
        <f t="shared" si="861"/>
        <v>45.87</v>
      </c>
      <c r="CT934">
        <f t="shared" si="862"/>
        <v>1818.41</v>
      </c>
      <c r="CU934">
        <f t="shared" si="863"/>
        <v>0</v>
      </c>
      <c r="CV934">
        <f t="shared" si="864"/>
        <v>5.31</v>
      </c>
      <c r="CW934">
        <f t="shared" si="865"/>
        <v>0</v>
      </c>
      <c r="CX934">
        <f t="shared" si="866"/>
        <v>0</v>
      </c>
      <c r="CY934">
        <f t="shared" si="867"/>
        <v>0</v>
      </c>
      <c r="CZ934">
        <f t="shared" si="868"/>
        <v>0</v>
      </c>
      <c r="DC934" t="s">
        <v>3</v>
      </c>
      <c r="DD934" t="s">
        <v>3</v>
      </c>
      <c r="DE934" t="s">
        <v>3</v>
      </c>
      <c r="DF934" t="s">
        <v>3</v>
      </c>
      <c r="DG934" t="s">
        <v>3</v>
      </c>
      <c r="DH934" t="s">
        <v>3</v>
      </c>
      <c r="DI934" t="s">
        <v>3</v>
      </c>
      <c r="DJ934" t="s">
        <v>3</v>
      </c>
      <c r="DK934" t="s">
        <v>3</v>
      </c>
      <c r="DL934" t="s">
        <v>3</v>
      </c>
      <c r="DM934" t="s">
        <v>3</v>
      </c>
      <c r="DN934">
        <v>105</v>
      </c>
      <c r="DO934">
        <v>77</v>
      </c>
      <c r="DP934">
        <v>1</v>
      </c>
      <c r="DQ934">
        <v>1</v>
      </c>
      <c r="DU934">
        <v>1005</v>
      </c>
      <c r="DV934" t="s">
        <v>17</v>
      </c>
      <c r="DW934" t="s">
        <v>17</v>
      </c>
      <c r="DX934">
        <v>100</v>
      </c>
      <c r="EE934">
        <v>39927509</v>
      </c>
      <c r="EF934">
        <v>30</v>
      </c>
      <c r="EG934" t="s">
        <v>51</v>
      </c>
      <c r="EH934">
        <v>0</v>
      </c>
      <c r="EI934" t="s">
        <v>3</v>
      </c>
      <c r="EJ934">
        <v>1</v>
      </c>
      <c r="EK934">
        <v>97</v>
      </c>
      <c r="EL934" t="s">
        <v>662</v>
      </c>
      <c r="EM934" t="s">
        <v>663</v>
      </c>
      <c r="EO934" t="s">
        <v>3</v>
      </c>
      <c r="EQ934">
        <v>131072</v>
      </c>
      <c r="ER934">
        <v>104.48</v>
      </c>
      <c r="ES934">
        <v>9.4600000000000009</v>
      </c>
      <c r="ET934">
        <v>20.89</v>
      </c>
      <c r="EU934">
        <v>1.87</v>
      </c>
      <c r="EV934">
        <v>74.13</v>
      </c>
      <c r="EW934">
        <v>5.31</v>
      </c>
      <c r="EX934">
        <v>0</v>
      </c>
      <c r="EY934">
        <v>0</v>
      </c>
      <c r="FQ934">
        <v>0</v>
      </c>
      <c r="FR934">
        <f t="shared" si="869"/>
        <v>0</v>
      </c>
      <c r="FS934">
        <v>0</v>
      </c>
      <c r="FX934">
        <v>105</v>
      </c>
      <c r="FY934">
        <v>77</v>
      </c>
      <c r="GA934" t="s">
        <v>3</v>
      </c>
      <c r="GD934">
        <v>0</v>
      </c>
      <c r="GF934">
        <v>1686603062</v>
      </c>
      <c r="GG934">
        <v>2</v>
      </c>
      <c r="GH934">
        <v>1</v>
      </c>
      <c r="GI934">
        <v>2</v>
      </c>
      <c r="GJ934">
        <v>0</v>
      </c>
      <c r="GK934">
        <f>ROUND(R934*(R12)/100,2)</f>
        <v>0</v>
      </c>
      <c r="GL934">
        <f t="shared" si="870"/>
        <v>0</v>
      </c>
      <c r="GM934">
        <f t="shared" si="871"/>
        <v>0</v>
      </c>
      <c r="GN934">
        <f t="shared" si="872"/>
        <v>0</v>
      </c>
      <c r="GO934">
        <f t="shared" si="873"/>
        <v>0</v>
      </c>
      <c r="GP934">
        <f t="shared" si="874"/>
        <v>0</v>
      </c>
      <c r="GR934">
        <v>0</v>
      </c>
      <c r="GS934">
        <v>3</v>
      </c>
      <c r="GT934">
        <v>0</v>
      </c>
      <c r="GU934" t="s">
        <v>3</v>
      </c>
      <c r="GV934">
        <f t="shared" si="875"/>
        <v>0</v>
      </c>
      <c r="GW934">
        <v>1</v>
      </c>
      <c r="GX934">
        <f t="shared" si="876"/>
        <v>0</v>
      </c>
      <c r="HA934">
        <v>0</v>
      </c>
      <c r="HB934">
        <v>0</v>
      </c>
      <c r="HC934">
        <f t="shared" si="877"/>
        <v>0</v>
      </c>
      <c r="IK934">
        <v>0</v>
      </c>
    </row>
    <row r="935" spans="1:245" hidden="1" x14ac:dyDescent="0.2">
      <c r="A935">
        <v>18</v>
      </c>
      <c r="B935">
        <v>1</v>
      </c>
      <c r="C935">
        <v>494</v>
      </c>
      <c r="E935" t="s">
        <v>703</v>
      </c>
      <c r="F935" t="s">
        <v>665</v>
      </c>
      <c r="G935" t="s">
        <v>666</v>
      </c>
      <c r="H935" t="s">
        <v>318</v>
      </c>
      <c r="I935">
        <v>0</v>
      </c>
      <c r="J935">
        <v>9</v>
      </c>
      <c r="O935">
        <f t="shared" si="838"/>
        <v>0</v>
      </c>
      <c r="P935">
        <f t="shared" si="839"/>
        <v>0</v>
      </c>
      <c r="Q935">
        <f t="shared" si="840"/>
        <v>0</v>
      </c>
      <c r="R935">
        <f t="shared" si="841"/>
        <v>0</v>
      </c>
      <c r="S935">
        <f t="shared" si="842"/>
        <v>0</v>
      </c>
      <c r="T935">
        <f t="shared" si="843"/>
        <v>0</v>
      </c>
      <c r="U935">
        <f t="shared" si="844"/>
        <v>0</v>
      </c>
      <c r="V935">
        <f t="shared" si="845"/>
        <v>0</v>
      </c>
      <c r="W935">
        <f t="shared" si="846"/>
        <v>0</v>
      </c>
      <c r="X935">
        <f t="shared" si="847"/>
        <v>0</v>
      </c>
      <c r="Y935">
        <f t="shared" si="848"/>
        <v>0</v>
      </c>
      <c r="AA935">
        <v>40385408</v>
      </c>
      <c r="AB935">
        <f t="shared" si="849"/>
        <v>48.21</v>
      </c>
      <c r="AC935">
        <f t="shared" si="850"/>
        <v>48.21</v>
      </c>
      <c r="AD935">
        <f t="shared" si="851"/>
        <v>0</v>
      </c>
      <c r="AE935">
        <f t="shared" si="852"/>
        <v>0</v>
      </c>
      <c r="AF935">
        <f t="shared" si="853"/>
        <v>0</v>
      </c>
      <c r="AG935">
        <f t="shared" si="854"/>
        <v>0</v>
      </c>
      <c r="AH935">
        <f t="shared" si="855"/>
        <v>0</v>
      </c>
      <c r="AI935">
        <f t="shared" si="856"/>
        <v>0</v>
      </c>
      <c r="AJ935">
        <f t="shared" si="857"/>
        <v>0</v>
      </c>
      <c r="AK935">
        <v>48.21</v>
      </c>
      <c r="AL935">
        <v>48.21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1</v>
      </c>
      <c r="AW935">
        <v>1</v>
      </c>
      <c r="AZ935">
        <v>1</v>
      </c>
      <c r="BA935">
        <v>1</v>
      </c>
      <c r="BB935">
        <v>1</v>
      </c>
      <c r="BC935">
        <v>1.71</v>
      </c>
      <c r="BD935" t="s">
        <v>3</v>
      </c>
      <c r="BE935" t="s">
        <v>3</v>
      </c>
      <c r="BF935" t="s">
        <v>3</v>
      </c>
      <c r="BG935" t="s">
        <v>3</v>
      </c>
      <c r="BH935">
        <v>3</v>
      </c>
      <c r="BI935">
        <v>1</v>
      </c>
      <c r="BJ935" t="s">
        <v>667</v>
      </c>
      <c r="BM935">
        <v>97</v>
      </c>
      <c r="BN935">
        <v>0</v>
      </c>
      <c r="BO935" t="s">
        <v>665</v>
      </c>
      <c r="BP935">
        <v>1</v>
      </c>
      <c r="BQ935">
        <v>30</v>
      </c>
      <c r="BR935">
        <v>0</v>
      </c>
      <c r="BS935">
        <v>1</v>
      </c>
      <c r="BT935">
        <v>1</v>
      </c>
      <c r="BU935">
        <v>1</v>
      </c>
      <c r="BV935">
        <v>1</v>
      </c>
      <c r="BW935">
        <v>1</v>
      </c>
      <c r="BX935">
        <v>1</v>
      </c>
      <c r="BY935" t="s">
        <v>3</v>
      </c>
      <c r="BZ935">
        <v>0</v>
      </c>
      <c r="CA935">
        <v>0</v>
      </c>
      <c r="CE935">
        <v>30</v>
      </c>
      <c r="CF935">
        <v>0</v>
      </c>
      <c r="CG935">
        <v>0</v>
      </c>
      <c r="CM935">
        <v>0</v>
      </c>
      <c r="CN935" t="s">
        <v>3</v>
      </c>
      <c r="CO935">
        <v>0</v>
      </c>
      <c r="CP935">
        <f t="shared" si="858"/>
        <v>0</v>
      </c>
      <c r="CQ935">
        <f t="shared" si="859"/>
        <v>82.44</v>
      </c>
      <c r="CR935">
        <f t="shared" si="860"/>
        <v>0</v>
      </c>
      <c r="CS935">
        <f t="shared" si="861"/>
        <v>0</v>
      </c>
      <c r="CT935">
        <f t="shared" si="862"/>
        <v>0</v>
      </c>
      <c r="CU935">
        <f t="shared" si="863"/>
        <v>0</v>
      </c>
      <c r="CV935">
        <f t="shared" si="864"/>
        <v>0</v>
      </c>
      <c r="CW935">
        <f t="shared" si="865"/>
        <v>0</v>
      </c>
      <c r="CX935">
        <f t="shared" si="866"/>
        <v>0</v>
      </c>
      <c r="CY935">
        <f t="shared" si="867"/>
        <v>0</v>
      </c>
      <c r="CZ935">
        <f t="shared" si="868"/>
        <v>0</v>
      </c>
      <c r="DC935" t="s">
        <v>3</v>
      </c>
      <c r="DD935" t="s">
        <v>3</v>
      </c>
      <c r="DE935" t="s">
        <v>3</v>
      </c>
      <c r="DF935" t="s">
        <v>3</v>
      </c>
      <c r="DG935" t="s">
        <v>3</v>
      </c>
      <c r="DH935" t="s">
        <v>3</v>
      </c>
      <c r="DI935" t="s">
        <v>3</v>
      </c>
      <c r="DJ935" t="s">
        <v>3</v>
      </c>
      <c r="DK935" t="s">
        <v>3</v>
      </c>
      <c r="DL935" t="s">
        <v>3</v>
      </c>
      <c r="DM935" t="s">
        <v>3</v>
      </c>
      <c r="DN935">
        <v>105</v>
      </c>
      <c r="DO935">
        <v>77</v>
      </c>
      <c r="DP935">
        <v>1</v>
      </c>
      <c r="DQ935">
        <v>1</v>
      </c>
      <c r="DU935">
        <v>1009</v>
      </c>
      <c r="DV935" t="s">
        <v>318</v>
      </c>
      <c r="DW935" t="s">
        <v>318</v>
      </c>
      <c r="DX935">
        <v>1</v>
      </c>
      <c r="EE935">
        <v>39927509</v>
      </c>
      <c r="EF935">
        <v>30</v>
      </c>
      <c r="EG935" t="s">
        <v>51</v>
      </c>
      <c r="EH935">
        <v>0</v>
      </c>
      <c r="EI935" t="s">
        <v>3</v>
      </c>
      <c r="EJ935">
        <v>1</v>
      </c>
      <c r="EK935">
        <v>97</v>
      </c>
      <c r="EL935" t="s">
        <v>662</v>
      </c>
      <c r="EM935" t="s">
        <v>663</v>
      </c>
      <c r="EO935" t="s">
        <v>3</v>
      </c>
      <c r="EQ935">
        <v>0</v>
      </c>
      <c r="ER935">
        <v>48.21</v>
      </c>
      <c r="ES935">
        <v>48.21</v>
      </c>
      <c r="ET935">
        <v>0</v>
      </c>
      <c r="EU935">
        <v>0</v>
      </c>
      <c r="EV935">
        <v>0</v>
      </c>
      <c r="EW935">
        <v>0</v>
      </c>
      <c r="EX935">
        <v>0</v>
      </c>
      <c r="FQ935">
        <v>0</v>
      </c>
      <c r="FR935">
        <f t="shared" si="869"/>
        <v>0</v>
      </c>
      <c r="FS935">
        <v>0</v>
      </c>
      <c r="FX935">
        <v>105</v>
      </c>
      <c r="FY935">
        <v>77</v>
      </c>
      <c r="GA935" t="s">
        <v>3</v>
      </c>
      <c r="GD935">
        <v>0</v>
      </c>
      <c r="GF935">
        <v>-1866386001</v>
      </c>
      <c r="GG935">
        <v>2</v>
      </c>
      <c r="GH935">
        <v>1</v>
      </c>
      <c r="GI935">
        <v>2</v>
      </c>
      <c r="GJ935">
        <v>0</v>
      </c>
      <c r="GK935">
        <f>ROUND(R935*(R12)/100,2)</f>
        <v>0</v>
      </c>
      <c r="GL935">
        <f t="shared" si="870"/>
        <v>0</v>
      </c>
      <c r="GM935">
        <f t="shared" si="871"/>
        <v>0</v>
      </c>
      <c r="GN935">
        <f t="shared" si="872"/>
        <v>0</v>
      </c>
      <c r="GO935">
        <f t="shared" si="873"/>
        <v>0</v>
      </c>
      <c r="GP935">
        <f t="shared" si="874"/>
        <v>0</v>
      </c>
      <c r="GR935">
        <v>0</v>
      </c>
      <c r="GS935">
        <v>3</v>
      </c>
      <c r="GT935">
        <v>0</v>
      </c>
      <c r="GU935" t="s">
        <v>3</v>
      </c>
      <c r="GV935">
        <f t="shared" si="875"/>
        <v>0</v>
      </c>
      <c r="GW935">
        <v>1</v>
      </c>
      <c r="GX935">
        <f t="shared" si="876"/>
        <v>0</v>
      </c>
      <c r="HA935">
        <v>0</v>
      </c>
      <c r="HB935">
        <v>0</v>
      </c>
      <c r="HC935">
        <f t="shared" si="877"/>
        <v>0</v>
      </c>
      <c r="IK935">
        <v>0</v>
      </c>
    </row>
    <row r="936" spans="1:245" hidden="1" x14ac:dyDescent="0.2">
      <c r="A936">
        <v>17</v>
      </c>
      <c r="B936">
        <v>1</v>
      </c>
      <c r="C936">
        <f>ROW(SmtRes!A500)</f>
        <v>500</v>
      </c>
      <c r="D936">
        <f>ROW(EtalonRes!A495)</f>
        <v>495</v>
      </c>
      <c r="E936" t="s">
        <v>704</v>
      </c>
      <c r="F936" t="s">
        <v>669</v>
      </c>
      <c r="G936" t="s">
        <v>670</v>
      </c>
      <c r="H936" t="s">
        <v>17</v>
      </c>
      <c r="I936">
        <v>0</v>
      </c>
      <c r="J936">
        <v>0</v>
      </c>
      <c r="O936">
        <f t="shared" si="838"/>
        <v>0</v>
      </c>
      <c r="P936">
        <f t="shared" si="839"/>
        <v>0</v>
      </c>
      <c r="Q936">
        <f t="shared" si="840"/>
        <v>0</v>
      </c>
      <c r="R936">
        <f t="shared" si="841"/>
        <v>0</v>
      </c>
      <c r="S936">
        <f t="shared" si="842"/>
        <v>0</v>
      </c>
      <c r="T936">
        <f t="shared" si="843"/>
        <v>0</v>
      </c>
      <c r="U936">
        <f t="shared" si="844"/>
        <v>0</v>
      </c>
      <c r="V936">
        <f t="shared" si="845"/>
        <v>0</v>
      </c>
      <c r="W936">
        <f t="shared" si="846"/>
        <v>0</v>
      </c>
      <c r="X936">
        <f t="shared" si="847"/>
        <v>0</v>
      </c>
      <c r="Y936">
        <f t="shared" si="848"/>
        <v>0</v>
      </c>
      <c r="AA936">
        <v>40385408</v>
      </c>
      <c r="AB936">
        <f t="shared" si="849"/>
        <v>314.5</v>
      </c>
      <c r="AC936">
        <f t="shared" si="850"/>
        <v>287.64999999999998</v>
      </c>
      <c r="AD936">
        <f t="shared" si="851"/>
        <v>1.5</v>
      </c>
      <c r="AE936">
        <f t="shared" si="852"/>
        <v>0.31</v>
      </c>
      <c r="AF936">
        <f t="shared" si="853"/>
        <v>25.35</v>
      </c>
      <c r="AG936">
        <f t="shared" si="854"/>
        <v>0</v>
      </c>
      <c r="AH936">
        <f t="shared" si="855"/>
        <v>2.13</v>
      </c>
      <c r="AI936">
        <f t="shared" si="856"/>
        <v>0</v>
      </c>
      <c r="AJ936">
        <f t="shared" si="857"/>
        <v>0</v>
      </c>
      <c r="AK936">
        <v>314.5</v>
      </c>
      <c r="AL936">
        <v>287.64999999999998</v>
      </c>
      <c r="AM936">
        <v>1.5</v>
      </c>
      <c r="AN936">
        <v>0.31</v>
      </c>
      <c r="AO936">
        <v>25.35</v>
      </c>
      <c r="AP936">
        <v>0</v>
      </c>
      <c r="AQ936">
        <v>2.13</v>
      </c>
      <c r="AR936">
        <v>0</v>
      </c>
      <c r="AS936">
        <v>0</v>
      </c>
      <c r="AT936">
        <v>85</v>
      </c>
      <c r="AU936">
        <v>41</v>
      </c>
      <c r="AV936">
        <v>1</v>
      </c>
      <c r="AW936">
        <v>1</v>
      </c>
      <c r="AZ936">
        <v>1</v>
      </c>
      <c r="BA936">
        <v>24.53</v>
      </c>
      <c r="BB936">
        <v>9.57</v>
      </c>
      <c r="BC936">
        <v>1.77</v>
      </c>
      <c r="BD936" t="s">
        <v>3</v>
      </c>
      <c r="BE936" t="s">
        <v>3</v>
      </c>
      <c r="BF936" t="s">
        <v>3</v>
      </c>
      <c r="BG936" t="s">
        <v>3</v>
      </c>
      <c r="BH936">
        <v>0</v>
      </c>
      <c r="BI936">
        <v>1</v>
      </c>
      <c r="BJ936" t="s">
        <v>671</v>
      </c>
      <c r="BM936">
        <v>97</v>
      </c>
      <c r="BN936">
        <v>0</v>
      </c>
      <c r="BO936" t="s">
        <v>669</v>
      </c>
      <c r="BP936">
        <v>1</v>
      </c>
      <c r="BQ936">
        <v>30</v>
      </c>
      <c r="BR936">
        <v>0</v>
      </c>
      <c r="BS936">
        <v>24.53</v>
      </c>
      <c r="BT936">
        <v>1</v>
      </c>
      <c r="BU936">
        <v>1</v>
      </c>
      <c r="BV936">
        <v>1</v>
      </c>
      <c r="BW936">
        <v>1</v>
      </c>
      <c r="BX936">
        <v>1</v>
      </c>
      <c r="BY936" t="s">
        <v>3</v>
      </c>
      <c r="BZ936">
        <v>85</v>
      </c>
      <c r="CA936">
        <v>41</v>
      </c>
      <c r="CE936">
        <v>30</v>
      </c>
      <c r="CF936">
        <v>0</v>
      </c>
      <c r="CG936">
        <v>0</v>
      </c>
      <c r="CM936">
        <v>0</v>
      </c>
      <c r="CN936" t="s">
        <v>3</v>
      </c>
      <c r="CO936">
        <v>0</v>
      </c>
      <c r="CP936">
        <f t="shared" si="858"/>
        <v>0</v>
      </c>
      <c r="CQ936">
        <f t="shared" si="859"/>
        <v>509.14</v>
      </c>
      <c r="CR936">
        <f t="shared" si="860"/>
        <v>14.36</v>
      </c>
      <c r="CS936">
        <f t="shared" si="861"/>
        <v>7.6</v>
      </c>
      <c r="CT936">
        <f t="shared" si="862"/>
        <v>621.84</v>
      </c>
      <c r="CU936">
        <f t="shared" si="863"/>
        <v>0</v>
      </c>
      <c r="CV936">
        <f t="shared" si="864"/>
        <v>2.13</v>
      </c>
      <c r="CW936">
        <f t="shared" si="865"/>
        <v>0</v>
      </c>
      <c r="CX936">
        <f t="shared" si="866"/>
        <v>0</v>
      </c>
      <c r="CY936">
        <f t="shared" si="867"/>
        <v>0</v>
      </c>
      <c r="CZ936">
        <f t="shared" si="868"/>
        <v>0</v>
      </c>
      <c r="DC936" t="s">
        <v>3</v>
      </c>
      <c r="DD936" t="s">
        <v>3</v>
      </c>
      <c r="DE936" t="s">
        <v>3</v>
      </c>
      <c r="DF936" t="s">
        <v>3</v>
      </c>
      <c r="DG936" t="s">
        <v>3</v>
      </c>
      <c r="DH936" t="s">
        <v>3</v>
      </c>
      <c r="DI936" t="s">
        <v>3</v>
      </c>
      <c r="DJ936" t="s">
        <v>3</v>
      </c>
      <c r="DK936" t="s">
        <v>3</v>
      </c>
      <c r="DL936" t="s">
        <v>3</v>
      </c>
      <c r="DM936" t="s">
        <v>3</v>
      </c>
      <c r="DN936">
        <v>105</v>
      </c>
      <c r="DO936">
        <v>77</v>
      </c>
      <c r="DP936">
        <v>1</v>
      </c>
      <c r="DQ936">
        <v>1</v>
      </c>
      <c r="DU936">
        <v>1005</v>
      </c>
      <c r="DV936" t="s">
        <v>17</v>
      </c>
      <c r="DW936" t="s">
        <v>17</v>
      </c>
      <c r="DX936">
        <v>100</v>
      </c>
      <c r="EE936">
        <v>39927509</v>
      </c>
      <c r="EF936">
        <v>30</v>
      </c>
      <c r="EG936" t="s">
        <v>51</v>
      </c>
      <c r="EH936">
        <v>0</v>
      </c>
      <c r="EI936" t="s">
        <v>3</v>
      </c>
      <c r="EJ936">
        <v>1</v>
      </c>
      <c r="EK936">
        <v>97</v>
      </c>
      <c r="EL936" t="s">
        <v>662</v>
      </c>
      <c r="EM936" t="s">
        <v>663</v>
      </c>
      <c r="EO936" t="s">
        <v>3</v>
      </c>
      <c r="EQ936">
        <v>131072</v>
      </c>
      <c r="ER936">
        <v>314.5</v>
      </c>
      <c r="ES936">
        <v>287.64999999999998</v>
      </c>
      <c r="ET936">
        <v>1.5</v>
      </c>
      <c r="EU936">
        <v>0.31</v>
      </c>
      <c r="EV936">
        <v>25.35</v>
      </c>
      <c r="EW936">
        <v>2.13</v>
      </c>
      <c r="EX936">
        <v>0</v>
      </c>
      <c r="EY936">
        <v>0</v>
      </c>
      <c r="FQ936">
        <v>0</v>
      </c>
      <c r="FR936">
        <f t="shared" si="869"/>
        <v>0</v>
      </c>
      <c r="FS936">
        <v>0</v>
      </c>
      <c r="FX936">
        <v>105</v>
      </c>
      <c r="FY936">
        <v>77</v>
      </c>
      <c r="GA936" t="s">
        <v>3</v>
      </c>
      <c r="GD936">
        <v>0</v>
      </c>
      <c r="GF936">
        <v>-1326803469</v>
      </c>
      <c r="GG936">
        <v>2</v>
      </c>
      <c r="GH936">
        <v>1</v>
      </c>
      <c r="GI936">
        <v>2</v>
      </c>
      <c r="GJ936">
        <v>0</v>
      </c>
      <c r="GK936">
        <f>ROUND(R936*(R12)/100,2)</f>
        <v>0</v>
      </c>
      <c r="GL936">
        <f t="shared" si="870"/>
        <v>0</v>
      </c>
      <c r="GM936">
        <f t="shared" si="871"/>
        <v>0</v>
      </c>
      <c r="GN936">
        <f t="shared" si="872"/>
        <v>0</v>
      </c>
      <c r="GO936">
        <f t="shared" si="873"/>
        <v>0</v>
      </c>
      <c r="GP936">
        <f t="shared" si="874"/>
        <v>0</v>
      </c>
      <c r="GR936">
        <v>0</v>
      </c>
      <c r="GS936">
        <v>3</v>
      </c>
      <c r="GT936">
        <v>0</v>
      </c>
      <c r="GU936" t="s">
        <v>3</v>
      </c>
      <c r="GV936">
        <f t="shared" si="875"/>
        <v>0</v>
      </c>
      <c r="GW936">
        <v>1</v>
      </c>
      <c r="GX936">
        <f t="shared" si="876"/>
        <v>0</v>
      </c>
      <c r="HA936">
        <v>0</v>
      </c>
      <c r="HB936">
        <v>0</v>
      </c>
      <c r="HC936">
        <f t="shared" si="877"/>
        <v>0</v>
      </c>
      <c r="IK936">
        <v>0</v>
      </c>
    </row>
    <row r="937" spans="1:245" hidden="1" x14ac:dyDescent="0.2"/>
    <row r="938" spans="1:245" hidden="1" x14ac:dyDescent="0.2">
      <c r="A938" s="2">
        <v>51</v>
      </c>
      <c r="B938" s="2">
        <f>B922</f>
        <v>1</v>
      </c>
      <c r="C938" s="2">
        <f>A922</f>
        <v>4</v>
      </c>
      <c r="D938" s="2">
        <f>ROW(A922)</f>
        <v>922</v>
      </c>
      <c r="E938" s="2"/>
      <c r="F938" s="2" t="str">
        <f>IF(F922&lt;&gt;"",F922,"")</f>
        <v>Новый раздел</v>
      </c>
      <c r="G938" s="2" t="str">
        <f>IF(G922&lt;&gt;"",G922,"")</f>
        <v>п.37.1   Установка ограждений из металлопрофиля  (h=2,1 м.) - 43м/п</v>
      </c>
      <c r="H938" s="2">
        <v>0</v>
      </c>
      <c r="I938" s="2"/>
      <c r="J938" s="2"/>
      <c r="K938" s="2"/>
      <c r="L938" s="2"/>
      <c r="M938" s="2"/>
      <c r="N938" s="2"/>
      <c r="O938" s="2">
        <f t="shared" ref="O938:T938" si="878">ROUND(AB938,2)</f>
        <v>0</v>
      </c>
      <c r="P938" s="2">
        <f t="shared" si="878"/>
        <v>0</v>
      </c>
      <c r="Q938" s="2">
        <f t="shared" si="878"/>
        <v>0</v>
      </c>
      <c r="R938" s="2">
        <f t="shared" si="878"/>
        <v>0</v>
      </c>
      <c r="S938" s="2">
        <f t="shared" si="878"/>
        <v>0</v>
      </c>
      <c r="T938" s="2">
        <f t="shared" si="878"/>
        <v>0</v>
      </c>
      <c r="U938" s="2">
        <f>AH938</f>
        <v>0</v>
      </c>
      <c r="V938" s="2">
        <f>AI938</f>
        <v>0</v>
      </c>
      <c r="W938" s="2">
        <f>ROUND(AJ938,2)</f>
        <v>0</v>
      </c>
      <c r="X938" s="2">
        <f>ROUND(AK938,2)</f>
        <v>0</v>
      </c>
      <c r="Y938" s="2">
        <f>ROUND(AL938,2)</f>
        <v>0</v>
      </c>
      <c r="Z938" s="2"/>
      <c r="AA938" s="2"/>
      <c r="AB938" s="2">
        <f>ROUND(SUMIF(AA926:AA936,"=40385408",O926:O936),2)</f>
        <v>0</v>
      </c>
      <c r="AC938" s="2">
        <f>ROUND(SUMIF(AA926:AA936,"=40385408",P926:P936),2)</f>
        <v>0</v>
      </c>
      <c r="AD938" s="2">
        <f>ROUND(SUMIF(AA926:AA936,"=40385408",Q926:Q936),2)</f>
        <v>0</v>
      </c>
      <c r="AE938" s="2">
        <f>ROUND(SUMIF(AA926:AA936,"=40385408",R926:R936),2)</f>
        <v>0</v>
      </c>
      <c r="AF938" s="2">
        <f>ROUND(SUMIF(AA926:AA936,"=40385408",S926:S936),2)</f>
        <v>0</v>
      </c>
      <c r="AG938" s="2">
        <f>ROUND(SUMIF(AA926:AA936,"=40385408",T926:T936),2)</f>
        <v>0</v>
      </c>
      <c r="AH938" s="2">
        <f>SUMIF(AA926:AA936,"=40385408",U926:U936)</f>
        <v>0</v>
      </c>
      <c r="AI938" s="2">
        <f>SUMIF(AA926:AA936,"=40385408",V926:V936)</f>
        <v>0</v>
      </c>
      <c r="AJ938" s="2">
        <f>ROUND(SUMIF(AA926:AA936,"=40385408",W926:W936),2)</f>
        <v>0</v>
      </c>
      <c r="AK938" s="2">
        <f>ROUND(SUMIF(AA926:AA936,"=40385408",X926:X936),2)</f>
        <v>0</v>
      </c>
      <c r="AL938" s="2">
        <f>ROUND(SUMIF(AA926:AA936,"=40385408",Y926:Y936),2)</f>
        <v>0</v>
      </c>
      <c r="AM938" s="2"/>
      <c r="AN938" s="2"/>
      <c r="AO938" s="2">
        <f t="shared" ref="AO938:BC938" si="879">ROUND(BX938,2)</f>
        <v>0</v>
      </c>
      <c r="AP938" s="2">
        <f t="shared" si="879"/>
        <v>0</v>
      </c>
      <c r="AQ938" s="2">
        <f t="shared" si="879"/>
        <v>0</v>
      </c>
      <c r="AR938" s="2">
        <f t="shared" si="879"/>
        <v>0</v>
      </c>
      <c r="AS938" s="2">
        <f t="shared" si="879"/>
        <v>0</v>
      </c>
      <c r="AT938" s="2">
        <f t="shared" si="879"/>
        <v>0</v>
      </c>
      <c r="AU938" s="2">
        <f t="shared" si="879"/>
        <v>0</v>
      </c>
      <c r="AV938" s="2">
        <f t="shared" si="879"/>
        <v>0</v>
      </c>
      <c r="AW938" s="2">
        <f t="shared" si="879"/>
        <v>0</v>
      </c>
      <c r="AX938" s="2">
        <f t="shared" si="879"/>
        <v>0</v>
      </c>
      <c r="AY938" s="2">
        <f t="shared" si="879"/>
        <v>0</v>
      </c>
      <c r="AZ938" s="2">
        <f t="shared" si="879"/>
        <v>0</v>
      </c>
      <c r="BA938" s="2">
        <f t="shared" si="879"/>
        <v>0</v>
      </c>
      <c r="BB938" s="2">
        <f t="shared" si="879"/>
        <v>0</v>
      </c>
      <c r="BC938" s="2">
        <f t="shared" si="879"/>
        <v>0</v>
      </c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>
        <f>ROUND(SUMIF(AA926:AA936,"=40385408",FQ926:FQ936),2)</f>
        <v>0</v>
      </c>
      <c r="BY938" s="2">
        <f>ROUND(SUMIF(AA926:AA936,"=40385408",FR926:FR936),2)</f>
        <v>0</v>
      </c>
      <c r="BZ938" s="2">
        <f>ROUND(SUMIF(AA926:AA936,"=40385408",GL926:GL936),2)</f>
        <v>0</v>
      </c>
      <c r="CA938" s="2">
        <f>ROUND(SUMIF(AA926:AA936,"=40385408",GM926:GM936),2)</f>
        <v>0</v>
      </c>
      <c r="CB938" s="2">
        <f>ROUND(SUMIF(AA926:AA936,"=40385408",GN926:GN936),2)</f>
        <v>0</v>
      </c>
      <c r="CC938" s="2">
        <f>ROUND(SUMIF(AA926:AA936,"=40385408",GO926:GO936),2)</f>
        <v>0</v>
      </c>
      <c r="CD938" s="2">
        <f>ROUND(SUMIF(AA926:AA936,"=40385408",GP926:GP936),2)</f>
        <v>0</v>
      </c>
      <c r="CE938" s="2">
        <f>AC938-BX938</f>
        <v>0</v>
      </c>
      <c r="CF938" s="2">
        <f>AC938-BY938</f>
        <v>0</v>
      </c>
      <c r="CG938" s="2">
        <f>BX938-BZ938</f>
        <v>0</v>
      </c>
      <c r="CH938" s="2">
        <f>AC938-BX938-BY938+BZ938</f>
        <v>0</v>
      </c>
      <c r="CI938" s="2">
        <f>BY938-BZ938</f>
        <v>0</v>
      </c>
      <c r="CJ938" s="2">
        <f>ROUND(SUMIF(AA926:AA936,"=40385408",GX926:GX936),2)</f>
        <v>0</v>
      </c>
      <c r="CK938" s="2">
        <f>ROUND(SUMIF(AA926:AA936,"=40385408",GY926:GY936),2)</f>
        <v>0</v>
      </c>
      <c r="CL938" s="2">
        <f>ROUND(SUMIF(AA926:AA936,"=40385408",GZ926:GZ936),2)</f>
        <v>0</v>
      </c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>
        <v>0</v>
      </c>
    </row>
    <row r="939" spans="1:245" hidden="1" x14ac:dyDescent="0.2"/>
    <row r="940" spans="1:245" hidden="1" x14ac:dyDescent="0.2">
      <c r="A940" s="4">
        <v>50</v>
      </c>
      <c r="B940" s="4">
        <v>0</v>
      </c>
      <c r="C940" s="4">
        <v>0</v>
      </c>
      <c r="D940" s="4">
        <v>1</v>
      </c>
      <c r="E940" s="4">
        <v>201</v>
      </c>
      <c r="F940" s="4">
        <f>ROUND(Source!O938,O940)</f>
        <v>0</v>
      </c>
      <c r="G940" s="4" t="s">
        <v>65</v>
      </c>
      <c r="H940" s="4" t="s">
        <v>66</v>
      </c>
      <c r="I940" s="4"/>
      <c r="J940" s="4"/>
      <c r="K940" s="4">
        <v>201</v>
      </c>
      <c r="L940" s="4">
        <v>1</v>
      </c>
      <c r="M940" s="4">
        <v>3</v>
      </c>
      <c r="N940" s="4" t="s">
        <v>3</v>
      </c>
      <c r="O940" s="4">
        <v>2</v>
      </c>
      <c r="P940" s="4"/>
      <c r="Q940" s="4"/>
      <c r="R940" s="4"/>
      <c r="S940" s="4"/>
      <c r="T940" s="4"/>
      <c r="U940" s="4"/>
      <c r="V940" s="4"/>
      <c r="W940" s="4"/>
    </row>
    <row r="941" spans="1:245" hidden="1" x14ac:dyDescent="0.2">
      <c r="A941" s="4">
        <v>50</v>
      </c>
      <c r="B941" s="4">
        <v>0</v>
      </c>
      <c r="C941" s="4">
        <v>0</v>
      </c>
      <c r="D941" s="4">
        <v>1</v>
      </c>
      <c r="E941" s="4">
        <v>202</v>
      </c>
      <c r="F941" s="4">
        <f>ROUND(Source!P938,O941)</f>
        <v>0</v>
      </c>
      <c r="G941" s="4" t="s">
        <v>67</v>
      </c>
      <c r="H941" s="4" t="s">
        <v>68</v>
      </c>
      <c r="I941" s="4"/>
      <c r="J941" s="4"/>
      <c r="K941" s="4">
        <v>202</v>
      </c>
      <c r="L941" s="4">
        <v>2</v>
      </c>
      <c r="M941" s="4">
        <v>3</v>
      </c>
      <c r="N941" s="4" t="s">
        <v>3</v>
      </c>
      <c r="O941" s="4">
        <v>2</v>
      </c>
      <c r="P941" s="4"/>
      <c r="Q941" s="4"/>
      <c r="R941" s="4"/>
      <c r="S941" s="4"/>
      <c r="T941" s="4"/>
      <c r="U941" s="4"/>
      <c r="V941" s="4"/>
      <c r="W941" s="4"/>
    </row>
    <row r="942" spans="1:245" hidden="1" x14ac:dyDescent="0.2">
      <c r="A942" s="4">
        <v>50</v>
      </c>
      <c r="B942" s="4">
        <v>0</v>
      </c>
      <c r="C942" s="4">
        <v>0</v>
      </c>
      <c r="D942" s="4">
        <v>1</v>
      </c>
      <c r="E942" s="4">
        <v>222</v>
      </c>
      <c r="F942" s="4">
        <f>ROUND(Source!AO938,O942)</f>
        <v>0</v>
      </c>
      <c r="G942" s="4" t="s">
        <v>69</v>
      </c>
      <c r="H942" s="4" t="s">
        <v>70</v>
      </c>
      <c r="I942" s="4"/>
      <c r="J942" s="4"/>
      <c r="K942" s="4">
        <v>222</v>
      </c>
      <c r="L942" s="4">
        <v>3</v>
      </c>
      <c r="M942" s="4">
        <v>3</v>
      </c>
      <c r="N942" s="4" t="s">
        <v>3</v>
      </c>
      <c r="O942" s="4">
        <v>2</v>
      </c>
      <c r="P942" s="4"/>
      <c r="Q942" s="4"/>
      <c r="R942" s="4"/>
      <c r="S942" s="4"/>
      <c r="T942" s="4"/>
      <c r="U942" s="4"/>
      <c r="V942" s="4"/>
      <c r="W942" s="4"/>
    </row>
    <row r="943" spans="1:245" hidden="1" x14ac:dyDescent="0.2">
      <c r="A943" s="4">
        <v>50</v>
      </c>
      <c r="B943" s="4">
        <v>0</v>
      </c>
      <c r="C943" s="4">
        <v>0</v>
      </c>
      <c r="D943" s="4">
        <v>1</v>
      </c>
      <c r="E943" s="4">
        <v>225</v>
      </c>
      <c r="F943" s="4">
        <f>ROUND(Source!AV938,O943)</f>
        <v>0</v>
      </c>
      <c r="G943" s="4" t="s">
        <v>71</v>
      </c>
      <c r="H943" s="4" t="s">
        <v>72</v>
      </c>
      <c r="I943" s="4"/>
      <c r="J943" s="4"/>
      <c r="K943" s="4">
        <v>225</v>
      </c>
      <c r="L943" s="4">
        <v>4</v>
      </c>
      <c r="M943" s="4">
        <v>3</v>
      </c>
      <c r="N943" s="4" t="s">
        <v>3</v>
      </c>
      <c r="O943" s="4">
        <v>2</v>
      </c>
      <c r="P943" s="4"/>
      <c r="Q943" s="4"/>
      <c r="R943" s="4"/>
      <c r="S943" s="4"/>
      <c r="T943" s="4"/>
      <c r="U943" s="4"/>
      <c r="V943" s="4"/>
      <c r="W943" s="4"/>
    </row>
    <row r="944" spans="1:245" hidden="1" x14ac:dyDescent="0.2">
      <c r="A944" s="4">
        <v>50</v>
      </c>
      <c r="B944" s="4">
        <v>0</v>
      </c>
      <c r="C944" s="4">
        <v>0</v>
      </c>
      <c r="D944" s="4">
        <v>1</v>
      </c>
      <c r="E944" s="4">
        <v>226</v>
      </c>
      <c r="F944" s="4">
        <f>ROUND(Source!AW938,O944)</f>
        <v>0</v>
      </c>
      <c r="G944" s="4" t="s">
        <v>73</v>
      </c>
      <c r="H944" s="4" t="s">
        <v>74</v>
      </c>
      <c r="I944" s="4"/>
      <c r="J944" s="4"/>
      <c r="K944" s="4">
        <v>226</v>
      </c>
      <c r="L944" s="4">
        <v>5</v>
      </c>
      <c r="M944" s="4">
        <v>3</v>
      </c>
      <c r="N944" s="4" t="s">
        <v>3</v>
      </c>
      <c r="O944" s="4">
        <v>2</v>
      </c>
      <c r="P944" s="4"/>
      <c r="Q944" s="4"/>
      <c r="R944" s="4"/>
      <c r="S944" s="4"/>
      <c r="T944" s="4"/>
      <c r="U944" s="4"/>
      <c r="V944" s="4"/>
      <c r="W944" s="4"/>
    </row>
    <row r="945" spans="1:23" hidden="1" x14ac:dyDescent="0.2">
      <c r="A945" s="4">
        <v>50</v>
      </c>
      <c r="B945" s="4">
        <v>0</v>
      </c>
      <c r="C945" s="4">
        <v>0</v>
      </c>
      <c r="D945" s="4">
        <v>1</v>
      </c>
      <c r="E945" s="4">
        <v>227</v>
      </c>
      <c r="F945" s="4">
        <f>ROUND(Source!AX938,O945)</f>
        <v>0</v>
      </c>
      <c r="G945" s="4" t="s">
        <v>75</v>
      </c>
      <c r="H945" s="4" t="s">
        <v>76</v>
      </c>
      <c r="I945" s="4"/>
      <c r="J945" s="4"/>
      <c r="K945" s="4">
        <v>227</v>
      </c>
      <c r="L945" s="4">
        <v>6</v>
      </c>
      <c r="M945" s="4">
        <v>3</v>
      </c>
      <c r="N945" s="4" t="s">
        <v>3</v>
      </c>
      <c r="O945" s="4">
        <v>2</v>
      </c>
      <c r="P945" s="4"/>
      <c r="Q945" s="4"/>
      <c r="R945" s="4"/>
      <c r="S945" s="4"/>
      <c r="T945" s="4"/>
      <c r="U945" s="4"/>
      <c r="V945" s="4"/>
      <c r="W945" s="4"/>
    </row>
    <row r="946" spans="1:23" hidden="1" x14ac:dyDescent="0.2">
      <c r="A946" s="4">
        <v>50</v>
      </c>
      <c r="B946" s="4">
        <v>0</v>
      </c>
      <c r="C946" s="4">
        <v>0</v>
      </c>
      <c r="D946" s="4">
        <v>1</v>
      </c>
      <c r="E946" s="4">
        <v>228</v>
      </c>
      <c r="F946" s="4">
        <f>ROUND(Source!AY938,O946)</f>
        <v>0</v>
      </c>
      <c r="G946" s="4" t="s">
        <v>77</v>
      </c>
      <c r="H946" s="4" t="s">
        <v>78</v>
      </c>
      <c r="I946" s="4"/>
      <c r="J946" s="4"/>
      <c r="K946" s="4">
        <v>228</v>
      </c>
      <c r="L946" s="4">
        <v>7</v>
      </c>
      <c r="M946" s="4">
        <v>3</v>
      </c>
      <c r="N946" s="4" t="s">
        <v>3</v>
      </c>
      <c r="O946" s="4">
        <v>2</v>
      </c>
      <c r="P946" s="4"/>
      <c r="Q946" s="4"/>
      <c r="R946" s="4"/>
      <c r="S946" s="4"/>
      <c r="T946" s="4"/>
      <c r="U946" s="4"/>
      <c r="V946" s="4"/>
      <c r="W946" s="4"/>
    </row>
    <row r="947" spans="1:23" hidden="1" x14ac:dyDescent="0.2">
      <c r="A947" s="4">
        <v>50</v>
      </c>
      <c r="B947" s="4">
        <v>0</v>
      </c>
      <c r="C947" s="4">
        <v>0</v>
      </c>
      <c r="D947" s="4">
        <v>1</v>
      </c>
      <c r="E947" s="4">
        <v>216</v>
      </c>
      <c r="F947" s="4">
        <f>ROUND(Source!AP938,O947)</f>
        <v>0</v>
      </c>
      <c r="G947" s="4" t="s">
        <v>79</v>
      </c>
      <c r="H947" s="4" t="s">
        <v>80</v>
      </c>
      <c r="I947" s="4"/>
      <c r="J947" s="4"/>
      <c r="K947" s="4">
        <v>216</v>
      </c>
      <c r="L947" s="4">
        <v>8</v>
      </c>
      <c r="M947" s="4">
        <v>3</v>
      </c>
      <c r="N947" s="4" t="s">
        <v>3</v>
      </c>
      <c r="O947" s="4">
        <v>2</v>
      </c>
      <c r="P947" s="4"/>
      <c r="Q947" s="4"/>
      <c r="R947" s="4"/>
      <c r="S947" s="4"/>
      <c r="T947" s="4"/>
      <c r="U947" s="4"/>
      <c r="V947" s="4"/>
      <c r="W947" s="4"/>
    </row>
    <row r="948" spans="1:23" hidden="1" x14ac:dyDescent="0.2">
      <c r="A948" s="4">
        <v>50</v>
      </c>
      <c r="B948" s="4">
        <v>0</v>
      </c>
      <c r="C948" s="4">
        <v>0</v>
      </c>
      <c r="D948" s="4">
        <v>1</v>
      </c>
      <c r="E948" s="4">
        <v>223</v>
      </c>
      <c r="F948" s="4">
        <f>ROUND(Source!AQ938,O948)</f>
        <v>0</v>
      </c>
      <c r="G948" s="4" t="s">
        <v>81</v>
      </c>
      <c r="H948" s="4" t="s">
        <v>82</v>
      </c>
      <c r="I948" s="4"/>
      <c r="J948" s="4"/>
      <c r="K948" s="4">
        <v>223</v>
      </c>
      <c r="L948" s="4">
        <v>9</v>
      </c>
      <c r="M948" s="4">
        <v>3</v>
      </c>
      <c r="N948" s="4" t="s">
        <v>3</v>
      </c>
      <c r="O948" s="4">
        <v>2</v>
      </c>
      <c r="P948" s="4"/>
      <c r="Q948" s="4"/>
      <c r="R948" s="4"/>
      <c r="S948" s="4"/>
      <c r="T948" s="4"/>
      <c r="U948" s="4"/>
      <c r="V948" s="4"/>
      <c r="W948" s="4"/>
    </row>
    <row r="949" spans="1:23" hidden="1" x14ac:dyDescent="0.2">
      <c r="A949" s="4">
        <v>50</v>
      </c>
      <c r="B949" s="4">
        <v>0</v>
      </c>
      <c r="C949" s="4">
        <v>0</v>
      </c>
      <c r="D949" s="4">
        <v>1</v>
      </c>
      <c r="E949" s="4">
        <v>229</v>
      </c>
      <c r="F949" s="4">
        <f>ROUND(Source!AZ938,O949)</f>
        <v>0</v>
      </c>
      <c r="G949" s="4" t="s">
        <v>83</v>
      </c>
      <c r="H949" s="4" t="s">
        <v>84</v>
      </c>
      <c r="I949" s="4"/>
      <c r="J949" s="4"/>
      <c r="K949" s="4">
        <v>229</v>
      </c>
      <c r="L949" s="4">
        <v>10</v>
      </c>
      <c r="M949" s="4">
        <v>3</v>
      </c>
      <c r="N949" s="4" t="s">
        <v>3</v>
      </c>
      <c r="O949" s="4">
        <v>2</v>
      </c>
      <c r="P949" s="4"/>
      <c r="Q949" s="4"/>
      <c r="R949" s="4"/>
      <c r="S949" s="4"/>
      <c r="T949" s="4"/>
      <c r="U949" s="4"/>
      <c r="V949" s="4"/>
      <c r="W949" s="4"/>
    </row>
    <row r="950" spans="1:23" hidden="1" x14ac:dyDescent="0.2">
      <c r="A950" s="4">
        <v>50</v>
      </c>
      <c r="B950" s="4">
        <v>0</v>
      </c>
      <c r="C950" s="4">
        <v>0</v>
      </c>
      <c r="D950" s="4">
        <v>1</v>
      </c>
      <c r="E950" s="4">
        <v>203</v>
      </c>
      <c r="F950" s="4">
        <f>ROUND(Source!Q938,O950)</f>
        <v>0</v>
      </c>
      <c r="G950" s="4" t="s">
        <v>85</v>
      </c>
      <c r="H950" s="4" t="s">
        <v>86</v>
      </c>
      <c r="I950" s="4"/>
      <c r="J950" s="4"/>
      <c r="K950" s="4">
        <v>203</v>
      </c>
      <c r="L950" s="4">
        <v>11</v>
      </c>
      <c r="M950" s="4">
        <v>3</v>
      </c>
      <c r="N950" s="4" t="s">
        <v>3</v>
      </c>
      <c r="O950" s="4">
        <v>2</v>
      </c>
      <c r="P950" s="4"/>
      <c r="Q950" s="4"/>
      <c r="R950" s="4"/>
      <c r="S950" s="4"/>
      <c r="T950" s="4"/>
      <c r="U950" s="4"/>
      <c r="V950" s="4"/>
      <c r="W950" s="4"/>
    </row>
    <row r="951" spans="1:23" hidden="1" x14ac:dyDescent="0.2">
      <c r="A951" s="4">
        <v>50</v>
      </c>
      <c r="B951" s="4">
        <v>0</v>
      </c>
      <c r="C951" s="4">
        <v>0</v>
      </c>
      <c r="D951" s="4">
        <v>1</v>
      </c>
      <c r="E951" s="4">
        <v>231</v>
      </c>
      <c r="F951" s="4">
        <f>ROUND(Source!BB938,O951)</f>
        <v>0</v>
      </c>
      <c r="G951" s="4" t="s">
        <v>87</v>
      </c>
      <c r="H951" s="4" t="s">
        <v>88</v>
      </c>
      <c r="I951" s="4"/>
      <c r="J951" s="4"/>
      <c r="K951" s="4">
        <v>231</v>
      </c>
      <c r="L951" s="4">
        <v>12</v>
      </c>
      <c r="M951" s="4">
        <v>3</v>
      </c>
      <c r="N951" s="4" t="s">
        <v>3</v>
      </c>
      <c r="O951" s="4">
        <v>2</v>
      </c>
      <c r="P951" s="4"/>
      <c r="Q951" s="4"/>
      <c r="R951" s="4"/>
      <c r="S951" s="4"/>
      <c r="T951" s="4"/>
      <c r="U951" s="4"/>
      <c r="V951" s="4"/>
      <c r="W951" s="4"/>
    </row>
    <row r="952" spans="1:23" hidden="1" x14ac:dyDescent="0.2">
      <c r="A952" s="4">
        <v>50</v>
      </c>
      <c r="B952" s="4">
        <v>0</v>
      </c>
      <c r="C952" s="4">
        <v>0</v>
      </c>
      <c r="D952" s="4">
        <v>1</v>
      </c>
      <c r="E952" s="4">
        <v>204</v>
      </c>
      <c r="F952" s="4">
        <f>ROUND(Source!R938,O952)</f>
        <v>0</v>
      </c>
      <c r="G952" s="4" t="s">
        <v>89</v>
      </c>
      <c r="H952" s="4" t="s">
        <v>90</v>
      </c>
      <c r="I952" s="4"/>
      <c r="J952" s="4"/>
      <c r="K952" s="4">
        <v>204</v>
      </c>
      <c r="L952" s="4">
        <v>13</v>
      </c>
      <c r="M952" s="4">
        <v>3</v>
      </c>
      <c r="N952" s="4" t="s">
        <v>3</v>
      </c>
      <c r="O952" s="4">
        <v>2</v>
      </c>
      <c r="P952" s="4"/>
      <c r="Q952" s="4"/>
      <c r="R952" s="4"/>
      <c r="S952" s="4"/>
      <c r="T952" s="4"/>
      <c r="U952" s="4"/>
      <c r="V952" s="4"/>
      <c r="W952" s="4"/>
    </row>
    <row r="953" spans="1:23" hidden="1" x14ac:dyDescent="0.2">
      <c r="A953" s="4">
        <v>50</v>
      </c>
      <c r="B953" s="4">
        <v>0</v>
      </c>
      <c r="C953" s="4">
        <v>0</v>
      </c>
      <c r="D953" s="4">
        <v>1</v>
      </c>
      <c r="E953" s="4">
        <v>205</v>
      </c>
      <c r="F953" s="4">
        <f>ROUND(Source!S938,O953)</f>
        <v>0</v>
      </c>
      <c r="G953" s="4" t="s">
        <v>91</v>
      </c>
      <c r="H953" s="4" t="s">
        <v>92</v>
      </c>
      <c r="I953" s="4"/>
      <c r="J953" s="4"/>
      <c r="K953" s="4">
        <v>205</v>
      </c>
      <c r="L953" s="4">
        <v>14</v>
      </c>
      <c r="M953" s="4">
        <v>3</v>
      </c>
      <c r="N953" s="4" t="s">
        <v>3</v>
      </c>
      <c r="O953" s="4">
        <v>2</v>
      </c>
      <c r="P953" s="4"/>
      <c r="Q953" s="4"/>
      <c r="R953" s="4"/>
      <c r="S953" s="4"/>
      <c r="T953" s="4"/>
      <c r="U953" s="4"/>
      <c r="V953" s="4"/>
      <c r="W953" s="4"/>
    </row>
    <row r="954" spans="1:23" hidden="1" x14ac:dyDescent="0.2">
      <c r="A954" s="4">
        <v>50</v>
      </c>
      <c r="B954" s="4">
        <v>0</v>
      </c>
      <c r="C954" s="4">
        <v>0</v>
      </c>
      <c r="D954" s="4">
        <v>1</v>
      </c>
      <c r="E954" s="4">
        <v>232</v>
      </c>
      <c r="F954" s="4">
        <f>ROUND(Source!BC938,O954)</f>
        <v>0</v>
      </c>
      <c r="G954" s="4" t="s">
        <v>93</v>
      </c>
      <c r="H954" s="4" t="s">
        <v>94</v>
      </c>
      <c r="I954" s="4"/>
      <c r="J954" s="4"/>
      <c r="K954" s="4">
        <v>232</v>
      </c>
      <c r="L954" s="4">
        <v>15</v>
      </c>
      <c r="M954" s="4">
        <v>3</v>
      </c>
      <c r="N954" s="4" t="s">
        <v>3</v>
      </c>
      <c r="O954" s="4">
        <v>2</v>
      </c>
      <c r="P954" s="4"/>
      <c r="Q954" s="4"/>
      <c r="R954" s="4"/>
      <c r="S954" s="4"/>
      <c r="T954" s="4"/>
      <c r="U954" s="4"/>
      <c r="V954" s="4"/>
      <c r="W954" s="4"/>
    </row>
    <row r="955" spans="1:23" hidden="1" x14ac:dyDescent="0.2">
      <c r="A955" s="4">
        <v>50</v>
      </c>
      <c r="B955" s="4">
        <v>0</v>
      </c>
      <c r="C955" s="4">
        <v>0</v>
      </c>
      <c r="D955" s="4">
        <v>1</v>
      </c>
      <c r="E955" s="4">
        <v>214</v>
      </c>
      <c r="F955" s="4">
        <f>ROUND(Source!AS938,O955)</f>
        <v>0</v>
      </c>
      <c r="G955" s="4" t="s">
        <v>95</v>
      </c>
      <c r="H955" s="4" t="s">
        <v>96</v>
      </c>
      <c r="I955" s="4"/>
      <c r="J955" s="4"/>
      <c r="K955" s="4">
        <v>214</v>
      </c>
      <c r="L955" s="4">
        <v>16</v>
      </c>
      <c r="M955" s="4">
        <v>3</v>
      </c>
      <c r="N955" s="4" t="s">
        <v>3</v>
      </c>
      <c r="O955" s="4">
        <v>2</v>
      </c>
      <c r="P955" s="4"/>
      <c r="Q955" s="4"/>
      <c r="R955" s="4"/>
      <c r="S955" s="4"/>
      <c r="T955" s="4"/>
      <c r="U955" s="4"/>
      <c r="V955" s="4"/>
      <c r="W955" s="4"/>
    </row>
    <row r="956" spans="1:23" hidden="1" x14ac:dyDescent="0.2">
      <c r="A956" s="4">
        <v>50</v>
      </c>
      <c r="B956" s="4">
        <v>0</v>
      </c>
      <c r="C956" s="4">
        <v>0</v>
      </c>
      <c r="D956" s="4">
        <v>1</v>
      </c>
      <c r="E956" s="4">
        <v>215</v>
      </c>
      <c r="F956" s="4">
        <f>ROUND(Source!AT938,O956)</f>
        <v>0</v>
      </c>
      <c r="G956" s="4" t="s">
        <v>97</v>
      </c>
      <c r="H956" s="4" t="s">
        <v>98</v>
      </c>
      <c r="I956" s="4"/>
      <c r="J956" s="4"/>
      <c r="K956" s="4">
        <v>215</v>
      </c>
      <c r="L956" s="4">
        <v>17</v>
      </c>
      <c r="M956" s="4">
        <v>3</v>
      </c>
      <c r="N956" s="4" t="s">
        <v>3</v>
      </c>
      <c r="O956" s="4">
        <v>2</v>
      </c>
      <c r="P956" s="4"/>
      <c r="Q956" s="4"/>
      <c r="R956" s="4"/>
      <c r="S956" s="4"/>
      <c r="T956" s="4"/>
      <c r="U956" s="4"/>
      <c r="V956" s="4"/>
      <c r="W956" s="4"/>
    </row>
    <row r="957" spans="1:23" hidden="1" x14ac:dyDescent="0.2">
      <c r="A957" s="4">
        <v>50</v>
      </c>
      <c r="B957" s="4">
        <v>0</v>
      </c>
      <c r="C957" s="4">
        <v>0</v>
      </c>
      <c r="D957" s="4">
        <v>1</v>
      </c>
      <c r="E957" s="4">
        <v>217</v>
      </c>
      <c r="F957" s="4">
        <f>ROUND(Source!AU938,O957)</f>
        <v>0</v>
      </c>
      <c r="G957" s="4" t="s">
        <v>99</v>
      </c>
      <c r="H957" s="4" t="s">
        <v>100</v>
      </c>
      <c r="I957" s="4"/>
      <c r="J957" s="4"/>
      <c r="K957" s="4">
        <v>217</v>
      </c>
      <c r="L957" s="4">
        <v>18</v>
      </c>
      <c r="M957" s="4">
        <v>3</v>
      </c>
      <c r="N957" s="4" t="s">
        <v>3</v>
      </c>
      <c r="O957" s="4">
        <v>2</v>
      </c>
      <c r="P957" s="4"/>
      <c r="Q957" s="4"/>
      <c r="R957" s="4"/>
      <c r="S957" s="4"/>
      <c r="T957" s="4"/>
      <c r="U957" s="4"/>
      <c r="V957" s="4"/>
      <c r="W957" s="4"/>
    </row>
    <row r="958" spans="1:23" hidden="1" x14ac:dyDescent="0.2">
      <c r="A958" s="4">
        <v>50</v>
      </c>
      <c r="B958" s="4">
        <v>0</v>
      </c>
      <c r="C958" s="4">
        <v>0</v>
      </c>
      <c r="D958" s="4">
        <v>1</v>
      </c>
      <c r="E958" s="4">
        <v>230</v>
      </c>
      <c r="F958" s="4">
        <f>ROUND(Source!BA938,O958)</f>
        <v>0</v>
      </c>
      <c r="G958" s="4" t="s">
        <v>101</v>
      </c>
      <c r="H958" s="4" t="s">
        <v>102</v>
      </c>
      <c r="I958" s="4"/>
      <c r="J958" s="4"/>
      <c r="K958" s="4">
        <v>230</v>
      </c>
      <c r="L958" s="4">
        <v>19</v>
      </c>
      <c r="M958" s="4">
        <v>3</v>
      </c>
      <c r="N958" s="4" t="s">
        <v>3</v>
      </c>
      <c r="O958" s="4">
        <v>2</v>
      </c>
      <c r="P958" s="4"/>
      <c r="Q958" s="4"/>
      <c r="R958" s="4"/>
      <c r="S958" s="4"/>
      <c r="T958" s="4"/>
      <c r="U958" s="4"/>
      <c r="V958" s="4"/>
      <c r="W958" s="4"/>
    </row>
    <row r="959" spans="1:23" hidden="1" x14ac:dyDescent="0.2">
      <c r="A959" s="4">
        <v>50</v>
      </c>
      <c r="B959" s="4">
        <v>0</v>
      </c>
      <c r="C959" s="4">
        <v>0</v>
      </c>
      <c r="D959" s="4">
        <v>1</v>
      </c>
      <c r="E959" s="4">
        <v>206</v>
      </c>
      <c r="F959" s="4">
        <f>ROUND(Source!T938,O959)</f>
        <v>0</v>
      </c>
      <c r="G959" s="4" t="s">
        <v>103</v>
      </c>
      <c r="H959" s="4" t="s">
        <v>104</v>
      </c>
      <c r="I959" s="4"/>
      <c r="J959" s="4"/>
      <c r="K959" s="4">
        <v>206</v>
      </c>
      <c r="L959" s="4">
        <v>20</v>
      </c>
      <c r="M959" s="4">
        <v>3</v>
      </c>
      <c r="N959" s="4" t="s">
        <v>3</v>
      </c>
      <c r="O959" s="4">
        <v>2</v>
      </c>
      <c r="P959" s="4"/>
      <c r="Q959" s="4"/>
      <c r="R959" s="4"/>
      <c r="S959" s="4"/>
      <c r="T959" s="4"/>
      <c r="U959" s="4"/>
      <c r="V959" s="4"/>
      <c r="W959" s="4"/>
    </row>
    <row r="960" spans="1:23" hidden="1" x14ac:dyDescent="0.2">
      <c r="A960" s="4">
        <v>50</v>
      </c>
      <c r="B960" s="4">
        <v>0</v>
      </c>
      <c r="C960" s="4">
        <v>0</v>
      </c>
      <c r="D960" s="4">
        <v>1</v>
      </c>
      <c r="E960" s="4">
        <v>207</v>
      </c>
      <c r="F960" s="4">
        <f>Source!U938</f>
        <v>0</v>
      </c>
      <c r="G960" s="4" t="s">
        <v>105</v>
      </c>
      <c r="H960" s="4" t="s">
        <v>106</v>
      </c>
      <c r="I960" s="4"/>
      <c r="J960" s="4"/>
      <c r="K960" s="4">
        <v>207</v>
      </c>
      <c r="L960" s="4">
        <v>21</v>
      </c>
      <c r="M960" s="4">
        <v>3</v>
      </c>
      <c r="N960" s="4" t="s">
        <v>3</v>
      </c>
      <c r="O960" s="4">
        <v>-1</v>
      </c>
      <c r="P960" s="4"/>
      <c r="Q960" s="4"/>
      <c r="R960" s="4"/>
      <c r="S960" s="4"/>
      <c r="T960" s="4"/>
      <c r="U960" s="4"/>
      <c r="V960" s="4"/>
      <c r="W960" s="4"/>
    </row>
    <row r="961" spans="1:245" hidden="1" x14ac:dyDescent="0.2">
      <c r="A961" s="4">
        <v>50</v>
      </c>
      <c r="B961" s="4">
        <v>0</v>
      </c>
      <c r="C961" s="4">
        <v>0</v>
      </c>
      <c r="D961" s="4">
        <v>1</v>
      </c>
      <c r="E961" s="4">
        <v>208</v>
      </c>
      <c r="F961" s="4">
        <f>Source!V938</f>
        <v>0</v>
      </c>
      <c r="G961" s="4" t="s">
        <v>107</v>
      </c>
      <c r="H961" s="4" t="s">
        <v>108</v>
      </c>
      <c r="I961" s="4"/>
      <c r="J961" s="4"/>
      <c r="K961" s="4">
        <v>208</v>
      </c>
      <c r="L961" s="4">
        <v>22</v>
      </c>
      <c r="M961" s="4">
        <v>3</v>
      </c>
      <c r="N961" s="4" t="s">
        <v>3</v>
      </c>
      <c r="O961" s="4">
        <v>-1</v>
      </c>
      <c r="P961" s="4"/>
      <c r="Q961" s="4"/>
      <c r="R961" s="4"/>
      <c r="S961" s="4"/>
      <c r="T961" s="4"/>
      <c r="U961" s="4"/>
      <c r="V961" s="4"/>
      <c r="W961" s="4"/>
    </row>
    <row r="962" spans="1:245" hidden="1" x14ac:dyDescent="0.2">
      <c r="A962" s="4">
        <v>50</v>
      </c>
      <c r="B962" s="4">
        <v>0</v>
      </c>
      <c r="C962" s="4">
        <v>0</v>
      </c>
      <c r="D962" s="4">
        <v>1</v>
      </c>
      <c r="E962" s="4">
        <v>209</v>
      </c>
      <c r="F962" s="4">
        <f>ROUND(Source!W938,O962)</f>
        <v>0</v>
      </c>
      <c r="G962" s="4" t="s">
        <v>109</v>
      </c>
      <c r="H962" s="4" t="s">
        <v>110</v>
      </c>
      <c r="I962" s="4"/>
      <c r="J962" s="4"/>
      <c r="K962" s="4">
        <v>209</v>
      </c>
      <c r="L962" s="4">
        <v>23</v>
      </c>
      <c r="M962" s="4">
        <v>3</v>
      </c>
      <c r="N962" s="4" t="s">
        <v>3</v>
      </c>
      <c r="O962" s="4">
        <v>2</v>
      </c>
      <c r="P962" s="4"/>
      <c r="Q962" s="4"/>
      <c r="R962" s="4"/>
      <c r="S962" s="4"/>
      <c r="T962" s="4"/>
      <c r="U962" s="4"/>
      <c r="V962" s="4"/>
      <c r="W962" s="4"/>
    </row>
    <row r="963" spans="1:245" hidden="1" x14ac:dyDescent="0.2">
      <c r="A963" s="4">
        <v>50</v>
      </c>
      <c r="B963" s="4">
        <v>0</v>
      </c>
      <c r="C963" s="4">
        <v>0</v>
      </c>
      <c r="D963" s="4">
        <v>1</v>
      </c>
      <c r="E963" s="4">
        <v>210</v>
      </c>
      <c r="F963" s="4">
        <f>ROUND(Source!X938,O963)</f>
        <v>0</v>
      </c>
      <c r="G963" s="4" t="s">
        <v>111</v>
      </c>
      <c r="H963" s="4" t="s">
        <v>112</v>
      </c>
      <c r="I963" s="4"/>
      <c r="J963" s="4"/>
      <c r="K963" s="4">
        <v>210</v>
      </c>
      <c r="L963" s="4">
        <v>25</v>
      </c>
      <c r="M963" s="4">
        <v>3</v>
      </c>
      <c r="N963" s="4" t="s">
        <v>3</v>
      </c>
      <c r="O963" s="4">
        <v>2</v>
      </c>
      <c r="P963" s="4"/>
      <c r="Q963" s="4"/>
      <c r="R963" s="4"/>
      <c r="S963" s="4"/>
      <c r="T963" s="4"/>
      <c r="U963" s="4"/>
      <c r="V963" s="4"/>
      <c r="W963" s="4"/>
    </row>
    <row r="964" spans="1:245" hidden="1" x14ac:dyDescent="0.2">
      <c r="A964" s="4">
        <v>50</v>
      </c>
      <c r="B964" s="4">
        <v>0</v>
      </c>
      <c r="C964" s="4">
        <v>0</v>
      </c>
      <c r="D964" s="4">
        <v>1</v>
      </c>
      <c r="E964" s="4">
        <v>211</v>
      </c>
      <c r="F964" s="4">
        <f>ROUND(Source!Y938,O964)</f>
        <v>0</v>
      </c>
      <c r="G964" s="4" t="s">
        <v>113</v>
      </c>
      <c r="H964" s="4" t="s">
        <v>114</v>
      </c>
      <c r="I964" s="4"/>
      <c r="J964" s="4"/>
      <c r="K964" s="4">
        <v>211</v>
      </c>
      <c r="L964" s="4">
        <v>26</v>
      </c>
      <c r="M964" s="4">
        <v>3</v>
      </c>
      <c r="N964" s="4" t="s">
        <v>3</v>
      </c>
      <c r="O964" s="4">
        <v>2</v>
      </c>
      <c r="P964" s="4"/>
      <c r="Q964" s="4"/>
      <c r="R964" s="4"/>
      <c r="S964" s="4"/>
      <c r="T964" s="4"/>
      <c r="U964" s="4"/>
      <c r="V964" s="4"/>
      <c r="W964" s="4"/>
    </row>
    <row r="965" spans="1:245" hidden="1" x14ac:dyDescent="0.2">
      <c r="A965" s="4">
        <v>50</v>
      </c>
      <c r="B965" s="4">
        <v>0</v>
      </c>
      <c r="C965" s="4">
        <v>0</v>
      </c>
      <c r="D965" s="4">
        <v>1</v>
      </c>
      <c r="E965" s="4">
        <v>224</v>
      </c>
      <c r="F965" s="4">
        <f>ROUND(Source!AR938,O965)</f>
        <v>0</v>
      </c>
      <c r="G965" s="4" t="s">
        <v>115</v>
      </c>
      <c r="H965" s="4" t="s">
        <v>116</v>
      </c>
      <c r="I965" s="4"/>
      <c r="J965" s="4"/>
      <c r="K965" s="4">
        <v>224</v>
      </c>
      <c r="L965" s="4">
        <v>27</v>
      </c>
      <c r="M965" s="4">
        <v>3</v>
      </c>
      <c r="N965" s="4" t="s">
        <v>3</v>
      </c>
      <c r="O965" s="4">
        <v>2</v>
      </c>
      <c r="P965" s="4"/>
      <c r="Q965" s="4"/>
      <c r="R965" s="4"/>
      <c r="S965" s="4"/>
      <c r="T965" s="4"/>
      <c r="U965" s="4"/>
      <c r="V965" s="4"/>
      <c r="W965" s="4"/>
    </row>
    <row r="966" spans="1:245" hidden="1" x14ac:dyDescent="0.2"/>
    <row r="967" spans="1:245" hidden="1" x14ac:dyDescent="0.2">
      <c r="A967" s="1">
        <v>4</v>
      </c>
      <c r="B967" s="1">
        <v>1</v>
      </c>
      <c r="C967" s="1"/>
      <c r="D967" s="1">
        <f>ROW(A983)</f>
        <v>983</v>
      </c>
      <c r="E967" s="1"/>
      <c r="F967" s="1" t="s">
        <v>13</v>
      </c>
      <c r="G967" s="1" t="s">
        <v>705</v>
      </c>
      <c r="H967" s="1" t="s">
        <v>3</v>
      </c>
      <c r="I967" s="1">
        <v>0</v>
      </c>
      <c r="J967" s="1"/>
      <c r="K967" s="1">
        <v>0</v>
      </c>
      <c r="L967" s="1"/>
      <c r="M967" s="1"/>
      <c r="N967" s="1"/>
      <c r="O967" s="1"/>
      <c r="P967" s="1"/>
      <c r="Q967" s="1"/>
      <c r="R967" s="1"/>
      <c r="S967" s="1"/>
      <c r="T967" s="1"/>
      <c r="U967" s="1" t="s">
        <v>3</v>
      </c>
      <c r="V967" s="1">
        <v>0</v>
      </c>
      <c r="W967" s="1"/>
      <c r="X967" s="1"/>
      <c r="Y967" s="1"/>
      <c r="Z967" s="1"/>
      <c r="AA967" s="1"/>
      <c r="AB967" s="1" t="s">
        <v>3</v>
      </c>
      <c r="AC967" s="1" t="s">
        <v>3</v>
      </c>
      <c r="AD967" s="1" t="s">
        <v>3</v>
      </c>
      <c r="AE967" s="1" t="s">
        <v>3</v>
      </c>
      <c r="AF967" s="1" t="s">
        <v>3</v>
      </c>
      <c r="AG967" s="1" t="s">
        <v>3</v>
      </c>
      <c r="AH967" s="1"/>
      <c r="AI967" s="1"/>
      <c r="AJ967" s="1"/>
      <c r="AK967" s="1"/>
      <c r="AL967" s="1"/>
      <c r="AM967" s="1"/>
      <c r="AN967" s="1"/>
      <c r="AO967" s="1"/>
      <c r="AP967" s="1" t="s">
        <v>3</v>
      </c>
      <c r="AQ967" s="1" t="s">
        <v>3</v>
      </c>
      <c r="AR967" s="1" t="s">
        <v>3</v>
      </c>
      <c r="AS967" s="1"/>
      <c r="AT967" s="1"/>
      <c r="AU967" s="1"/>
      <c r="AV967" s="1"/>
      <c r="AW967" s="1"/>
      <c r="AX967" s="1"/>
      <c r="AY967" s="1"/>
      <c r="AZ967" s="1" t="s">
        <v>3</v>
      </c>
      <c r="BA967" s="1"/>
      <c r="BB967" s="1" t="s">
        <v>3</v>
      </c>
      <c r="BC967" s="1" t="s">
        <v>3</v>
      </c>
      <c r="BD967" s="1" t="s">
        <v>3</v>
      </c>
      <c r="BE967" s="1" t="s">
        <v>3</v>
      </c>
      <c r="BF967" s="1" t="s">
        <v>3</v>
      </c>
      <c r="BG967" s="1" t="s">
        <v>3</v>
      </c>
      <c r="BH967" s="1" t="s">
        <v>3</v>
      </c>
      <c r="BI967" s="1" t="s">
        <v>3</v>
      </c>
      <c r="BJ967" s="1" t="s">
        <v>3</v>
      </c>
      <c r="BK967" s="1" t="s">
        <v>3</v>
      </c>
      <c r="BL967" s="1" t="s">
        <v>3</v>
      </c>
      <c r="BM967" s="1" t="s">
        <v>3</v>
      </c>
      <c r="BN967" s="1" t="s">
        <v>3</v>
      </c>
      <c r="BO967" s="1" t="s">
        <v>3</v>
      </c>
      <c r="BP967" s="1" t="s">
        <v>3</v>
      </c>
      <c r="BQ967" s="1"/>
      <c r="BR967" s="1"/>
      <c r="BS967" s="1"/>
      <c r="BT967" s="1"/>
      <c r="BU967" s="1"/>
      <c r="BV967" s="1"/>
      <c r="BW967" s="1"/>
      <c r="BX967" s="1">
        <v>0</v>
      </c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>
        <v>0</v>
      </c>
    </row>
    <row r="968" spans="1:245" hidden="1" x14ac:dyDescent="0.2"/>
    <row r="969" spans="1:245" hidden="1" x14ac:dyDescent="0.2">
      <c r="A969" s="2">
        <v>52</v>
      </c>
      <c r="B969" s="2">
        <f t="shared" ref="B969:G969" si="880">B983</f>
        <v>1</v>
      </c>
      <c r="C969" s="2">
        <f t="shared" si="880"/>
        <v>4</v>
      </c>
      <c r="D969" s="2">
        <f t="shared" si="880"/>
        <v>967</v>
      </c>
      <c r="E969" s="2">
        <f t="shared" si="880"/>
        <v>0</v>
      </c>
      <c r="F969" s="2" t="str">
        <f t="shared" si="880"/>
        <v>Новый раздел</v>
      </c>
      <c r="G969" s="2" t="str">
        <f t="shared" si="880"/>
        <v>п.37.2   Установка ограждения h=2,5м - 9м/п</v>
      </c>
      <c r="H969" s="2"/>
      <c r="I969" s="2"/>
      <c r="J969" s="2"/>
      <c r="K969" s="2"/>
      <c r="L969" s="2"/>
      <c r="M969" s="2"/>
      <c r="N969" s="2"/>
      <c r="O969" s="2">
        <f t="shared" ref="O969:AT969" si="881">O983</f>
        <v>0</v>
      </c>
      <c r="P969" s="2">
        <f t="shared" si="881"/>
        <v>0</v>
      </c>
      <c r="Q969" s="2">
        <f t="shared" si="881"/>
        <v>0</v>
      </c>
      <c r="R969" s="2">
        <f t="shared" si="881"/>
        <v>0</v>
      </c>
      <c r="S969" s="2">
        <f t="shared" si="881"/>
        <v>0</v>
      </c>
      <c r="T969" s="2">
        <f t="shared" si="881"/>
        <v>0</v>
      </c>
      <c r="U969" s="2">
        <f t="shared" si="881"/>
        <v>0</v>
      </c>
      <c r="V969" s="2">
        <f t="shared" si="881"/>
        <v>0</v>
      </c>
      <c r="W969" s="2">
        <f t="shared" si="881"/>
        <v>0</v>
      </c>
      <c r="X969" s="2">
        <f t="shared" si="881"/>
        <v>0</v>
      </c>
      <c r="Y969" s="2">
        <f t="shared" si="881"/>
        <v>0</v>
      </c>
      <c r="Z969" s="2">
        <f t="shared" si="881"/>
        <v>0</v>
      </c>
      <c r="AA969" s="2">
        <f t="shared" si="881"/>
        <v>0</v>
      </c>
      <c r="AB969" s="2">
        <f t="shared" si="881"/>
        <v>0</v>
      </c>
      <c r="AC969" s="2">
        <f t="shared" si="881"/>
        <v>0</v>
      </c>
      <c r="AD969" s="2">
        <f t="shared" si="881"/>
        <v>0</v>
      </c>
      <c r="AE969" s="2">
        <f t="shared" si="881"/>
        <v>0</v>
      </c>
      <c r="AF969" s="2">
        <f t="shared" si="881"/>
        <v>0</v>
      </c>
      <c r="AG969" s="2">
        <f t="shared" si="881"/>
        <v>0</v>
      </c>
      <c r="AH969" s="2">
        <f t="shared" si="881"/>
        <v>0</v>
      </c>
      <c r="AI969" s="2">
        <f t="shared" si="881"/>
        <v>0</v>
      </c>
      <c r="AJ969" s="2">
        <f t="shared" si="881"/>
        <v>0</v>
      </c>
      <c r="AK969" s="2">
        <f t="shared" si="881"/>
        <v>0</v>
      </c>
      <c r="AL969" s="2">
        <f t="shared" si="881"/>
        <v>0</v>
      </c>
      <c r="AM969" s="2">
        <f t="shared" si="881"/>
        <v>0</v>
      </c>
      <c r="AN969" s="2">
        <f t="shared" si="881"/>
        <v>0</v>
      </c>
      <c r="AO969" s="2">
        <f t="shared" si="881"/>
        <v>0</v>
      </c>
      <c r="AP969" s="2">
        <f t="shared" si="881"/>
        <v>0</v>
      </c>
      <c r="AQ969" s="2">
        <f t="shared" si="881"/>
        <v>0</v>
      </c>
      <c r="AR969" s="2">
        <f t="shared" si="881"/>
        <v>0</v>
      </c>
      <c r="AS969" s="2">
        <f t="shared" si="881"/>
        <v>0</v>
      </c>
      <c r="AT969" s="2">
        <f t="shared" si="881"/>
        <v>0</v>
      </c>
      <c r="AU969" s="2">
        <f t="shared" ref="AU969:BZ969" si="882">AU983</f>
        <v>0</v>
      </c>
      <c r="AV969" s="2">
        <f t="shared" si="882"/>
        <v>0</v>
      </c>
      <c r="AW969" s="2">
        <f t="shared" si="882"/>
        <v>0</v>
      </c>
      <c r="AX969" s="2">
        <f t="shared" si="882"/>
        <v>0</v>
      </c>
      <c r="AY969" s="2">
        <f t="shared" si="882"/>
        <v>0</v>
      </c>
      <c r="AZ969" s="2">
        <f t="shared" si="882"/>
        <v>0</v>
      </c>
      <c r="BA969" s="2">
        <f t="shared" si="882"/>
        <v>0</v>
      </c>
      <c r="BB969" s="2">
        <f t="shared" si="882"/>
        <v>0</v>
      </c>
      <c r="BC969" s="2">
        <f t="shared" si="882"/>
        <v>0</v>
      </c>
      <c r="BD969" s="2">
        <f t="shared" si="882"/>
        <v>0</v>
      </c>
      <c r="BE969" s="2">
        <f t="shared" si="882"/>
        <v>0</v>
      </c>
      <c r="BF969" s="2">
        <f t="shared" si="882"/>
        <v>0</v>
      </c>
      <c r="BG969" s="2">
        <f t="shared" si="882"/>
        <v>0</v>
      </c>
      <c r="BH969" s="2">
        <f t="shared" si="882"/>
        <v>0</v>
      </c>
      <c r="BI969" s="2">
        <f t="shared" si="882"/>
        <v>0</v>
      </c>
      <c r="BJ969" s="2">
        <f t="shared" si="882"/>
        <v>0</v>
      </c>
      <c r="BK969" s="2">
        <f t="shared" si="882"/>
        <v>0</v>
      </c>
      <c r="BL969" s="2">
        <f t="shared" si="882"/>
        <v>0</v>
      </c>
      <c r="BM969" s="2">
        <f t="shared" si="882"/>
        <v>0</v>
      </c>
      <c r="BN969" s="2">
        <f t="shared" si="882"/>
        <v>0</v>
      </c>
      <c r="BO969" s="2">
        <f t="shared" si="882"/>
        <v>0</v>
      </c>
      <c r="BP969" s="2">
        <f t="shared" si="882"/>
        <v>0</v>
      </c>
      <c r="BQ969" s="2">
        <f t="shared" si="882"/>
        <v>0</v>
      </c>
      <c r="BR969" s="2">
        <f t="shared" si="882"/>
        <v>0</v>
      </c>
      <c r="BS969" s="2">
        <f t="shared" si="882"/>
        <v>0</v>
      </c>
      <c r="BT969" s="2">
        <f t="shared" si="882"/>
        <v>0</v>
      </c>
      <c r="BU969" s="2">
        <f t="shared" si="882"/>
        <v>0</v>
      </c>
      <c r="BV969" s="2">
        <f t="shared" si="882"/>
        <v>0</v>
      </c>
      <c r="BW969" s="2">
        <f t="shared" si="882"/>
        <v>0</v>
      </c>
      <c r="BX969" s="2">
        <f t="shared" si="882"/>
        <v>0</v>
      </c>
      <c r="BY969" s="2">
        <f t="shared" si="882"/>
        <v>0</v>
      </c>
      <c r="BZ969" s="2">
        <f t="shared" si="882"/>
        <v>0</v>
      </c>
      <c r="CA969" s="2">
        <f t="shared" ref="CA969:DF969" si="883">CA983</f>
        <v>0</v>
      </c>
      <c r="CB969" s="2">
        <f t="shared" si="883"/>
        <v>0</v>
      </c>
      <c r="CC969" s="2">
        <f t="shared" si="883"/>
        <v>0</v>
      </c>
      <c r="CD969" s="2">
        <f t="shared" si="883"/>
        <v>0</v>
      </c>
      <c r="CE969" s="2">
        <f t="shared" si="883"/>
        <v>0</v>
      </c>
      <c r="CF969" s="2">
        <f t="shared" si="883"/>
        <v>0</v>
      </c>
      <c r="CG969" s="2">
        <f t="shared" si="883"/>
        <v>0</v>
      </c>
      <c r="CH969" s="2">
        <f t="shared" si="883"/>
        <v>0</v>
      </c>
      <c r="CI969" s="2">
        <f t="shared" si="883"/>
        <v>0</v>
      </c>
      <c r="CJ969" s="2">
        <f t="shared" si="883"/>
        <v>0</v>
      </c>
      <c r="CK969" s="2">
        <f t="shared" si="883"/>
        <v>0</v>
      </c>
      <c r="CL969" s="2">
        <f t="shared" si="883"/>
        <v>0</v>
      </c>
      <c r="CM969" s="2">
        <f t="shared" si="883"/>
        <v>0</v>
      </c>
      <c r="CN969" s="2">
        <f t="shared" si="883"/>
        <v>0</v>
      </c>
      <c r="CO969" s="2">
        <f t="shared" si="883"/>
        <v>0</v>
      </c>
      <c r="CP969" s="2">
        <f t="shared" si="883"/>
        <v>0</v>
      </c>
      <c r="CQ969" s="2">
        <f t="shared" si="883"/>
        <v>0</v>
      </c>
      <c r="CR969" s="2">
        <f t="shared" si="883"/>
        <v>0</v>
      </c>
      <c r="CS969" s="2">
        <f t="shared" si="883"/>
        <v>0</v>
      </c>
      <c r="CT969" s="2">
        <f t="shared" si="883"/>
        <v>0</v>
      </c>
      <c r="CU969" s="2">
        <f t="shared" si="883"/>
        <v>0</v>
      </c>
      <c r="CV969" s="2">
        <f t="shared" si="883"/>
        <v>0</v>
      </c>
      <c r="CW969" s="2">
        <f t="shared" si="883"/>
        <v>0</v>
      </c>
      <c r="CX969" s="2">
        <f t="shared" si="883"/>
        <v>0</v>
      </c>
      <c r="CY969" s="2">
        <f t="shared" si="883"/>
        <v>0</v>
      </c>
      <c r="CZ969" s="2">
        <f t="shared" si="883"/>
        <v>0</v>
      </c>
      <c r="DA969" s="2">
        <f t="shared" si="883"/>
        <v>0</v>
      </c>
      <c r="DB969" s="2">
        <f t="shared" si="883"/>
        <v>0</v>
      </c>
      <c r="DC969" s="2">
        <f t="shared" si="883"/>
        <v>0</v>
      </c>
      <c r="DD969" s="2">
        <f t="shared" si="883"/>
        <v>0</v>
      </c>
      <c r="DE969" s="2">
        <f t="shared" si="883"/>
        <v>0</v>
      </c>
      <c r="DF969" s="2">
        <f t="shared" si="883"/>
        <v>0</v>
      </c>
      <c r="DG969" s="3">
        <f t="shared" ref="DG969:EL969" si="884">DG983</f>
        <v>0</v>
      </c>
      <c r="DH969" s="3">
        <f t="shared" si="884"/>
        <v>0</v>
      </c>
      <c r="DI969" s="3">
        <f t="shared" si="884"/>
        <v>0</v>
      </c>
      <c r="DJ969" s="3">
        <f t="shared" si="884"/>
        <v>0</v>
      </c>
      <c r="DK969" s="3">
        <f t="shared" si="884"/>
        <v>0</v>
      </c>
      <c r="DL969" s="3">
        <f t="shared" si="884"/>
        <v>0</v>
      </c>
      <c r="DM969" s="3">
        <f t="shared" si="884"/>
        <v>0</v>
      </c>
      <c r="DN969" s="3">
        <f t="shared" si="884"/>
        <v>0</v>
      </c>
      <c r="DO969" s="3">
        <f t="shared" si="884"/>
        <v>0</v>
      </c>
      <c r="DP969" s="3">
        <f t="shared" si="884"/>
        <v>0</v>
      </c>
      <c r="DQ969" s="3">
        <f t="shared" si="884"/>
        <v>0</v>
      </c>
      <c r="DR969" s="3">
        <f t="shared" si="884"/>
        <v>0</v>
      </c>
      <c r="DS969" s="3">
        <f t="shared" si="884"/>
        <v>0</v>
      </c>
      <c r="DT969" s="3">
        <f t="shared" si="884"/>
        <v>0</v>
      </c>
      <c r="DU969" s="3">
        <f t="shared" si="884"/>
        <v>0</v>
      </c>
      <c r="DV969" s="3">
        <f t="shared" si="884"/>
        <v>0</v>
      </c>
      <c r="DW969" s="3">
        <f t="shared" si="884"/>
        <v>0</v>
      </c>
      <c r="DX969" s="3">
        <f t="shared" si="884"/>
        <v>0</v>
      </c>
      <c r="DY969" s="3">
        <f t="shared" si="884"/>
        <v>0</v>
      </c>
      <c r="DZ969" s="3">
        <f t="shared" si="884"/>
        <v>0</v>
      </c>
      <c r="EA969" s="3">
        <f t="shared" si="884"/>
        <v>0</v>
      </c>
      <c r="EB969" s="3">
        <f t="shared" si="884"/>
        <v>0</v>
      </c>
      <c r="EC969" s="3">
        <f t="shared" si="884"/>
        <v>0</v>
      </c>
      <c r="ED969" s="3">
        <f t="shared" si="884"/>
        <v>0</v>
      </c>
      <c r="EE969" s="3">
        <f t="shared" si="884"/>
        <v>0</v>
      </c>
      <c r="EF969" s="3">
        <f t="shared" si="884"/>
        <v>0</v>
      </c>
      <c r="EG969" s="3">
        <f t="shared" si="884"/>
        <v>0</v>
      </c>
      <c r="EH969" s="3">
        <f t="shared" si="884"/>
        <v>0</v>
      </c>
      <c r="EI969" s="3">
        <f t="shared" si="884"/>
        <v>0</v>
      </c>
      <c r="EJ969" s="3">
        <f t="shared" si="884"/>
        <v>0</v>
      </c>
      <c r="EK969" s="3">
        <f t="shared" si="884"/>
        <v>0</v>
      </c>
      <c r="EL969" s="3">
        <f t="shared" si="884"/>
        <v>0</v>
      </c>
      <c r="EM969" s="3">
        <f t="shared" ref="EM969:FR969" si="885">EM983</f>
        <v>0</v>
      </c>
      <c r="EN969" s="3">
        <f t="shared" si="885"/>
        <v>0</v>
      </c>
      <c r="EO969" s="3">
        <f t="shared" si="885"/>
        <v>0</v>
      </c>
      <c r="EP969" s="3">
        <f t="shared" si="885"/>
        <v>0</v>
      </c>
      <c r="EQ969" s="3">
        <f t="shared" si="885"/>
        <v>0</v>
      </c>
      <c r="ER969" s="3">
        <f t="shared" si="885"/>
        <v>0</v>
      </c>
      <c r="ES969" s="3">
        <f t="shared" si="885"/>
        <v>0</v>
      </c>
      <c r="ET969" s="3">
        <f t="shared" si="885"/>
        <v>0</v>
      </c>
      <c r="EU969" s="3">
        <f t="shared" si="885"/>
        <v>0</v>
      </c>
      <c r="EV969" s="3">
        <f t="shared" si="885"/>
        <v>0</v>
      </c>
      <c r="EW969" s="3">
        <f t="shared" si="885"/>
        <v>0</v>
      </c>
      <c r="EX969" s="3">
        <f t="shared" si="885"/>
        <v>0</v>
      </c>
      <c r="EY969" s="3">
        <f t="shared" si="885"/>
        <v>0</v>
      </c>
      <c r="EZ969" s="3">
        <f t="shared" si="885"/>
        <v>0</v>
      </c>
      <c r="FA969" s="3">
        <f t="shared" si="885"/>
        <v>0</v>
      </c>
      <c r="FB969" s="3">
        <f t="shared" si="885"/>
        <v>0</v>
      </c>
      <c r="FC969" s="3">
        <f t="shared" si="885"/>
        <v>0</v>
      </c>
      <c r="FD969" s="3">
        <f t="shared" si="885"/>
        <v>0</v>
      </c>
      <c r="FE969" s="3">
        <f t="shared" si="885"/>
        <v>0</v>
      </c>
      <c r="FF969" s="3">
        <f t="shared" si="885"/>
        <v>0</v>
      </c>
      <c r="FG969" s="3">
        <f t="shared" si="885"/>
        <v>0</v>
      </c>
      <c r="FH969" s="3">
        <f t="shared" si="885"/>
        <v>0</v>
      </c>
      <c r="FI969" s="3">
        <f t="shared" si="885"/>
        <v>0</v>
      </c>
      <c r="FJ969" s="3">
        <f t="shared" si="885"/>
        <v>0</v>
      </c>
      <c r="FK969" s="3">
        <f t="shared" si="885"/>
        <v>0</v>
      </c>
      <c r="FL969" s="3">
        <f t="shared" si="885"/>
        <v>0</v>
      </c>
      <c r="FM969" s="3">
        <f t="shared" si="885"/>
        <v>0</v>
      </c>
      <c r="FN969" s="3">
        <f t="shared" si="885"/>
        <v>0</v>
      </c>
      <c r="FO969" s="3">
        <f t="shared" si="885"/>
        <v>0</v>
      </c>
      <c r="FP969" s="3">
        <f t="shared" si="885"/>
        <v>0</v>
      </c>
      <c r="FQ969" s="3">
        <f t="shared" si="885"/>
        <v>0</v>
      </c>
      <c r="FR969" s="3">
        <f t="shared" si="885"/>
        <v>0</v>
      </c>
      <c r="FS969" s="3">
        <f t="shared" ref="FS969:GX969" si="886">FS983</f>
        <v>0</v>
      </c>
      <c r="FT969" s="3">
        <f t="shared" si="886"/>
        <v>0</v>
      </c>
      <c r="FU969" s="3">
        <f t="shared" si="886"/>
        <v>0</v>
      </c>
      <c r="FV969" s="3">
        <f t="shared" si="886"/>
        <v>0</v>
      </c>
      <c r="FW969" s="3">
        <f t="shared" si="886"/>
        <v>0</v>
      </c>
      <c r="FX969" s="3">
        <f t="shared" si="886"/>
        <v>0</v>
      </c>
      <c r="FY969" s="3">
        <f t="shared" si="886"/>
        <v>0</v>
      </c>
      <c r="FZ969" s="3">
        <f t="shared" si="886"/>
        <v>0</v>
      </c>
      <c r="GA969" s="3">
        <f t="shared" si="886"/>
        <v>0</v>
      </c>
      <c r="GB969" s="3">
        <f t="shared" si="886"/>
        <v>0</v>
      </c>
      <c r="GC969" s="3">
        <f t="shared" si="886"/>
        <v>0</v>
      </c>
      <c r="GD969" s="3">
        <f t="shared" si="886"/>
        <v>0</v>
      </c>
      <c r="GE969" s="3">
        <f t="shared" si="886"/>
        <v>0</v>
      </c>
      <c r="GF969" s="3">
        <f t="shared" si="886"/>
        <v>0</v>
      </c>
      <c r="GG969" s="3">
        <f t="shared" si="886"/>
        <v>0</v>
      </c>
      <c r="GH969" s="3">
        <f t="shared" si="886"/>
        <v>0</v>
      </c>
      <c r="GI969" s="3">
        <f t="shared" si="886"/>
        <v>0</v>
      </c>
      <c r="GJ969" s="3">
        <f t="shared" si="886"/>
        <v>0</v>
      </c>
      <c r="GK969" s="3">
        <f t="shared" si="886"/>
        <v>0</v>
      </c>
      <c r="GL969" s="3">
        <f t="shared" si="886"/>
        <v>0</v>
      </c>
      <c r="GM969" s="3">
        <f t="shared" si="886"/>
        <v>0</v>
      </c>
      <c r="GN969" s="3">
        <f t="shared" si="886"/>
        <v>0</v>
      </c>
      <c r="GO969" s="3">
        <f t="shared" si="886"/>
        <v>0</v>
      </c>
      <c r="GP969" s="3">
        <f t="shared" si="886"/>
        <v>0</v>
      </c>
      <c r="GQ969" s="3">
        <f t="shared" si="886"/>
        <v>0</v>
      </c>
      <c r="GR969" s="3">
        <f t="shared" si="886"/>
        <v>0</v>
      </c>
      <c r="GS969" s="3">
        <f t="shared" si="886"/>
        <v>0</v>
      </c>
      <c r="GT969" s="3">
        <f t="shared" si="886"/>
        <v>0</v>
      </c>
      <c r="GU969" s="3">
        <f t="shared" si="886"/>
        <v>0</v>
      </c>
      <c r="GV969" s="3">
        <f t="shared" si="886"/>
        <v>0</v>
      </c>
      <c r="GW969" s="3">
        <f t="shared" si="886"/>
        <v>0</v>
      </c>
      <c r="GX969" s="3">
        <f t="shared" si="886"/>
        <v>0</v>
      </c>
    </row>
    <row r="970" spans="1:245" hidden="1" x14ac:dyDescent="0.2"/>
    <row r="971" spans="1:245" hidden="1" x14ac:dyDescent="0.2">
      <c r="A971">
        <v>17</v>
      </c>
      <c r="B971">
        <v>1</v>
      </c>
      <c r="C971">
        <f>ROW(SmtRes!A523)</f>
        <v>523</v>
      </c>
      <c r="D971">
        <f>ROW(EtalonRes!A514)</f>
        <v>514</v>
      </c>
      <c r="E971" t="s">
        <v>706</v>
      </c>
      <c r="F971" t="s">
        <v>674</v>
      </c>
      <c r="G971" t="s">
        <v>675</v>
      </c>
      <c r="H971" t="s">
        <v>676</v>
      </c>
      <c r="I971">
        <v>0</v>
      </c>
      <c r="J971">
        <v>0</v>
      </c>
      <c r="O971">
        <f t="shared" ref="O971:O981" si="887">ROUND(CP971,2)</f>
        <v>0</v>
      </c>
      <c r="P971">
        <f t="shared" ref="P971:P981" si="888">ROUND((ROUND((AC971*AW971*I971),2)*BC971),2)</f>
        <v>0</v>
      </c>
      <c r="Q971">
        <f t="shared" ref="Q971:Q981" si="889">(ROUND((ROUND(((ET971)*AV971*I971),2)*BB971),2)+ROUND((ROUND(((AE971-(EU971))*AV971*I971),2)*BS971),2))</f>
        <v>0</v>
      </c>
      <c r="R971">
        <f t="shared" ref="R971:R981" si="890">ROUND((ROUND((AE971*AV971*I971),2)*BS971),2)</f>
        <v>0</v>
      </c>
      <c r="S971">
        <f t="shared" ref="S971:S981" si="891">ROUND((ROUND((AF971*AV971*I971),2)*BA971),2)</f>
        <v>0</v>
      </c>
      <c r="T971">
        <f t="shared" ref="T971:T981" si="892">ROUND(CU971*I971,2)</f>
        <v>0</v>
      </c>
      <c r="U971">
        <f t="shared" ref="U971:U981" si="893">CV971*I971</f>
        <v>0</v>
      </c>
      <c r="V971">
        <f t="shared" ref="V971:V981" si="894">CW971*I971</f>
        <v>0</v>
      </c>
      <c r="W971">
        <f t="shared" ref="W971:W981" si="895">ROUND(CX971*I971,2)</f>
        <v>0</v>
      </c>
      <c r="X971">
        <f t="shared" ref="X971:X981" si="896">ROUND(CY971,2)</f>
        <v>0</v>
      </c>
      <c r="Y971">
        <f t="shared" ref="Y971:Y981" si="897">ROUND(CZ971,2)</f>
        <v>0</v>
      </c>
      <c r="AA971">
        <v>40385408</v>
      </c>
      <c r="AB971">
        <f t="shared" ref="AB971:AB981" si="898">ROUND((AC971+AD971+AF971),6)</f>
        <v>16535.669999999998</v>
      </c>
      <c r="AC971">
        <f t="shared" ref="AC971:AC981" si="899">ROUND((ES971),6)</f>
        <v>3398.21</v>
      </c>
      <c r="AD971">
        <f t="shared" ref="AD971:AD981" si="900">ROUND((((ET971)-(EU971))+AE971),6)</f>
        <v>6199.01</v>
      </c>
      <c r="AE971">
        <f t="shared" ref="AE971:AE981" si="901">ROUND((EU971),6)</f>
        <v>738.37</v>
      </c>
      <c r="AF971">
        <f t="shared" ref="AF971:AF981" si="902">ROUND((EV971),6)</f>
        <v>6938.45</v>
      </c>
      <c r="AG971">
        <f t="shared" ref="AG971:AG981" si="903">ROUND((AP971),6)</f>
        <v>0</v>
      </c>
      <c r="AH971">
        <f t="shared" ref="AH971:AH981" si="904">(EW971)</f>
        <v>536.30999999999995</v>
      </c>
      <c r="AI971">
        <f t="shared" ref="AI971:AI981" si="905">(EX971)</f>
        <v>0</v>
      </c>
      <c r="AJ971">
        <f t="shared" ref="AJ971:AJ981" si="906">(AS971)</f>
        <v>0</v>
      </c>
      <c r="AK971">
        <v>16535.669999999998</v>
      </c>
      <c r="AL971">
        <v>3398.21</v>
      </c>
      <c r="AM971">
        <v>6199.01</v>
      </c>
      <c r="AN971">
        <v>738.37</v>
      </c>
      <c r="AO971">
        <v>6938.45</v>
      </c>
      <c r="AP971">
        <v>0</v>
      </c>
      <c r="AQ971">
        <v>536.30999999999995</v>
      </c>
      <c r="AR971">
        <v>0</v>
      </c>
      <c r="AS971">
        <v>0</v>
      </c>
      <c r="AT971">
        <v>85</v>
      </c>
      <c r="AU971">
        <v>41</v>
      </c>
      <c r="AV971">
        <v>1</v>
      </c>
      <c r="AW971">
        <v>1</v>
      </c>
      <c r="AZ971">
        <v>1</v>
      </c>
      <c r="BA971">
        <v>24.53</v>
      </c>
      <c r="BB971">
        <v>8.9499999999999993</v>
      </c>
      <c r="BC971">
        <v>7.3</v>
      </c>
      <c r="BD971" t="s">
        <v>3</v>
      </c>
      <c r="BE971" t="s">
        <v>3</v>
      </c>
      <c r="BF971" t="s">
        <v>3</v>
      </c>
      <c r="BG971" t="s">
        <v>3</v>
      </c>
      <c r="BH971">
        <v>0</v>
      </c>
      <c r="BI971">
        <v>1</v>
      </c>
      <c r="BJ971" t="s">
        <v>677</v>
      </c>
      <c r="BM971">
        <v>303</v>
      </c>
      <c r="BN971">
        <v>0</v>
      </c>
      <c r="BO971" t="s">
        <v>3</v>
      </c>
      <c r="BP971">
        <v>0</v>
      </c>
      <c r="BQ971">
        <v>30</v>
      </c>
      <c r="BR971">
        <v>0</v>
      </c>
      <c r="BS971">
        <v>24.53</v>
      </c>
      <c r="BT971">
        <v>1</v>
      </c>
      <c r="BU971">
        <v>1</v>
      </c>
      <c r="BV971">
        <v>1</v>
      </c>
      <c r="BW971">
        <v>1</v>
      </c>
      <c r="BX971">
        <v>1</v>
      </c>
      <c r="BY971" t="s">
        <v>3</v>
      </c>
      <c r="BZ971">
        <v>85</v>
      </c>
      <c r="CA971">
        <v>41</v>
      </c>
      <c r="CE971">
        <v>30</v>
      </c>
      <c r="CF971">
        <v>0</v>
      </c>
      <c r="CG971">
        <v>0</v>
      </c>
      <c r="CM971">
        <v>0</v>
      </c>
      <c r="CN971" t="s">
        <v>3</v>
      </c>
      <c r="CO971">
        <v>0</v>
      </c>
      <c r="CP971">
        <f t="shared" ref="CP971:CP981" si="907">(P971+Q971+S971)</f>
        <v>0</v>
      </c>
      <c r="CQ971">
        <f t="shared" ref="CQ971:CQ981" si="908">ROUND((ROUND((AC971*AW971*1),2)*BC971),2)</f>
        <v>24806.93</v>
      </c>
      <c r="CR971">
        <f t="shared" ref="CR971:CR981" si="909">(ROUND((ROUND(((ET971)*AV971*1),2)*BB971),2)+ROUND((ROUND(((AE971-(EU971))*AV971*1),2)*BS971),2))</f>
        <v>55481.14</v>
      </c>
      <c r="CS971">
        <f t="shared" ref="CS971:CS981" si="910">ROUND((ROUND((AE971*AV971*1),2)*BS971),2)</f>
        <v>18112.22</v>
      </c>
      <c r="CT971">
        <f t="shared" ref="CT971:CT981" si="911">ROUND((ROUND((AF971*AV971*1),2)*BA971),2)</f>
        <v>170200.18</v>
      </c>
      <c r="CU971">
        <f t="shared" ref="CU971:CU981" si="912">AG971</f>
        <v>0</v>
      </c>
      <c r="CV971">
        <f t="shared" ref="CV971:CV981" si="913">(AH971*AV971)</f>
        <v>536.30999999999995</v>
      </c>
      <c r="CW971">
        <f t="shared" ref="CW971:CW981" si="914">AI971</f>
        <v>0</v>
      </c>
      <c r="CX971">
        <f t="shared" ref="CX971:CX981" si="915">AJ971</f>
        <v>0</v>
      </c>
      <c r="CY971">
        <f t="shared" ref="CY971:CY981" si="916">S971*(BZ971/100)</f>
        <v>0</v>
      </c>
      <c r="CZ971">
        <f t="shared" ref="CZ971:CZ981" si="917">S971*(CA971/100)</f>
        <v>0</v>
      </c>
      <c r="DC971" t="s">
        <v>3</v>
      </c>
      <c r="DD971" t="s">
        <v>3</v>
      </c>
      <c r="DE971" t="s">
        <v>3</v>
      </c>
      <c r="DF971" t="s">
        <v>3</v>
      </c>
      <c r="DG971" t="s">
        <v>3</v>
      </c>
      <c r="DH971" t="s">
        <v>3</v>
      </c>
      <c r="DI971" t="s">
        <v>3</v>
      </c>
      <c r="DJ971" t="s">
        <v>3</v>
      </c>
      <c r="DK971" t="s">
        <v>3</v>
      </c>
      <c r="DL971" t="s">
        <v>3</v>
      </c>
      <c r="DM971" t="s">
        <v>3</v>
      </c>
      <c r="DN971">
        <v>105</v>
      </c>
      <c r="DO971">
        <v>77</v>
      </c>
      <c r="DP971">
        <v>1</v>
      </c>
      <c r="DQ971">
        <v>1</v>
      </c>
      <c r="DU971">
        <v>1013</v>
      </c>
      <c r="DV971" t="s">
        <v>676</v>
      </c>
      <c r="DW971" t="s">
        <v>676</v>
      </c>
      <c r="DX971">
        <v>1</v>
      </c>
      <c r="EE971">
        <v>39927715</v>
      </c>
      <c r="EF971">
        <v>30</v>
      </c>
      <c r="EG971" t="s">
        <v>51</v>
      </c>
      <c r="EH971">
        <v>0</v>
      </c>
      <c r="EI971" t="s">
        <v>3</v>
      </c>
      <c r="EJ971">
        <v>1</v>
      </c>
      <c r="EK971">
        <v>303</v>
      </c>
      <c r="EL971" t="s">
        <v>678</v>
      </c>
      <c r="EM971" t="s">
        <v>679</v>
      </c>
      <c r="EO971" t="s">
        <v>3</v>
      </c>
      <c r="EQ971">
        <v>131072</v>
      </c>
      <c r="ER971">
        <v>16535.669999999998</v>
      </c>
      <c r="ES971">
        <v>3398.21</v>
      </c>
      <c r="ET971">
        <v>6199.01</v>
      </c>
      <c r="EU971">
        <v>738.37</v>
      </c>
      <c r="EV971">
        <v>6938.45</v>
      </c>
      <c r="EW971">
        <v>536.30999999999995</v>
      </c>
      <c r="EX971">
        <v>0</v>
      </c>
      <c r="EY971">
        <v>0</v>
      </c>
      <c r="FQ971">
        <v>0</v>
      </c>
      <c r="FR971">
        <f t="shared" ref="FR971:FR981" si="918">ROUND(IF(AND(BH971=3,BI971=3),P971,0),2)</f>
        <v>0</v>
      </c>
      <c r="FS971">
        <v>0</v>
      </c>
      <c r="FX971">
        <v>105</v>
      </c>
      <c r="FY971">
        <v>77</v>
      </c>
      <c r="GA971" t="s">
        <v>3</v>
      </c>
      <c r="GD971">
        <v>0</v>
      </c>
      <c r="GF971">
        <v>-630744442</v>
      </c>
      <c r="GG971">
        <v>2</v>
      </c>
      <c r="GH971">
        <v>1</v>
      </c>
      <c r="GI971">
        <v>3</v>
      </c>
      <c r="GJ971">
        <v>0</v>
      </c>
      <c r="GK971">
        <f>ROUND(R971*(R12)/100,2)</f>
        <v>0</v>
      </c>
      <c r="GL971">
        <f t="shared" ref="GL971:GL981" si="919">ROUND(IF(AND(BH971=3,BI971=3,FS971&lt;&gt;0),P971,0),2)</f>
        <v>0</v>
      </c>
      <c r="GM971">
        <f t="shared" ref="GM971:GM981" si="920">ROUND(O971+X971+Y971+GK971,2)+GX971</f>
        <v>0</v>
      </c>
      <c r="GN971">
        <f t="shared" ref="GN971:GN981" si="921">IF(OR(BI971=0,BI971=1),ROUND(O971+X971+Y971+GK971,2),0)</f>
        <v>0</v>
      </c>
      <c r="GO971">
        <f t="shared" ref="GO971:GO981" si="922">IF(BI971=2,ROUND(O971+X971+Y971+GK971,2),0)</f>
        <v>0</v>
      </c>
      <c r="GP971">
        <f t="shared" ref="GP971:GP981" si="923">IF(BI971=4,ROUND(O971+X971+Y971+GK971,2)+GX971,0)</f>
        <v>0</v>
      </c>
      <c r="GR971">
        <v>0</v>
      </c>
      <c r="GS971">
        <v>3</v>
      </c>
      <c r="GT971">
        <v>0</v>
      </c>
      <c r="GU971" t="s">
        <v>3</v>
      </c>
      <c r="GV971">
        <f t="shared" ref="GV971:GV981" si="924">ROUND((GT971),6)</f>
        <v>0</v>
      </c>
      <c r="GW971">
        <v>1</v>
      </c>
      <c r="GX971">
        <f t="shared" ref="GX971:GX981" si="925">ROUND(HC971*I971,2)</f>
        <v>0</v>
      </c>
      <c r="HA971">
        <v>0</v>
      </c>
      <c r="HB971">
        <v>0</v>
      </c>
      <c r="HC971">
        <f t="shared" ref="HC971:HC981" si="926">GV971*GW971</f>
        <v>0</v>
      </c>
      <c r="IK971">
        <v>0</v>
      </c>
    </row>
    <row r="972" spans="1:245" hidden="1" x14ac:dyDescent="0.2">
      <c r="A972">
        <v>18</v>
      </c>
      <c r="B972">
        <v>1</v>
      </c>
      <c r="C972">
        <v>517</v>
      </c>
      <c r="E972" t="s">
        <v>707</v>
      </c>
      <c r="F972" t="s">
        <v>681</v>
      </c>
      <c r="G972" t="s">
        <v>682</v>
      </c>
      <c r="H972" t="s">
        <v>57</v>
      </c>
      <c r="I972">
        <v>0</v>
      </c>
      <c r="J972">
        <v>1.1439999999999999</v>
      </c>
      <c r="O972">
        <f t="shared" si="887"/>
        <v>0</v>
      </c>
      <c r="P972">
        <f t="shared" si="888"/>
        <v>0</v>
      </c>
      <c r="Q972">
        <f t="shared" si="889"/>
        <v>0</v>
      </c>
      <c r="R972">
        <f t="shared" si="890"/>
        <v>0</v>
      </c>
      <c r="S972">
        <f t="shared" si="891"/>
        <v>0</v>
      </c>
      <c r="T972">
        <f t="shared" si="892"/>
        <v>0</v>
      </c>
      <c r="U972">
        <f t="shared" si="893"/>
        <v>0</v>
      </c>
      <c r="V972">
        <f t="shared" si="894"/>
        <v>0</v>
      </c>
      <c r="W972">
        <f t="shared" si="895"/>
        <v>0</v>
      </c>
      <c r="X972">
        <f t="shared" si="896"/>
        <v>0</v>
      </c>
      <c r="Y972">
        <f t="shared" si="897"/>
        <v>0</v>
      </c>
      <c r="AA972">
        <v>40385408</v>
      </c>
      <c r="AB972">
        <f t="shared" si="898"/>
        <v>11666.85</v>
      </c>
      <c r="AC972">
        <f t="shared" si="899"/>
        <v>11666.85</v>
      </c>
      <c r="AD972">
        <f t="shared" si="900"/>
        <v>0</v>
      </c>
      <c r="AE972">
        <f t="shared" si="901"/>
        <v>0</v>
      </c>
      <c r="AF972">
        <f t="shared" si="902"/>
        <v>0</v>
      </c>
      <c r="AG972">
        <f t="shared" si="903"/>
        <v>0</v>
      </c>
      <c r="AH972">
        <f t="shared" si="904"/>
        <v>0</v>
      </c>
      <c r="AI972">
        <f t="shared" si="905"/>
        <v>0</v>
      </c>
      <c r="AJ972">
        <f t="shared" si="906"/>
        <v>0</v>
      </c>
      <c r="AK972">
        <v>11666.85</v>
      </c>
      <c r="AL972">
        <v>11666.85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1</v>
      </c>
      <c r="AW972">
        <v>1</v>
      </c>
      <c r="AZ972">
        <v>1</v>
      </c>
      <c r="BA972">
        <v>1</v>
      </c>
      <c r="BB972">
        <v>1</v>
      </c>
      <c r="BC972">
        <v>2.99</v>
      </c>
      <c r="BD972" t="s">
        <v>3</v>
      </c>
      <c r="BE972" t="s">
        <v>3</v>
      </c>
      <c r="BF972" t="s">
        <v>3</v>
      </c>
      <c r="BG972" t="s">
        <v>3</v>
      </c>
      <c r="BH972">
        <v>3</v>
      </c>
      <c r="BI972">
        <v>1</v>
      </c>
      <c r="BJ972" t="s">
        <v>683</v>
      </c>
      <c r="BM972">
        <v>303</v>
      </c>
      <c r="BN972">
        <v>0</v>
      </c>
      <c r="BO972" t="s">
        <v>3</v>
      </c>
      <c r="BP972">
        <v>0</v>
      </c>
      <c r="BQ972">
        <v>30</v>
      </c>
      <c r="BR972">
        <v>0</v>
      </c>
      <c r="BS972">
        <v>1</v>
      </c>
      <c r="BT972">
        <v>1</v>
      </c>
      <c r="BU972">
        <v>1</v>
      </c>
      <c r="BV972">
        <v>1</v>
      </c>
      <c r="BW972">
        <v>1</v>
      </c>
      <c r="BX972">
        <v>1</v>
      </c>
      <c r="BY972" t="s">
        <v>3</v>
      </c>
      <c r="BZ972">
        <v>0</v>
      </c>
      <c r="CA972">
        <v>0</v>
      </c>
      <c r="CE972">
        <v>30</v>
      </c>
      <c r="CF972">
        <v>0</v>
      </c>
      <c r="CG972">
        <v>0</v>
      </c>
      <c r="CM972">
        <v>0</v>
      </c>
      <c r="CN972" t="s">
        <v>3</v>
      </c>
      <c r="CO972">
        <v>0</v>
      </c>
      <c r="CP972">
        <f t="shared" si="907"/>
        <v>0</v>
      </c>
      <c r="CQ972">
        <f t="shared" si="908"/>
        <v>34883.879999999997</v>
      </c>
      <c r="CR972">
        <f t="shared" si="909"/>
        <v>0</v>
      </c>
      <c r="CS972">
        <f t="shared" si="910"/>
        <v>0</v>
      </c>
      <c r="CT972">
        <f t="shared" si="911"/>
        <v>0</v>
      </c>
      <c r="CU972">
        <f t="shared" si="912"/>
        <v>0</v>
      </c>
      <c r="CV972">
        <f t="shared" si="913"/>
        <v>0</v>
      </c>
      <c r="CW972">
        <f t="shared" si="914"/>
        <v>0</v>
      </c>
      <c r="CX972">
        <f t="shared" si="915"/>
        <v>0</v>
      </c>
      <c r="CY972">
        <f t="shared" si="916"/>
        <v>0</v>
      </c>
      <c r="CZ972">
        <f t="shared" si="917"/>
        <v>0</v>
      </c>
      <c r="DC972" t="s">
        <v>3</v>
      </c>
      <c r="DD972" t="s">
        <v>3</v>
      </c>
      <c r="DE972" t="s">
        <v>3</v>
      </c>
      <c r="DF972" t="s">
        <v>3</v>
      </c>
      <c r="DG972" t="s">
        <v>3</v>
      </c>
      <c r="DH972" t="s">
        <v>3</v>
      </c>
      <c r="DI972" t="s">
        <v>3</v>
      </c>
      <c r="DJ972" t="s">
        <v>3</v>
      </c>
      <c r="DK972" t="s">
        <v>3</v>
      </c>
      <c r="DL972" t="s">
        <v>3</v>
      </c>
      <c r="DM972" t="s">
        <v>3</v>
      </c>
      <c r="DN972">
        <v>105</v>
      </c>
      <c r="DO972">
        <v>77</v>
      </c>
      <c r="DP972">
        <v>1</v>
      </c>
      <c r="DQ972">
        <v>1</v>
      </c>
      <c r="DU972">
        <v>1009</v>
      </c>
      <c r="DV972" t="s">
        <v>57</v>
      </c>
      <c r="DW972" t="s">
        <v>57</v>
      </c>
      <c r="DX972">
        <v>1000</v>
      </c>
      <c r="EE972">
        <v>39927715</v>
      </c>
      <c r="EF972">
        <v>30</v>
      </c>
      <c r="EG972" t="s">
        <v>51</v>
      </c>
      <c r="EH972">
        <v>0</v>
      </c>
      <c r="EI972" t="s">
        <v>3</v>
      </c>
      <c r="EJ972">
        <v>1</v>
      </c>
      <c r="EK972">
        <v>303</v>
      </c>
      <c r="EL972" t="s">
        <v>678</v>
      </c>
      <c r="EM972" t="s">
        <v>679</v>
      </c>
      <c r="EO972" t="s">
        <v>3</v>
      </c>
      <c r="EQ972">
        <v>0</v>
      </c>
      <c r="ER972">
        <v>11666.85</v>
      </c>
      <c r="ES972">
        <v>11666.85</v>
      </c>
      <c r="ET972">
        <v>0</v>
      </c>
      <c r="EU972">
        <v>0</v>
      </c>
      <c r="EV972">
        <v>0</v>
      </c>
      <c r="EW972">
        <v>0</v>
      </c>
      <c r="EX972">
        <v>0</v>
      </c>
      <c r="FQ972">
        <v>0</v>
      </c>
      <c r="FR972">
        <f t="shared" si="918"/>
        <v>0</v>
      </c>
      <c r="FS972">
        <v>0</v>
      </c>
      <c r="FX972">
        <v>105</v>
      </c>
      <c r="FY972">
        <v>77</v>
      </c>
      <c r="GA972" t="s">
        <v>3</v>
      </c>
      <c r="GD972">
        <v>0</v>
      </c>
      <c r="GF972">
        <v>1835866963</v>
      </c>
      <c r="GG972">
        <v>2</v>
      </c>
      <c r="GH972">
        <v>1</v>
      </c>
      <c r="GI972">
        <v>3</v>
      </c>
      <c r="GJ972">
        <v>0</v>
      </c>
      <c r="GK972">
        <f>ROUND(R972*(R12)/100,2)</f>
        <v>0</v>
      </c>
      <c r="GL972">
        <f t="shared" si="919"/>
        <v>0</v>
      </c>
      <c r="GM972">
        <f t="shared" si="920"/>
        <v>0</v>
      </c>
      <c r="GN972">
        <f t="shared" si="921"/>
        <v>0</v>
      </c>
      <c r="GO972">
        <f t="shared" si="922"/>
        <v>0</v>
      </c>
      <c r="GP972">
        <f t="shared" si="923"/>
        <v>0</v>
      </c>
      <c r="GR972">
        <v>0</v>
      </c>
      <c r="GS972">
        <v>3</v>
      </c>
      <c r="GT972">
        <v>0</v>
      </c>
      <c r="GU972" t="s">
        <v>3</v>
      </c>
      <c r="GV972">
        <f t="shared" si="924"/>
        <v>0</v>
      </c>
      <c r="GW972">
        <v>1</v>
      </c>
      <c r="GX972">
        <f t="shared" si="925"/>
        <v>0</v>
      </c>
      <c r="HA972">
        <v>0</v>
      </c>
      <c r="HB972">
        <v>0</v>
      </c>
      <c r="HC972">
        <f t="shared" si="926"/>
        <v>0</v>
      </c>
      <c r="IK972">
        <v>0</v>
      </c>
    </row>
    <row r="973" spans="1:245" hidden="1" x14ac:dyDescent="0.2">
      <c r="A973">
        <v>18</v>
      </c>
      <c r="B973">
        <v>1</v>
      </c>
      <c r="C973">
        <v>511</v>
      </c>
      <c r="E973" t="s">
        <v>708</v>
      </c>
      <c r="F973" t="s">
        <v>685</v>
      </c>
      <c r="G973" t="s">
        <v>686</v>
      </c>
      <c r="H973" t="s">
        <v>57</v>
      </c>
      <c r="I973">
        <v>0</v>
      </c>
      <c r="J973">
        <v>0.27500000000000002</v>
      </c>
      <c r="O973">
        <f t="shared" si="887"/>
        <v>0</v>
      </c>
      <c r="P973">
        <f t="shared" si="888"/>
        <v>0</v>
      </c>
      <c r="Q973">
        <f t="shared" si="889"/>
        <v>0</v>
      </c>
      <c r="R973">
        <f t="shared" si="890"/>
        <v>0</v>
      </c>
      <c r="S973">
        <f t="shared" si="891"/>
        <v>0</v>
      </c>
      <c r="T973">
        <f t="shared" si="892"/>
        <v>0</v>
      </c>
      <c r="U973">
        <f t="shared" si="893"/>
        <v>0</v>
      </c>
      <c r="V973">
        <f t="shared" si="894"/>
        <v>0</v>
      </c>
      <c r="W973">
        <f t="shared" si="895"/>
        <v>0</v>
      </c>
      <c r="X973">
        <f t="shared" si="896"/>
        <v>0</v>
      </c>
      <c r="Y973">
        <f t="shared" si="897"/>
        <v>0</v>
      </c>
      <c r="AA973">
        <v>40385408</v>
      </c>
      <c r="AB973">
        <f t="shared" si="898"/>
        <v>5343.49</v>
      </c>
      <c r="AC973">
        <f t="shared" si="899"/>
        <v>5343.49</v>
      </c>
      <c r="AD973">
        <f t="shared" si="900"/>
        <v>0</v>
      </c>
      <c r="AE973">
        <f t="shared" si="901"/>
        <v>0</v>
      </c>
      <c r="AF973">
        <f t="shared" si="902"/>
        <v>0</v>
      </c>
      <c r="AG973">
        <f t="shared" si="903"/>
        <v>0</v>
      </c>
      <c r="AH973">
        <f t="shared" si="904"/>
        <v>0</v>
      </c>
      <c r="AI973">
        <f t="shared" si="905"/>
        <v>0</v>
      </c>
      <c r="AJ973">
        <f t="shared" si="906"/>
        <v>0</v>
      </c>
      <c r="AK973">
        <v>5343.49</v>
      </c>
      <c r="AL973">
        <v>5343.49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1</v>
      </c>
      <c r="AW973">
        <v>1</v>
      </c>
      <c r="AZ973">
        <v>1</v>
      </c>
      <c r="BA973">
        <v>1</v>
      </c>
      <c r="BB973">
        <v>1</v>
      </c>
      <c r="BC973">
        <v>6.47</v>
      </c>
      <c r="BD973" t="s">
        <v>3</v>
      </c>
      <c r="BE973" t="s">
        <v>3</v>
      </c>
      <c r="BF973" t="s">
        <v>3</v>
      </c>
      <c r="BG973" t="s">
        <v>3</v>
      </c>
      <c r="BH973">
        <v>3</v>
      </c>
      <c r="BI973">
        <v>1</v>
      </c>
      <c r="BJ973" t="s">
        <v>687</v>
      </c>
      <c r="BM973">
        <v>303</v>
      </c>
      <c r="BN973">
        <v>0</v>
      </c>
      <c r="BO973" t="s">
        <v>3</v>
      </c>
      <c r="BP973">
        <v>0</v>
      </c>
      <c r="BQ973">
        <v>30</v>
      </c>
      <c r="BR973">
        <v>0</v>
      </c>
      <c r="BS973">
        <v>1</v>
      </c>
      <c r="BT973">
        <v>1</v>
      </c>
      <c r="BU973">
        <v>1</v>
      </c>
      <c r="BV973">
        <v>1</v>
      </c>
      <c r="BW973">
        <v>1</v>
      </c>
      <c r="BX973">
        <v>1</v>
      </c>
      <c r="BY973" t="s">
        <v>3</v>
      </c>
      <c r="BZ973">
        <v>0</v>
      </c>
      <c r="CA973">
        <v>0</v>
      </c>
      <c r="CE973">
        <v>30</v>
      </c>
      <c r="CF973">
        <v>0</v>
      </c>
      <c r="CG973">
        <v>0</v>
      </c>
      <c r="CM973">
        <v>0</v>
      </c>
      <c r="CN973" t="s">
        <v>3</v>
      </c>
      <c r="CO973">
        <v>0</v>
      </c>
      <c r="CP973">
        <f t="shared" si="907"/>
        <v>0</v>
      </c>
      <c r="CQ973">
        <f t="shared" si="908"/>
        <v>34572.379999999997</v>
      </c>
      <c r="CR973">
        <f t="shared" si="909"/>
        <v>0</v>
      </c>
      <c r="CS973">
        <f t="shared" si="910"/>
        <v>0</v>
      </c>
      <c r="CT973">
        <f t="shared" si="911"/>
        <v>0</v>
      </c>
      <c r="CU973">
        <f t="shared" si="912"/>
        <v>0</v>
      </c>
      <c r="CV973">
        <f t="shared" si="913"/>
        <v>0</v>
      </c>
      <c r="CW973">
        <f t="shared" si="914"/>
        <v>0</v>
      </c>
      <c r="CX973">
        <f t="shared" si="915"/>
        <v>0</v>
      </c>
      <c r="CY973">
        <f t="shared" si="916"/>
        <v>0</v>
      </c>
      <c r="CZ973">
        <f t="shared" si="917"/>
        <v>0</v>
      </c>
      <c r="DC973" t="s">
        <v>3</v>
      </c>
      <c r="DD973" t="s">
        <v>3</v>
      </c>
      <c r="DE973" t="s">
        <v>3</v>
      </c>
      <c r="DF973" t="s">
        <v>3</v>
      </c>
      <c r="DG973" t="s">
        <v>3</v>
      </c>
      <c r="DH973" t="s">
        <v>3</v>
      </c>
      <c r="DI973" t="s">
        <v>3</v>
      </c>
      <c r="DJ973" t="s">
        <v>3</v>
      </c>
      <c r="DK973" t="s">
        <v>3</v>
      </c>
      <c r="DL973" t="s">
        <v>3</v>
      </c>
      <c r="DM973" t="s">
        <v>3</v>
      </c>
      <c r="DN973">
        <v>105</v>
      </c>
      <c r="DO973">
        <v>77</v>
      </c>
      <c r="DP973">
        <v>1</v>
      </c>
      <c r="DQ973">
        <v>1</v>
      </c>
      <c r="DU973">
        <v>1009</v>
      </c>
      <c r="DV973" t="s">
        <v>57</v>
      </c>
      <c r="DW973" t="s">
        <v>57</v>
      </c>
      <c r="DX973">
        <v>1000</v>
      </c>
      <c r="EE973">
        <v>39927715</v>
      </c>
      <c r="EF973">
        <v>30</v>
      </c>
      <c r="EG973" t="s">
        <v>51</v>
      </c>
      <c r="EH973">
        <v>0</v>
      </c>
      <c r="EI973" t="s">
        <v>3</v>
      </c>
      <c r="EJ973">
        <v>1</v>
      </c>
      <c r="EK973">
        <v>303</v>
      </c>
      <c r="EL973" t="s">
        <v>678</v>
      </c>
      <c r="EM973" t="s">
        <v>679</v>
      </c>
      <c r="EO973" t="s">
        <v>3</v>
      </c>
      <c r="EQ973">
        <v>0</v>
      </c>
      <c r="ER973">
        <v>5343.49</v>
      </c>
      <c r="ES973">
        <v>5343.49</v>
      </c>
      <c r="ET973">
        <v>0</v>
      </c>
      <c r="EU973">
        <v>0</v>
      </c>
      <c r="EV973">
        <v>0</v>
      </c>
      <c r="EW973">
        <v>0</v>
      </c>
      <c r="EX973">
        <v>0</v>
      </c>
      <c r="FQ973">
        <v>0</v>
      </c>
      <c r="FR973">
        <f t="shared" si="918"/>
        <v>0</v>
      </c>
      <c r="FS973">
        <v>0</v>
      </c>
      <c r="FX973">
        <v>105</v>
      </c>
      <c r="FY973">
        <v>77</v>
      </c>
      <c r="GA973" t="s">
        <v>3</v>
      </c>
      <c r="GD973">
        <v>0</v>
      </c>
      <c r="GF973">
        <v>1118033310</v>
      </c>
      <c r="GG973">
        <v>2</v>
      </c>
      <c r="GH973">
        <v>1</v>
      </c>
      <c r="GI973">
        <v>3</v>
      </c>
      <c r="GJ973">
        <v>0</v>
      </c>
      <c r="GK973">
        <f>ROUND(R973*(R12)/100,2)</f>
        <v>0</v>
      </c>
      <c r="GL973">
        <f t="shared" si="919"/>
        <v>0</v>
      </c>
      <c r="GM973">
        <f t="shared" si="920"/>
        <v>0</v>
      </c>
      <c r="GN973">
        <f t="shared" si="921"/>
        <v>0</v>
      </c>
      <c r="GO973">
        <f t="shared" si="922"/>
        <v>0</v>
      </c>
      <c r="GP973">
        <f t="shared" si="923"/>
        <v>0</v>
      </c>
      <c r="GR973">
        <v>0</v>
      </c>
      <c r="GS973">
        <v>3</v>
      </c>
      <c r="GT973">
        <v>0</v>
      </c>
      <c r="GU973" t="s">
        <v>3</v>
      </c>
      <c r="GV973">
        <f t="shared" si="924"/>
        <v>0</v>
      </c>
      <c r="GW973">
        <v>1</v>
      </c>
      <c r="GX973">
        <f t="shared" si="925"/>
        <v>0</v>
      </c>
      <c r="HA973">
        <v>0</v>
      </c>
      <c r="HB973">
        <v>0</v>
      </c>
      <c r="HC973">
        <f t="shared" si="926"/>
        <v>0</v>
      </c>
      <c r="IK973">
        <v>0</v>
      </c>
    </row>
    <row r="974" spans="1:245" hidden="1" x14ac:dyDescent="0.2">
      <c r="A974">
        <v>18</v>
      </c>
      <c r="B974">
        <v>1</v>
      </c>
      <c r="C974">
        <v>510</v>
      </c>
      <c r="E974" t="s">
        <v>709</v>
      </c>
      <c r="F974" t="s">
        <v>689</v>
      </c>
      <c r="G974" t="s">
        <v>690</v>
      </c>
      <c r="H974" t="s">
        <v>57</v>
      </c>
      <c r="I974">
        <v>0</v>
      </c>
      <c r="J974">
        <v>4.0000000000000002E-4</v>
      </c>
      <c r="O974">
        <f t="shared" si="887"/>
        <v>0</v>
      </c>
      <c r="P974">
        <f t="shared" si="888"/>
        <v>0</v>
      </c>
      <c r="Q974">
        <f t="shared" si="889"/>
        <v>0</v>
      </c>
      <c r="R974">
        <f t="shared" si="890"/>
        <v>0</v>
      </c>
      <c r="S974">
        <f t="shared" si="891"/>
        <v>0</v>
      </c>
      <c r="T974">
        <f t="shared" si="892"/>
        <v>0</v>
      </c>
      <c r="U974">
        <f t="shared" si="893"/>
        <v>0</v>
      </c>
      <c r="V974">
        <f t="shared" si="894"/>
        <v>0</v>
      </c>
      <c r="W974">
        <f t="shared" si="895"/>
        <v>0</v>
      </c>
      <c r="X974">
        <f t="shared" si="896"/>
        <v>0</v>
      </c>
      <c r="Y974">
        <f t="shared" si="897"/>
        <v>0</v>
      </c>
      <c r="AA974">
        <v>40385408</v>
      </c>
      <c r="AB974">
        <f t="shared" si="898"/>
        <v>5670.59</v>
      </c>
      <c r="AC974">
        <f t="shared" si="899"/>
        <v>5670.59</v>
      </c>
      <c r="AD974">
        <f t="shared" si="900"/>
        <v>0</v>
      </c>
      <c r="AE974">
        <f t="shared" si="901"/>
        <v>0</v>
      </c>
      <c r="AF974">
        <f t="shared" si="902"/>
        <v>0</v>
      </c>
      <c r="AG974">
        <f t="shared" si="903"/>
        <v>0</v>
      </c>
      <c r="AH974">
        <f t="shared" si="904"/>
        <v>0</v>
      </c>
      <c r="AI974">
        <f t="shared" si="905"/>
        <v>0</v>
      </c>
      <c r="AJ974">
        <f t="shared" si="906"/>
        <v>0</v>
      </c>
      <c r="AK974">
        <v>5670.59</v>
      </c>
      <c r="AL974">
        <v>5670.59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1</v>
      </c>
      <c r="AW974">
        <v>1</v>
      </c>
      <c r="AZ974">
        <v>1</v>
      </c>
      <c r="BA974">
        <v>1</v>
      </c>
      <c r="BB974">
        <v>1</v>
      </c>
      <c r="BC974">
        <v>6.01</v>
      </c>
      <c r="BD974" t="s">
        <v>3</v>
      </c>
      <c r="BE974" t="s">
        <v>3</v>
      </c>
      <c r="BF974" t="s">
        <v>3</v>
      </c>
      <c r="BG974" t="s">
        <v>3</v>
      </c>
      <c r="BH974">
        <v>3</v>
      </c>
      <c r="BI974">
        <v>1</v>
      </c>
      <c r="BJ974" t="s">
        <v>691</v>
      </c>
      <c r="BM974">
        <v>303</v>
      </c>
      <c r="BN974">
        <v>0</v>
      </c>
      <c r="BO974" t="s">
        <v>3</v>
      </c>
      <c r="BP974">
        <v>0</v>
      </c>
      <c r="BQ974">
        <v>30</v>
      </c>
      <c r="BR974">
        <v>0</v>
      </c>
      <c r="BS974">
        <v>1</v>
      </c>
      <c r="BT974">
        <v>1</v>
      </c>
      <c r="BU974">
        <v>1</v>
      </c>
      <c r="BV974">
        <v>1</v>
      </c>
      <c r="BW974">
        <v>1</v>
      </c>
      <c r="BX974">
        <v>1</v>
      </c>
      <c r="BY974" t="s">
        <v>3</v>
      </c>
      <c r="BZ974">
        <v>0</v>
      </c>
      <c r="CA974">
        <v>0</v>
      </c>
      <c r="CE974">
        <v>30</v>
      </c>
      <c r="CF974">
        <v>0</v>
      </c>
      <c r="CG974">
        <v>0</v>
      </c>
      <c r="CM974">
        <v>0</v>
      </c>
      <c r="CN974" t="s">
        <v>3</v>
      </c>
      <c r="CO974">
        <v>0</v>
      </c>
      <c r="CP974">
        <f t="shared" si="907"/>
        <v>0</v>
      </c>
      <c r="CQ974">
        <f t="shared" si="908"/>
        <v>34080.25</v>
      </c>
      <c r="CR974">
        <f t="shared" si="909"/>
        <v>0</v>
      </c>
      <c r="CS974">
        <f t="shared" si="910"/>
        <v>0</v>
      </c>
      <c r="CT974">
        <f t="shared" si="911"/>
        <v>0</v>
      </c>
      <c r="CU974">
        <f t="shared" si="912"/>
        <v>0</v>
      </c>
      <c r="CV974">
        <f t="shared" si="913"/>
        <v>0</v>
      </c>
      <c r="CW974">
        <f t="shared" si="914"/>
        <v>0</v>
      </c>
      <c r="CX974">
        <f t="shared" si="915"/>
        <v>0</v>
      </c>
      <c r="CY974">
        <f t="shared" si="916"/>
        <v>0</v>
      </c>
      <c r="CZ974">
        <f t="shared" si="917"/>
        <v>0</v>
      </c>
      <c r="DC974" t="s">
        <v>3</v>
      </c>
      <c r="DD974" t="s">
        <v>3</v>
      </c>
      <c r="DE974" t="s">
        <v>3</v>
      </c>
      <c r="DF974" t="s">
        <v>3</v>
      </c>
      <c r="DG974" t="s">
        <v>3</v>
      </c>
      <c r="DH974" t="s">
        <v>3</v>
      </c>
      <c r="DI974" t="s">
        <v>3</v>
      </c>
      <c r="DJ974" t="s">
        <v>3</v>
      </c>
      <c r="DK974" t="s">
        <v>3</v>
      </c>
      <c r="DL974" t="s">
        <v>3</v>
      </c>
      <c r="DM974" t="s">
        <v>3</v>
      </c>
      <c r="DN974">
        <v>105</v>
      </c>
      <c r="DO974">
        <v>77</v>
      </c>
      <c r="DP974">
        <v>1</v>
      </c>
      <c r="DQ974">
        <v>1</v>
      </c>
      <c r="DU974">
        <v>1009</v>
      </c>
      <c r="DV974" t="s">
        <v>57</v>
      </c>
      <c r="DW974" t="s">
        <v>57</v>
      </c>
      <c r="DX974">
        <v>1000</v>
      </c>
      <c r="EE974">
        <v>39927715</v>
      </c>
      <c r="EF974">
        <v>30</v>
      </c>
      <c r="EG974" t="s">
        <v>51</v>
      </c>
      <c r="EH974">
        <v>0</v>
      </c>
      <c r="EI974" t="s">
        <v>3</v>
      </c>
      <c r="EJ974">
        <v>1</v>
      </c>
      <c r="EK974">
        <v>303</v>
      </c>
      <c r="EL974" t="s">
        <v>678</v>
      </c>
      <c r="EM974" t="s">
        <v>679</v>
      </c>
      <c r="EO974" t="s">
        <v>3</v>
      </c>
      <c r="EQ974">
        <v>0</v>
      </c>
      <c r="ER974">
        <v>5670.59</v>
      </c>
      <c r="ES974">
        <v>5670.59</v>
      </c>
      <c r="ET974">
        <v>0</v>
      </c>
      <c r="EU974">
        <v>0</v>
      </c>
      <c r="EV974">
        <v>0</v>
      </c>
      <c r="EW974">
        <v>0</v>
      </c>
      <c r="EX974">
        <v>0</v>
      </c>
      <c r="FQ974">
        <v>0</v>
      </c>
      <c r="FR974">
        <f t="shared" si="918"/>
        <v>0</v>
      </c>
      <c r="FS974">
        <v>0</v>
      </c>
      <c r="FX974">
        <v>105</v>
      </c>
      <c r="FY974">
        <v>77</v>
      </c>
      <c r="GA974" t="s">
        <v>3</v>
      </c>
      <c r="GD974">
        <v>0</v>
      </c>
      <c r="GF974">
        <v>2079560023</v>
      </c>
      <c r="GG974">
        <v>2</v>
      </c>
      <c r="GH974">
        <v>1</v>
      </c>
      <c r="GI974">
        <v>3</v>
      </c>
      <c r="GJ974">
        <v>0</v>
      </c>
      <c r="GK974">
        <f>ROUND(R974*(R12)/100,2)</f>
        <v>0</v>
      </c>
      <c r="GL974">
        <f t="shared" si="919"/>
        <v>0</v>
      </c>
      <c r="GM974">
        <f t="shared" si="920"/>
        <v>0</v>
      </c>
      <c r="GN974">
        <f t="shared" si="921"/>
        <v>0</v>
      </c>
      <c r="GO974">
        <f t="shared" si="922"/>
        <v>0</v>
      </c>
      <c r="GP974">
        <f t="shared" si="923"/>
        <v>0</v>
      </c>
      <c r="GR974">
        <v>0</v>
      </c>
      <c r="GS974">
        <v>3</v>
      </c>
      <c r="GT974">
        <v>0</v>
      </c>
      <c r="GU974" t="s">
        <v>3</v>
      </c>
      <c r="GV974">
        <f t="shared" si="924"/>
        <v>0</v>
      </c>
      <c r="GW974">
        <v>1</v>
      </c>
      <c r="GX974">
        <f t="shared" si="925"/>
        <v>0</v>
      </c>
      <c r="HA974">
        <v>0</v>
      </c>
      <c r="HB974">
        <v>0</v>
      </c>
      <c r="HC974">
        <f t="shared" si="926"/>
        <v>0</v>
      </c>
      <c r="IK974">
        <v>0</v>
      </c>
    </row>
    <row r="975" spans="1:245" hidden="1" x14ac:dyDescent="0.2">
      <c r="A975">
        <v>18</v>
      </c>
      <c r="B975">
        <v>1</v>
      </c>
      <c r="C975">
        <v>513</v>
      </c>
      <c r="E975" t="s">
        <v>710</v>
      </c>
      <c r="F975" t="s">
        <v>693</v>
      </c>
      <c r="G975" t="s">
        <v>694</v>
      </c>
      <c r="H975" t="s">
        <v>57</v>
      </c>
      <c r="I975">
        <v>0</v>
      </c>
      <c r="J975">
        <v>0.42899999999999999</v>
      </c>
      <c r="O975">
        <f t="shared" si="887"/>
        <v>0</v>
      </c>
      <c r="P975">
        <f t="shared" si="888"/>
        <v>0</v>
      </c>
      <c r="Q975">
        <f t="shared" si="889"/>
        <v>0</v>
      </c>
      <c r="R975">
        <f t="shared" si="890"/>
        <v>0</v>
      </c>
      <c r="S975">
        <f t="shared" si="891"/>
        <v>0</v>
      </c>
      <c r="T975">
        <f t="shared" si="892"/>
        <v>0</v>
      </c>
      <c r="U975">
        <f t="shared" si="893"/>
        <v>0</v>
      </c>
      <c r="V975">
        <f t="shared" si="894"/>
        <v>0</v>
      </c>
      <c r="W975">
        <f t="shared" si="895"/>
        <v>0</v>
      </c>
      <c r="X975">
        <f t="shared" si="896"/>
        <v>0</v>
      </c>
      <c r="Y975">
        <f t="shared" si="897"/>
        <v>0</v>
      </c>
      <c r="AA975">
        <v>40385408</v>
      </c>
      <c r="AB975">
        <f t="shared" si="898"/>
        <v>7133</v>
      </c>
      <c r="AC975">
        <f t="shared" si="899"/>
        <v>7133</v>
      </c>
      <c r="AD975">
        <f t="shared" si="900"/>
        <v>0</v>
      </c>
      <c r="AE975">
        <f t="shared" si="901"/>
        <v>0</v>
      </c>
      <c r="AF975">
        <f t="shared" si="902"/>
        <v>0</v>
      </c>
      <c r="AG975">
        <f t="shared" si="903"/>
        <v>0</v>
      </c>
      <c r="AH975">
        <f t="shared" si="904"/>
        <v>0</v>
      </c>
      <c r="AI975">
        <f t="shared" si="905"/>
        <v>0</v>
      </c>
      <c r="AJ975">
        <f t="shared" si="906"/>
        <v>0</v>
      </c>
      <c r="AK975">
        <v>7133</v>
      </c>
      <c r="AL975">
        <v>7133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1</v>
      </c>
      <c r="AZ975">
        <v>1</v>
      </c>
      <c r="BA975">
        <v>1</v>
      </c>
      <c r="BB975">
        <v>1</v>
      </c>
      <c r="BC975">
        <v>5.26</v>
      </c>
      <c r="BD975" t="s">
        <v>3</v>
      </c>
      <c r="BE975" t="s">
        <v>3</v>
      </c>
      <c r="BF975" t="s">
        <v>3</v>
      </c>
      <c r="BG975" t="s">
        <v>3</v>
      </c>
      <c r="BH975">
        <v>3</v>
      </c>
      <c r="BI975">
        <v>1</v>
      </c>
      <c r="BJ975" t="s">
        <v>695</v>
      </c>
      <c r="BM975">
        <v>303</v>
      </c>
      <c r="BN975">
        <v>0</v>
      </c>
      <c r="BO975" t="s">
        <v>3</v>
      </c>
      <c r="BP975">
        <v>0</v>
      </c>
      <c r="BQ975">
        <v>30</v>
      </c>
      <c r="BR975">
        <v>0</v>
      </c>
      <c r="BS975">
        <v>1</v>
      </c>
      <c r="BT975">
        <v>1</v>
      </c>
      <c r="BU975">
        <v>1</v>
      </c>
      <c r="BV975">
        <v>1</v>
      </c>
      <c r="BW975">
        <v>1</v>
      </c>
      <c r="BX975">
        <v>1</v>
      </c>
      <c r="BY975" t="s">
        <v>3</v>
      </c>
      <c r="BZ975">
        <v>0</v>
      </c>
      <c r="CA975">
        <v>0</v>
      </c>
      <c r="CE975">
        <v>30</v>
      </c>
      <c r="CF975">
        <v>0</v>
      </c>
      <c r="CG975">
        <v>0</v>
      </c>
      <c r="CM975">
        <v>0</v>
      </c>
      <c r="CN975" t="s">
        <v>3</v>
      </c>
      <c r="CO975">
        <v>0</v>
      </c>
      <c r="CP975">
        <f t="shared" si="907"/>
        <v>0</v>
      </c>
      <c r="CQ975">
        <f t="shared" si="908"/>
        <v>37519.58</v>
      </c>
      <c r="CR975">
        <f t="shared" si="909"/>
        <v>0</v>
      </c>
      <c r="CS975">
        <f t="shared" si="910"/>
        <v>0</v>
      </c>
      <c r="CT975">
        <f t="shared" si="911"/>
        <v>0</v>
      </c>
      <c r="CU975">
        <f t="shared" si="912"/>
        <v>0</v>
      </c>
      <c r="CV975">
        <f t="shared" si="913"/>
        <v>0</v>
      </c>
      <c r="CW975">
        <f t="shared" si="914"/>
        <v>0</v>
      </c>
      <c r="CX975">
        <f t="shared" si="915"/>
        <v>0</v>
      </c>
      <c r="CY975">
        <f t="shared" si="916"/>
        <v>0</v>
      </c>
      <c r="CZ975">
        <f t="shared" si="917"/>
        <v>0</v>
      </c>
      <c r="DC975" t="s">
        <v>3</v>
      </c>
      <c r="DD975" t="s">
        <v>3</v>
      </c>
      <c r="DE975" t="s">
        <v>3</v>
      </c>
      <c r="DF975" t="s">
        <v>3</v>
      </c>
      <c r="DG975" t="s">
        <v>3</v>
      </c>
      <c r="DH975" t="s">
        <v>3</v>
      </c>
      <c r="DI975" t="s">
        <v>3</v>
      </c>
      <c r="DJ975" t="s">
        <v>3</v>
      </c>
      <c r="DK975" t="s">
        <v>3</v>
      </c>
      <c r="DL975" t="s">
        <v>3</v>
      </c>
      <c r="DM975" t="s">
        <v>3</v>
      </c>
      <c r="DN975">
        <v>105</v>
      </c>
      <c r="DO975">
        <v>77</v>
      </c>
      <c r="DP975">
        <v>1</v>
      </c>
      <c r="DQ975">
        <v>1</v>
      </c>
      <c r="DU975">
        <v>1009</v>
      </c>
      <c r="DV975" t="s">
        <v>57</v>
      </c>
      <c r="DW975" t="s">
        <v>57</v>
      </c>
      <c r="DX975">
        <v>1000</v>
      </c>
      <c r="EE975">
        <v>39927715</v>
      </c>
      <c r="EF975">
        <v>30</v>
      </c>
      <c r="EG975" t="s">
        <v>51</v>
      </c>
      <c r="EH975">
        <v>0</v>
      </c>
      <c r="EI975" t="s">
        <v>3</v>
      </c>
      <c r="EJ975">
        <v>1</v>
      </c>
      <c r="EK975">
        <v>303</v>
      </c>
      <c r="EL975" t="s">
        <v>678</v>
      </c>
      <c r="EM975" t="s">
        <v>679</v>
      </c>
      <c r="EO975" t="s">
        <v>3</v>
      </c>
      <c r="EQ975">
        <v>0</v>
      </c>
      <c r="ER975">
        <v>7133</v>
      </c>
      <c r="ES975">
        <v>7133</v>
      </c>
      <c r="ET975">
        <v>0</v>
      </c>
      <c r="EU975">
        <v>0</v>
      </c>
      <c r="EV975">
        <v>0</v>
      </c>
      <c r="EW975">
        <v>0</v>
      </c>
      <c r="EX975">
        <v>0</v>
      </c>
      <c r="FQ975">
        <v>0</v>
      </c>
      <c r="FR975">
        <f t="shared" si="918"/>
        <v>0</v>
      </c>
      <c r="FS975">
        <v>0</v>
      </c>
      <c r="FX975">
        <v>105</v>
      </c>
      <c r="FY975">
        <v>77</v>
      </c>
      <c r="GA975" t="s">
        <v>3</v>
      </c>
      <c r="GD975">
        <v>0</v>
      </c>
      <c r="GF975">
        <v>-2080719814</v>
      </c>
      <c r="GG975">
        <v>2</v>
      </c>
      <c r="GH975">
        <v>1</v>
      </c>
      <c r="GI975">
        <v>3</v>
      </c>
      <c r="GJ975">
        <v>0</v>
      </c>
      <c r="GK975">
        <f>ROUND(R975*(R12)/100,2)</f>
        <v>0</v>
      </c>
      <c r="GL975">
        <f t="shared" si="919"/>
        <v>0</v>
      </c>
      <c r="GM975">
        <f t="shared" si="920"/>
        <v>0</v>
      </c>
      <c r="GN975">
        <f t="shared" si="921"/>
        <v>0</v>
      </c>
      <c r="GO975">
        <f t="shared" si="922"/>
        <v>0</v>
      </c>
      <c r="GP975">
        <f t="shared" si="923"/>
        <v>0</v>
      </c>
      <c r="GR975">
        <v>0</v>
      </c>
      <c r="GS975">
        <v>3</v>
      </c>
      <c r="GT975">
        <v>0</v>
      </c>
      <c r="GU975" t="s">
        <v>3</v>
      </c>
      <c r="GV975">
        <f t="shared" si="924"/>
        <v>0</v>
      </c>
      <c r="GW975">
        <v>1</v>
      </c>
      <c r="GX975">
        <f t="shared" si="925"/>
        <v>0</v>
      </c>
      <c r="HA975">
        <v>0</v>
      </c>
      <c r="HB975">
        <v>0</v>
      </c>
      <c r="HC975">
        <f t="shared" si="926"/>
        <v>0</v>
      </c>
      <c r="IK975">
        <v>0</v>
      </c>
    </row>
    <row r="976" spans="1:245" hidden="1" x14ac:dyDescent="0.2">
      <c r="A976">
        <v>18</v>
      </c>
      <c r="B976">
        <v>1</v>
      </c>
      <c r="C976">
        <v>512</v>
      </c>
      <c r="E976" t="s">
        <v>711</v>
      </c>
      <c r="F976" t="s">
        <v>685</v>
      </c>
      <c r="G976" t="s">
        <v>686</v>
      </c>
      <c r="H976" t="s">
        <v>57</v>
      </c>
      <c r="I976">
        <v>0</v>
      </c>
      <c r="J976">
        <v>4.0250000000000004</v>
      </c>
      <c r="O976">
        <f t="shared" si="887"/>
        <v>0</v>
      </c>
      <c r="P976">
        <f t="shared" si="888"/>
        <v>0</v>
      </c>
      <c r="Q976">
        <f t="shared" si="889"/>
        <v>0</v>
      </c>
      <c r="R976">
        <f t="shared" si="890"/>
        <v>0</v>
      </c>
      <c r="S976">
        <f t="shared" si="891"/>
        <v>0</v>
      </c>
      <c r="T976">
        <f t="shared" si="892"/>
        <v>0</v>
      </c>
      <c r="U976">
        <f t="shared" si="893"/>
        <v>0</v>
      </c>
      <c r="V976">
        <f t="shared" si="894"/>
        <v>0</v>
      </c>
      <c r="W976">
        <f t="shared" si="895"/>
        <v>0</v>
      </c>
      <c r="X976">
        <f t="shared" si="896"/>
        <v>0</v>
      </c>
      <c r="Y976">
        <f t="shared" si="897"/>
        <v>0</v>
      </c>
      <c r="AA976">
        <v>40385408</v>
      </c>
      <c r="AB976">
        <f t="shared" si="898"/>
        <v>5343.49</v>
      </c>
      <c r="AC976">
        <f t="shared" si="899"/>
        <v>5343.49</v>
      </c>
      <c r="AD976">
        <f t="shared" si="900"/>
        <v>0</v>
      </c>
      <c r="AE976">
        <f t="shared" si="901"/>
        <v>0</v>
      </c>
      <c r="AF976">
        <f t="shared" si="902"/>
        <v>0</v>
      </c>
      <c r="AG976">
        <f t="shared" si="903"/>
        <v>0</v>
      </c>
      <c r="AH976">
        <f t="shared" si="904"/>
        <v>0</v>
      </c>
      <c r="AI976">
        <f t="shared" si="905"/>
        <v>0</v>
      </c>
      <c r="AJ976">
        <f t="shared" si="906"/>
        <v>0</v>
      </c>
      <c r="AK976">
        <v>5343.49</v>
      </c>
      <c r="AL976">
        <v>5343.49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1</v>
      </c>
      <c r="AW976">
        <v>1</v>
      </c>
      <c r="AZ976">
        <v>1</v>
      </c>
      <c r="BA976">
        <v>1</v>
      </c>
      <c r="BB976">
        <v>1</v>
      </c>
      <c r="BC976">
        <v>6.47</v>
      </c>
      <c r="BD976" t="s">
        <v>3</v>
      </c>
      <c r="BE976" t="s">
        <v>3</v>
      </c>
      <c r="BF976" t="s">
        <v>3</v>
      </c>
      <c r="BG976" t="s">
        <v>3</v>
      </c>
      <c r="BH976">
        <v>3</v>
      </c>
      <c r="BI976">
        <v>1</v>
      </c>
      <c r="BJ976" t="s">
        <v>687</v>
      </c>
      <c r="BM976">
        <v>303</v>
      </c>
      <c r="BN976">
        <v>0</v>
      </c>
      <c r="BO976" t="s">
        <v>3</v>
      </c>
      <c r="BP976">
        <v>0</v>
      </c>
      <c r="BQ976">
        <v>30</v>
      </c>
      <c r="BR976">
        <v>0</v>
      </c>
      <c r="BS976">
        <v>1</v>
      </c>
      <c r="BT976">
        <v>1</v>
      </c>
      <c r="BU976">
        <v>1</v>
      </c>
      <c r="BV976">
        <v>1</v>
      </c>
      <c r="BW976">
        <v>1</v>
      </c>
      <c r="BX976">
        <v>1</v>
      </c>
      <c r="BY976" t="s">
        <v>3</v>
      </c>
      <c r="BZ976">
        <v>0</v>
      </c>
      <c r="CA976">
        <v>0</v>
      </c>
      <c r="CE976">
        <v>30</v>
      </c>
      <c r="CF976">
        <v>0</v>
      </c>
      <c r="CG976">
        <v>0</v>
      </c>
      <c r="CM976">
        <v>0</v>
      </c>
      <c r="CN976" t="s">
        <v>3</v>
      </c>
      <c r="CO976">
        <v>0</v>
      </c>
      <c r="CP976">
        <f t="shared" si="907"/>
        <v>0</v>
      </c>
      <c r="CQ976">
        <f t="shared" si="908"/>
        <v>34572.379999999997</v>
      </c>
      <c r="CR976">
        <f t="shared" si="909"/>
        <v>0</v>
      </c>
      <c r="CS976">
        <f t="shared" si="910"/>
        <v>0</v>
      </c>
      <c r="CT976">
        <f t="shared" si="911"/>
        <v>0</v>
      </c>
      <c r="CU976">
        <f t="shared" si="912"/>
        <v>0</v>
      </c>
      <c r="CV976">
        <f t="shared" si="913"/>
        <v>0</v>
      </c>
      <c r="CW976">
        <f t="shared" si="914"/>
        <v>0</v>
      </c>
      <c r="CX976">
        <f t="shared" si="915"/>
        <v>0</v>
      </c>
      <c r="CY976">
        <f t="shared" si="916"/>
        <v>0</v>
      </c>
      <c r="CZ976">
        <f t="shared" si="917"/>
        <v>0</v>
      </c>
      <c r="DC976" t="s">
        <v>3</v>
      </c>
      <c r="DD976" t="s">
        <v>3</v>
      </c>
      <c r="DE976" t="s">
        <v>3</v>
      </c>
      <c r="DF976" t="s">
        <v>3</v>
      </c>
      <c r="DG976" t="s">
        <v>3</v>
      </c>
      <c r="DH976" t="s">
        <v>3</v>
      </c>
      <c r="DI976" t="s">
        <v>3</v>
      </c>
      <c r="DJ976" t="s">
        <v>3</v>
      </c>
      <c r="DK976" t="s">
        <v>3</v>
      </c>
      <c r="DL976" t="s">
        <v>3</v>
      </c>
      <c r="DM976" t="s">
        <v>3</v>
      </c>
      <c r="DN976">
        <v>105</v>
      </c>
      <c r="DO976">
        <v>77</v>
      </c>
      <c r="DP976">
        <v>1</v>
      </c>
      <c r="DQ976">
        <v>1</v>
      </c>
      <c r="DU976">
        <v>1009</v>
      </c>
      <c r="DV976" t="s">
        <v>57</v>
      </c>
      <c r="DW976" t="s">
        <v>57</v>
      </c>
      <c r="DX976">
        <v>1000</v>
      </c>
      <c r="EE976">
        <v>39927715</v>
      </c>
      <c r="EF976">
        <v>30</v>
      </c>
      <c r="EG976" t="s">
        <v>51</v>
      </c>
      <c r="EH976">
        <v>0</v>
      </c>
      <c r="EI976" t="s">
        <v>3</v>
      </c>
      <c r="EJ976">
        <v>1</v>
      </c>
      <c r="EK976">
        <v>303</v>
      </c>
      <c r="EL976" t="s">
        <v>678</v>
      </c>
      <c r="EM976" t="s">
        <v>679</v>
      </c>
      <c r="EO976" t="s">
        <v>3</v>
      </c>
      <c r="EQ976">
        <v>0</v>
      </c>
      <c r="ER976">
        <v>5343.49</v>
      </c>
      <c r="ES976">
        <v>5343.49</v>
      </c>
      <c r="ET976">
        <v>0</v>
      </c>
      <c r="EU976">
        <v>0</v>
      </c>
      <c r="EV976">
        <v>0</v>
      </c>
      <c r="EW976">
        <v>0</v>
      </c>
      <c r="EX976">
        <v>0</v>
      </c>
      <c r="FQ976">
        <v>0</v>
      </c>
      <c r="FR976">
        <f t="shared" si="918"/>
        <v>0</v>
      </c>
      <c r="FS976">
        <v>0</v>
      </c>
      <c r="FX976">
        <v>105</v>
      </c>
      <c r="FY976">
        <v>77</v>
      </c>
      <c r="GA976" t="s">
        <v>3</v>
      </c>
      <c r="GD976">
        <v>0</v>
      </c>
      <c r="GF976">
        <v>1118033310</v>
      </c>
      <c r="GG976">
        <v>2</v>
      </c>
      <c r="GH976">
        <v>1</v>
      </c>
      <c r="GI976">
        <v>3</v>
      </c>
      <c r="GJ976">
        <v>0</v>
      </c>
      <c r="GK976">
        <f>ROUND(R976*(R12)/100,2)</f>
        <v>0</v>
      </c>
      <c r="GL976">
        <f t="shared" si="919"/>
        <v>0</v>
      </c>
      <c r="GM976">
        <f t="shared" si="920"/>
        <v>0</v>
      </c>
      <c r="GN976">
        <f t="shared" si="921"/>
        <v>0</v>
      </c>
      <c r="GO976">
        <f t="shared" si="922"/>
        <v>0</v>
      </c>
      <c r="GP976">
        <f t="shared" si="923"/>
        <v>0</v>
      </c>
      <c r="GR976">
        <v>0</v>
      </c>
      <c r="GS976">
        <v>3</v>
      </c>
      <c r="GT976">
        <v>0</v>
      </c>
      <c r="GU976" t="s">
        <v>3</v>
      </c>
      <c r="GV976">
        <f t="shared" si="924"/>
        <v>0</v>
      </c>
      <c r="GW976">
        <v>1</v>
      </c>
      <c r="GX976">
        <f t="shared" si="925"/>
        <v>0</v>
      </c>
      <c r="HA976">
        <v>0</v>
      </c>
      <c r="HB976">
        <v>0</v>
      </c>
      <c r="HC976">
        <f t="shared" si="926"/>
        <v>0</v>
      </c>
      <c r="IK976">
        <v>0</v>
      </c>
    </row>
    <row r="977" spans="1:245" hidden="1" x14ac:dyDescent="0.2">
      <c r="A977">
        <v>18</v>
      </c>
      <c r="B977">
        <v>1</v>
      </c>
      <c r="C977">
        <v>514</v>
      </c>
      <c r="E977" t="s">
        <v>712</v>
      </c>
      <c r="F977" t="s">
        <v>693</v>
      </c>
      <c r="G977" t="s">
        <v>694</v>
      </c>
      <c r="H977" t="s">
        <v>57</v>
      </c>
      <c r="I977">
        <v>0</v>
      </c>
      <c r="J977">
        <v>4.8570000000000002</v>
      </c>
      <c r="O977">
        <f t="shared" si="887"/>
        <v>0</v>
      </c>
      <c r="P977">
        <f t="shared" si="888"/>
        <v>0</v>
      </c>
      <c r="Q977">
        <f t="shared" si="889"/>
        <v>0</v>
      </c>
      <c r="R977">
        <f t="shared" si="890"/>
        <v>0</v>
      </c>
      <c r="S977">
        <f t="shared" si="891"/>
        <v>0</v>
      </c>
      <c r="T977">
        <f t="shared" si="892"/>
        <v>0</v>
      </c>
      <c r="U977">
        <f t="shared" si="893"/>
        <v>0</v>
      </c>
      <c r="V977">
        <f t="shared" si="894"/>
        <v>0</v>
      </c>
      <c r="W977">
        <f t="shared" si="895"/>
        <v>0</v>
      </c>
      <c r="X977">
        <f t="shared" si="896"/>
        <v>0</v>
      </c>
      <c r="Y977">
        <f t="shared" si="897"/>
        <v>0</v>
      </c>
      <c r="AA977">
        <v>40385408</v>
      </c>
      <c r="AB977">
        <f t="shared" si="898"/>
        <v>7133</v>
      </c>
      <c r="AC977">
        <f t="shared" si="899"/>
        <v>7133</v>
      </c>
      <c r="AD977">
        <f t="shared" si="900"/>
        <v>0</v>
      </c>
      <c r="AE977">
        <f t="shared" si="901"/>
        <v>0</v>
      </c>
      <c r="AF977">
        <f t="shared" si="902"/>
        <v>0</v>
      </c>
      <c r="AG977">
        <f t="shared" si="903"/>
        <v>0</v>
      </c>
      <c r="AH977">
        <f t="shared" si="904"/>
        <v>0</v>
      </c>
      <c r="AI977">
        <f t="shared" si="905"/>
        <v>0</v>
      </c>
      <c r="AJ977">
        <f t="shared" si="906"/>
        <v>0</v>
      </c>
      <c r="AK977">
        <v>7133</v>
      </c>
      <c r="AL977">
        <v>7133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1</v>
      </c>
      <c r="AW977">
        <v>1</v>
      </c>
      <c r="AZ977">
        <v>1</v>
      </c>
      <c r="BA977">
        <v>1</v>
      </c>
      <c r="BB977">
        <v>1</v>
      </c>
      <c r="BC977">
        <v>5.26</v>
      </c>
      <c r="BD977" t="s">
        <v>3</v>
      </c>
      <c r="BE977" t="s">
        <v>3</v>
      </c>
      <c r="BF977" t="s">
        <v>3</v>
      </c>
      <c r="BG977" t="s">
        <v>3</v>
      </c>
      <c r="BH977">
        <v>3</v>
      </c>
      <c r="BI977">
        <v>1</v>
      </c>
      <c r="BJ977" t="s">
        <v>695</v>
      </c>
      <c r="BM977">
        <v>303</v>
      </c>
      <c r="BN977">
        <v>0</v>
      </c>
      <c r="BO977" t="s">
        <v>3</v>
      </c>
      <c r="BP977">
        <v>0</v>
      </c>
      <c r="BQ977">
        <v>30</v>
      </c>
      <c r="BR977">
        <v>0</v>
      </c>
      <c r="BS977">
        <v>1</v>
      </c>
      <c r="BT977">
        <v>1</v>
      </c>
      <c r="BU977">
        <v>1</v>
      </c>
      <c r="BV977">
        <v>1</v>
      </c>
      <c r="BW977">
        <v>1</v>
      </c>
      <c r="BX977">
        <v>1</v>
      </c>
      <c r="BY977" t="s">
        <v>3</v>
      </c>
      <c r="BZ977">
        <v>0</v>
      </c>
      <c r="CA977">
        <v>0</v>
      </c>
      <c r="CE977">
        <v>30</v>
      </c>
      <c r="CF977">
        <v>0</v>
      </c>
      <c r="CG977">
        <v>0</v>
      </c>
      <c r="CM977">
        <v>0</v>
      </c>
      <c r="CN977" t="s">
        <v>3</v>
      </c>
      <c r="CO977">
        <v>0</v>
      </c>
      <c r="CP977">
        <f t="shared" si="907"/>
        <v>0</v>
      </c>
      <c r="CQ977">
        <f t="shared" si="908"/>
        <v>37519.58</v>
      </c>
      <c r="CR977">
        <f t="shared" si="909"/>
        <v>0</v>
      </c>
      <c r="CS977">
        <f t="shared" si="910"/>
        <v>0</v>
      </c>
      <c r="CT977">
        <f t="shared" si="911"/>
        <v>0</v>
      </c>
      <c r="CU977">
        <f t="shared" si="912"/>
        <v>0</v>
      </c>
      <c r="CV977">
        <f t="shared" si="913"/>
        <v>0</v>
      </c>
      <c r="CW977">
        <f t="shared" si="914"/>
        <v>0</v>
      </c>
      <c r="CX977">
        <f t="shared" si="915"/>
        <v>0</v>
      </c>
      <c r="CY977">
        <f t="shared" si="916"/>
        <v>0</v>
      </c>
      <c r="CZ977">
        <f t="shared" si="917"/>
        <v>0</v>
      </c>
      <c r="DC977" t="s">
        <v>3</v>
      </c>
      <c r="DD977" t="s">
        <v>3</v>
      </c>
      <c r="DE977" t="s">
        <v>3</v>
      </c>
      <c r="DF977" t="s">
        <v>3</v>
      </c>
      <c r="DG977" t="s">
        <v>3</v>
      </c>
      <c r="DH977" t="s">
        <v>3</v>
      </c>
      <c r="DI977" t="s">
        <v>3</v>
      </c>
      <c r="DJ977" t="s">
        <v>3</v>
      </c>
      <c r="DK977" t="s">
        <v>3</v>
      </c>
      <c r="DL977" t="s">
        <v>3</v>
      </c>
      <c r="DM977" t="s">
        <v>3</v>
      </c>
      <c r="DN977">
        <v>105</v>
      </c>
      <c r="DO977">
        <v>77</v>
      </c>
      <c r="DP977">
        <v>1</v>
      </c>
      <c r="DQ977">
        <v>1</v>
      </c>
      <c r="DU977">
        <v>1009</v>
      </c>
      <c r="DV977" t="s">
        <v>57</v>
      </c>
      <c r="DW977" t="s">
        <v>57</v>
      </c>
      <c r="DX977">
        <v>1000</v>
      </c>
      <c r="EE977">
        <v>39927715</v>
      </c>
      <c r="EF977">
        <v>30</v>
      </c>
      <c r="EG977" t="s">
        <v>51</v>
      </c>
      <c r="EH977">
        <v>0</v>
      </c>
      <c r="EI977" t="s">
        <v>3</v>
      </c>
      <c r="EJ977">
        <v>1</v>
      </c>
      <c r="EK977">
        <v>303</v>
      </c>
      <c r="EL977" t="s">
        <v>678</v>
      </c>
      <c r="EM977" t="s">
        <v>679</v>
      </c>
      <c r="EO977" t="s">
        <v>3</v>
      </c>
      <c r="EQ977">
        <v>0</v>
      </c>
      <c r="ER977">
        <v>7133</v>
      </c>
      <c r="ES977">
        <v>7133</v>
      </c>
      <c r="ET977">
        <v>0</v>
      </c>
      <c r="EU977">
        <v>0</v>
      </c>
      <c r="EV977">
        <v>0</v>
      </c>
      <c r="EW977">
        <v>0</v>
      </c>
      <c r="EX977">
        <v>0</v>
      </c>
      <c r="FQ977">
        <v>0</v>
      </c>
      <c r="FR977">
        <f t="shared" si="918"/>
        <v>0</v>
      </c>
      <c r="FS977">
        <v>0</v>
      </c>
      <c r="FX977">
        <v>105</v>
      </c>
      <c r="FY977">
        <v>77</v>
      </c>
      <c r="GA977" t="s">
        <v>3</v>
      </c>
      <c r="GD977">
        <v>0</v>
      </c>
      <c r="GF977">
        <v>-2080719814</v>
      </c>
      <c r="GG977">
        <v>2</v>
      </c>
      <c r="GH977">
        <v>1</v>
      </c>
      <c r="GI977">
        <v>3</v>
      </c>
      <c r="GJ977">
        <v>0</v>
      </c>
      <c r="GK977">
        <f>ROUND(R977*(R12)/100,2)</f>
        <v>0</v>
      </c>
      <c r="GL977">
        <f t="shared" si="919"/>
        <v>0</v>
      </c>
      <c r="GM977">
        <f t="shared" si="920"/>
        <v>0</v>
      </c>
      <c r="GN977">
        <f t="shared" si="921"/>
        <v>0</v>
      </c>
      <c r="GO977">
        <f t="shared" si="922"/>
        <v>0</v>
      </c>
      <c r="GP977">
        <f t="shared" si="923"/>
        <v>0</v>
      </c>
      <c r="GR977">
        <v>0</v>
      </c>
      <c r="GS977">
        <v>3</v>
      </c>
      <c r="GT977">
        <v>0</v>
      </c>
      <c r="GU977" t="s">
        <v>3</v>
      </c>
      <c r="GV977">
        <f t="shared" si="924"/>
        <v>0</v>
      </c>
      <c r="GW977">
        <v>1</v>
      </c>
      <c r="GX977">
        <f t="shared" si="925"/>
        <v>0</v>
      </c>
      <c r="HA977">
        <v>0</v>
      </c>
      <c r="HB977">
        <v>0</v>
      </c>
      <c r="HC977">
        <f t="shared" si="926"/>
        <v>0</v>
      </c>
      <c r="IK977">
        <v>0</v>
      </c>
    </row>
    <row r="978" spans="1:245" hidden="1" x14ac:dyDescent="0.2">
      <c r="A978">
        <v>18</v>
      </c>
      <c r="B978">
        <v>1</v>
      </c>
      <c r="C978">
        <v>515</v>
      </c>
      <c r="E978" t="s">
        <v>713</v>
      </c>
      <c r="F978" t="s">
        <v>699</v>
      </c>
      <c r="G978" t="s">
        <v>700</v>
      </c>
      <c r="H978" t="s">
        <v>57</v>
      </c>
      <c r="I978">
        <v>0</v>
      </c>
      <c r="J978">
        <v>0.53800000000000003</v>
      </c>
      <c r="O978">
        <f t="shared" si="887"/>
        <v>0</v>
      </c>
      <c r="P978">
        <f t="shared" si="888"/>
        <v>0</v>
      </c>
      <c r="Q978">
        <f t="shared" si="889"/>
        <v>0</v>
      </c>
      <c r="R978">
        <f t="shared" si="890"/>
        <v>0</v>
      </c>
      <c r="S978">
        <f t="shared" si="891"/>
        <v>0</v>
      </c>
      <c r="T978">
        <f t="shared" si="892"/>
        <v>0</v>
      </c>
      <c r="U978">
        <f t="shared" si="893"/>
        <v>0</v>
      </c>
      <c r="V978">
        <f t="shared" si="894"/>
        <v>0</v>
      </c>
      <c r="W978">
        <f t="shared" si="895"/>
        <v>0</v>
      </c>
      <c r="X978">
        <f t="shared" si="896"/>
        <v>0</v>
      </c>
      <c r="Y978">
        <f t="shared" si="897"/>
        <v>0</v>
      </c>
      <c r="AA978">
        <v>40385408</v>
      </c>
      <c r="AB978">
        <f t="shared" si="898"/>
        <v>7782.57</v>
      </c>
      <c r="AC978">
        <f t="shared" si="899"/>
        <v>7782.57</v>
      </c>
      <c r="AD978">
        <f t="shared" si="900"/>
        <v>0</v>
      </c>
      <c r="AE978">
        <f t="shared" si="901"/>
        <v>0</v>
      </c>
      <c r="AF978">
        <f t="shared" si="902"/>
        <v>0</v>
      </c>
      <c r="AG978">
        <f t="shared" si="903"/>
        <v>0</v>
      </c>
      <c r="AH978">
        <f t="shared" si="904"/>
        <v>0</v>
      </c>
      <c r="AI978">
        <f t="shared" si="905"/>
        <v>0</v>
      </c>
      <c r="AJ978">
        <f t="shared" si="906"/>
        <v>0</v>
      </c>
      <c r="AK978">
        <v>7782.57</v>
      </c>
      <c r="AL978">
        <v>7782.57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1</v>
      </c>
      <c r="AU978">
        <v>1</v>
      </c>
      <c r="AV978">
        <v>1</v>
      </c>
      <c r="AW978">
        <v>1</v>
      </c>
      <c r="AZ978">
        <v>1</v>
      </c>
      <c r="BA978">
        <v>1</v>
      </c>
      <c r="BB978">
        <v>1</v>
      </c>
      <c r="BC978">
        <v>3.83</v>
      </c>
      <c r="BD978" t="s">
        <v>3</v>
      </c>
      <c r="BE978" t="s">
        <v>3</v>
      </c>
      <c r="BF978" t="s">
        <v>3</v>
      </c>
      <c r="BG978" t="s">
        <v>3</v>
      </c>
      <c r="BH978">
        <v>3</v>
      </c>
      <c r="BI978">
        <v>1</v>
      </c>
      <c r="BJ978" t="s">
        <v>701</v>
      </c>
      <c r="BM978">
        <v>303</v>
      </c>
      <c r="BN978">
        <v>0</v>
      </c>
      <c r="BO978" t="s">
        <v>3</v>
      </c>
      <c r="BP978">
        <v>0</v>
      </c>
      <c r="BQ978">
        <v>30</v>
      </c>
      <c r="BR978">
        <v>0</v>
      </c>
      <c r="BS978">
        <v>1</v>
      </c>
      <c r="BT978">
        <v>1</v>
      </c>
      <c r="BU978">
        <v>1</v>
      </c>
      <c r="BV978">
        <v>1</v>
      </c>
      <c r="BW978">
        <v>1</v>
      </c>
      <c r="BX978">
        <v>1</v>
      </c>
      <c r="BY978" t="s">
        <v>3</v>
      </c>
      <c r="BZ978">
        <v>1</v>
      </c>
      <c r="CA978">
        <v>1</v>
      </c>
      <c r="CE978">
        <v>30</v>
      </c>
      <c r="CF978">
        <v>0</v>
      </c>
      <c r="CG978">
        <v>0</v>
      </c>
      <c r="CM978">
        <v>0</v>
      </c>
      <c r="CN978" t="s">
        <v>3</v>
      </c>
      <c r="CO978">
        <v>0</v>
      </c>
      <c r="CP978">
        <f t="shared" si="907"/>
        <v>0</v>
      </c>
      <c r="CQ978">
        <f t="shared" si="908"/>
        <v>29807.24</v>
      </c>
      <c r="CR978">
        <f t="shared" si="909"/>
        <v>0</v>
      </c>
      <c r="CS978">
        <f t="shared" si="910"/>
        <v>0</v>
      </c>
      <c r="CT978">
        <f t="shared" si="911"/>
        <v>0</v>
      </c>
      <c r="CU978">
        <f t="shared" si="912"/>
        <v>0</v>
      </c>
      <c r="CV978">
        <f t="shared" si="913"/>
        <v>0</v>
      </c>
      <c r="CW978">
        <f t="shared" si="914"/>
        <v>0</v>
      </c>
      <c r="CX978">
        <f t="shared" si="915"/>
        <v>0</v>
      </c>
      <c r="CY978">
        <f t="shared" si="916"/>
        <v>0</v>
      </c>
      <c r="CZ978">
        <f t="shared" si="917"/>
        <v>0</v>
      </c>
      <c r="DC978" t="s">
        <v>3</v>
      </c>
      <c r="DD978" t="s">
        <v>3</v>
      </c>
      <c r="DE978" t="s">
        <v>3</v>
      </c>
      <c r="DF978" t="s">
        <v>3</v>
      </c>
      <c r="DG978" t="s">
        <v>3</v>
      </c>
      <c r="DH978" t="s">
        <v>3</v>
      </c>
      <c r="DI978" t="s">
        <v>3</v>
      </c>
      <c r="DJ978" t="s">
        <v>3</v>
      </c>
      <c r="DK978" t="s">
        <v>3</v>
      </c>
      <c r="DL978" t="s">
        <v>3</v>
      </c>
      <c r="DM978" t="s">
        <v>3</v>
      </c>
      <c r="DN978">
        <v>105</v>
      </c>
      <c r="DO978">
        <v>77</v>
      </c>
      <c r="DP978">
        <v>1</v>
      </c>
      <c r="DQ978">
        <v>1</v>
      </c>
      <c r="DU978">
        <v>1009</v>
      </c>
      <c r="DV978" t="s">
        <v>57</v>
      </c>
      <c r="DW978" t="s">
        <v>57</v>
      </c>
      <c r="DX978">
        <v>1000</v>
      </c>
      <c r="EE978">
        <v>39927715</v>
      </c>
      <c r="EF978">
        <v>30</v>
      </c>
      <c r="EG978" t="s">
        <v>51</v>
      </c>
      <c r="EH978">
        <v>0</v>
      </c>
      <c r="EI978" t="s">
        <v>3</v>
      </c>
      <c r="EJ978">
        <v>1</v>
      </c>
      <c r="EK978">
        <v>303</v>
      </c>
      <c r="EL978" t="s">
        <v>678</v>
      </c>
      <c r="EM978" t="s">
        <v>679</v>
      </c>
      <c r="EO978" t="s">
        <v>3</v>
      </c>
      <c r="EQ978">
        <v>0</v>
      </c>
      <c r="ER978">
        <v>7782.57</v>
      </c>
      <c r="ES978">
        <v>7782.57</v>
      </c>
      <c r="ET978">
        <v>0</v>
      </c>
      <c r="EU978">
        <v>0</v>
      </c>
      <c r="EV978">
        <v>0</v>
      </c>
      <c r="EW978">
        <v>0</v>
      </c>
      <c r="EX978">
        <v>0</v>
      </c>
      <c r="FQ978">
        <v>0</v>
      </c>
      <c r="FR978">
        <f t="shared" si="918"/>
        <v>0</v>
      </c>
      <c r="FS978">
        <v>0</v>
      </c>
      <c r="FX978">
        <v>105</v>
      </c>
      <c r="FY978">
        <v>77</v>
      </c>
      <c r="GA978" t="s">
        <v>3</v>
      </c>
      <c r="GD978">
        <v>0</v>
      </c>
      <c r="GF978">
        <v>567328285</v>
      </c>
      <c r="GG978">
        <v>2</v>
      </c>
      <c r="GH978">
        <v>1</v>
      </c>
      <c r="GI978">
        <v>3</v>
      </c>
      <c r="GJ978">
        <v>0</v>
      </c>
      <c r="GK978">
        <f>ROUND(R978*(R12)/100,2)</f>
        <v>0</v>
      </c>
      <c r="GL978">
        <f t="shared" si="919"/>
        <v>0</v>
      </c>
      <c r="GM978">
        <f t="shared" si="920"/>
        <v>0</v>
      </c>
      <c r="GN978">
        <f t="shared" si="921"/>
        <v>0</v>
      </c>
      <c r="GO978">
        <f t="shared" si="922"/>
        <v>0</v>
      </c>
      <c r="GP978">
        <f t="shared" si="923"/>
        <v>0</v>
      </c>
      <c r="GR978">
        <v>0</v>
      </c>
      <c r="GS978">
        <v>3</v>
      </c>
      <c r="GT978">
        <v>0</v>
      </c>
      <c r="GU978" t="s">
        <v>3</v>
      </c>
      <c r="GV978">
        <f t="shared" si="924"/>
        <v>0</v>
      </c>
      <c r="GW978">
        <v>1</v>
      </c>
      <c r="GX978">
        <f t="shared" si="925"/>
        <v>0</v>
      </c>
      <c r="HA978">
        <v>0</v>
      </c>
      <c r="HB978">
        <v>0</v>
      </c>
      <c r="HC978">
        <f t="shared" si="926"/>
        <v>0</v>
      </c>
      <c r="IK978">
        <v>0</v>
      </c>
    </row>
    <row r="979" spans="1:245" hidden="1" x14ac:dyDescent="0.2">
      <c r="A979">
        <v>17</v>
      </c>
      <c r="B979">
        <v>1</v>
      </c>
      <c r="C979">
        <f>ROW(SmtRes!A528)</f>
        <v>528</v>
      </c>
      <c r="D979">
        <f>ROW(EtalonRes!A519)</f>
        <v>519</v>
      </c>
      <c r="E979" t="s">
        <v>714</v>
      </c>
      <c r="F979" t="s">
        <v>659</v>
      </c>
      <c r="G979" t="s">
        <v>660</v>
      </c>
      <c r="H979" t="s">
        <v>17</v>
      </c>
      <c r="I979">
        <v>0</v>
      </c>
      <c r="J979">
        <v>0</v>
      </c>
      <c r="O979">
        <f t="shared" si="887"/>
        <v>0</v>
      </c>
      <c r="P979">
        <f t="shared" si="888"/>
        <v>0</v>
      </c>
      <c r="Q979">
        <f t="shared" si="889"/>
        <v>0</v>
      </c>
      <c r="R979">
        <f t="shared" si="890"/>
        <v>0</v>
      </c>
      <c r="S979">
        <f t="shared" si="891"/>
        <v>0</v>
      </c>
      <c r="T979">
        <f t="shared" si="892"/>
        <v>0</v>
      </c>
      <c r="U979">
        <f t="shared" si="893"/>
        <v>0</v>
      </c>
      <c r="V979">
        <f t="shared" si="894"/>
        <v>0</v>
      </c>
      <c r="W979">
        <f t="shared" si="895"/>
        <v>0</v>
      </c>
      <c r="X979">
        <f t="shared" si="896"/>
        <v>0</v>
      </c>
      <c r="Y979">
        <f t="shared" si="897"/>
        <v>0</v>
      </c>
      <c r="AA979">
        <v>40385408</v>
      </c>
      <c r="AB979">
        <f t="shared" si="898"/>
        <v>104.48</v>
      </c>
      <c r="AC979">
        <f t="shared" si="899"/>
        <v>9.4600000000000009</v>
      </c>
      <c r="AD979">
        <f t="shared" si="900"/>
        <v>20.89</v>
      </c>
      <c r="AE979">
        <f t="shared" si="901"/>
        <v>1.87</v>
      </c>
      <c r="AF979">
        <f t="shared" si="902"/>
        <v>74.13</v>
      </c>
      <c r="AG979">
        <f t="shared" si="903"/>
        <v>0</v>
      </c>
      <c r="AH979">
        <f t="shared" si="904"/>
        <v>5.31</v>
      </c>
      <c r="AI979">
        <f t="shared" si="905"/>
        <v>0</v>
      </c>
      <c r="AJ979">
        <f t="shared" si="906"/>
        <v>0</v>
      </c>
      <c r="AK979">
        <v>104.48</v>
      </c>
      <c r="AL979">
        <v>9.4600000000000009</v>
      </c>
      <c r="AM979">
        <v>20.89</v>
      </c>
      <c r="AN979">
        <v>1.87</v>
      </c>
      <c r="AO979">
        <v>74.13</v>
      </c>
      <c r="AP979">
        <v>0</v>
      </c>
      <c r="AQ979">
        <v>5.31</v>
      </c>
      <c r="AR979">
        <v>0</v>
      </c>
      <c r="AS979">
        <v>0</v>
      </c>
      <c r="AT979">
        <v>85</v>
      </c>
      <c r="AU979">
        <v>41</v>
      </c>
      <c r="AV979">
        <v>1</v>
      </c>
      <c r="AW979">
        <v>1</v>
      </c>
      <c r="AZ979">
        <v>1</v>
      </c>
      <c r="BA979">
        <v>24.53</v>
      </c>
      <c r="BB979">
        <v>6.35</v>
      </c>
      <c r="BC979">
        <v>6.09</v>
      </c>
      <c r="BD979" t="s">
        <v>3</v>
      </c>
      <c r="BE979" t="s">
        <v>3</v>
      </c>
      <c r="BF979" t="s">
        <v>3</v>
      </c>
      <c r="BG979" t="s">
        <v>3</v>
      </c>
      <c r="BH979">
        <v>0</v>
      </c>
      <c r="BI979">
        <v>1</v>
      </c>
      <c r="BJ979" t="s">
        <v>661</v>
      </c>
      <c r="BM979">
        <v>97</v>
      </c>
      <c r="BN979">
        <v>0</v>
      </c>
      <c r="BO979" t="s">
        <v>659</v>
      </c>
      <c r="BP979">
        <v>1</v>
      </c>
      <c r="BQ979">
        <v>30</v>
      </c>
      <c r="BR979">
        <v>0</v>
      </c>
      <c r="BS979">
        <v>24.53</v>
      </c>
      <c r="BT979">
        <v>1</v>
      </c>
      <c r="BU979">
        <v>1</v>
      </c>
      <c r="BV979">
        <v>1</v>
      </c>
      <c r="BW979">
        <v>1</v>
      </c>
      <c r="BX979">
        <v>1</v>
      </c>
      <c r="BY979" t="s">
        <v>3</v>
      </c>
      <c r="BZ979">
        <v>85</v>
      </c>
      <c r="CA979">
        <v>41</v>
      </c>
      <c r="CE979">
        <v>30</v>
      </c>
      <c r="CF979">
        <v>0</v>
      </c>
      <c r="CG979">
        <v>0</v>
      </c>
      <c r="CM979">
        <v>0</v>
      </c>
      <c r="CN979" t="s">
        <v>3</v>
      </c>
      <c r="CO979">
        <v>0</v>
      </c>
      <c r="CP979">
        <f t="shared" si="907"/>
        <v>0</v>
      </c>
      <c r="CQ979">
        <f t="shared" si="908"/>
        <v>57.61</v>
      </c>
      <c r="CR979">
        <f t="shared" si="909"/>
        <v>132.65</v>
      </c>
      <c r="CS979">
        <f t="shared" si="910"/>
        <v>45.87</v>
      </c>
      <c r="CT979">
        <f t="shared" si="911"/>
        <v>1818.41</v>
      </c>
      <c r="CU979">
        <f t="shared" si="912"/>
        <v>0</v>
      </c>
      <c r="CV979">
        <f t="shared" si="913"/>
        <v>5.31</v>
      </c>
      <c r="CW979">
        <f t="shared" si="914"/>
        <v>0</v>
      </c>
      <c r="CX979">
        <f t="shared" si="915"/>
        <v>0</v>
      </c>
      <c r="CY979">
        <f t="shared" si="916"/>
        <v>0</v>
      </c>
      <c r="CZ979">
        <f t="shared" si="917"/>
        <v>0</v>
      </c>
      <c r="DC979" t="s">
        <v>3</v>
      </c>
      <c r="DD979" t="s">
        <v>3</v>
      </c>
      <c r="DE979" t="s">
        <v>3</v>
      </c>
      <c r="DF979" t="s">
        <v>3</v>
      </c>
      <c r="DG979" t="s">
        <v>3</v>
      </c>
      <c r="DH979" t="s">
        <v>3</v>
      </c>
      <c r="DI979" t="s">
        <v>3</v>
      </c>
      <c r="DJ979" t="s">
        <v>3</v>
      </c>
      <c r="DK979" t="s">
        <v>3</v>
      </c>
      <c r="DL979" t="s">
        <v>3</v>
      </c>
      <c r="DM979" t="s">
        <v>3</v>
      </c>
      <c r="DN979">
        <v>105</v>
      </c>
      <c r="DO979">
        <v>77</v>
      </c>
      <c r="DP979">
        <v>1</v>
      </c>
      <c r="DQ979">
        <v>1</v>
      </c>
      <c r="DU979">
        <v>1005</v>
      </c>
      <c r="DV979" t="s">
        <v>17</v>
      </c>
      <c r="DW979" t="s">
        <v>17</v>
      </c>
      <c r="DX979">
        <v>100</v>
      </c>
      <c r="EE979">
        <v>39927509</v>
      </c>
      <c r="EF979">
        <v>30</v>
      </c>
      <c r="EG979" t="s">
        <v>51</v>
      </c>
      <c r="EH979">
        <v>0</v>
      </c>
      <c r="EI979" t="s">
        <v>3</v>
      </c>
      <c r="EJ979">
        <v>1</v>
      </c>
      <c r="EK979">
        <v>97</v>
      </c>
      <c r="EL979" t="s">
        <v>662</v>
      </c>
      <c r="EM979" t="s">
        <v>663</v>
      </c>
      <c r="EO979" t="s">
        <v>3</v>
      </c>
      <c r="EQ979">
        <v>131072</v>
      </c>
      <c r="ER979">
        <v>104.48</v>
      </c>
      <c r="ES979">
        <v>9.4600000000000009</v>
      </c>
      <c r="ET979">
        <v>20.89</v>
      </c>
      <c r="EU979">
        <v>1.87</v>
      </c>
      <c r="EV979">
        <v>74.13</v>
      </c>
      <c r="EW979">
        <v>5.31</v>
      </c>
      <c r="EX979">
        <v>0</v>
      </c>
      <c r="EY979">
        <v>0</v>
      </c>
      <c r="FQ979">
        <v>0</v>
      </c>
      <c r="FR979">
        <f t="shared" si="918"/>
        <v>0</v>
      </c>
      <c r="FS979">
        <v>0</v>
      </c>
      <c r="FX979">
        <v>105</v>
      </c>
      <c r="FY979">
        <v>77</v>
      </c>
      <c r="GA979" t="s">
        <v>3</v>
      </c>
      <c r="GD979">
        <v>0</v>
      </c>
      <c r="GF979">
        <v>1686603062</v>
      </c>
      <c r="GG979">
        <v>2</v>
      </c>
      <c r="GH979">
        <v>1</v>
      </c>
      <c r="GI979">
        <v>2</v>
      </c>
      <c r="GJ979">
        <v>0</v>
      </c>
      <c r="GK979">
        <f>ROUND(R979*(R12)/100,2)</f>
        <v>0</v>
      </c>
      <c r="GL979">
        <f t="shared" si="919"/>
        <v>0</v>
      </c>
      <c r="GM979">
        <f t="shared" si="920"/>
        <v>0</v>
      </c>
      <c r="GN979">
        <f t="shared" si="921"/>
        <v>0</v>
      </c>
      <c r="GO979">
        <f t="shared" si="922"/>
        <v>0</v>
      </c>
      <c r="GP979">
        <f t="shared" si="923"/>
        <v>0</v>
      </c>
      <c r="GR979">
        <v>0</v>
      </c>
      <c r="GS979">
        <v>3</v>
      </c>
      <c r="GT979">
        <v>0</v>
      </c>
      <c r="GU979" t="s">
        <v>3</v>
      </c>
      <c r="GV979">
        <f t="shared" si="924"/>
        <v>0</v>
      </c>
      <c r="GW979">
        <v>1</v>
      </c>
      <c r="GX979">
        <f t="shared" si="925"/>
        <v>0</v>
      </c>
      <c r="HA979">
        <v>0</v>
      </c>
      <c r="HB979">
        <v>0</v>
      </c>
      <c r="HC979">
        <f t="shared" si="926"/>
        <v>0</v>
      </c>
      <c r="IK979">
        <v>0</v>
      </c>
    </row>
    <row r="980" spans="1:245" hidden="1" x14ac:dyDescent="0.2">
      <c r="A980">
        <v>18</v>
      </c>
      <c r="B980">
        <v>1</v>
      </c>
      <c r="C980">
        <v>527</v>
      </c>
      <c r="E980" t="s">
        <v>715</v>
      </c>
      <c r="F980" t="s">
        <v>665</v>
      </c>
      <c r="G980" t="s">
        <v>666</v>
      </c>
      <c r="H980" t="s">
        <v>318</v>
      </c>
      <c r="I980">
        <v>0</v>
      </c>
      <c r="J980">
        <v>9</v>
      </c>
      <c r="O980">
        <f t="shared" si="887"/>
        <v>0</v>
      </c>
      <c r="P980">
        <f t="shared" si="888"/>
        <v>0</v>
      </c>
      <c r="Q980">
        <f t="shared" si="889"/>
        <v>0</v>
      </c>
      <c r="R980">
        <f t="shared" si="890"/>
        <v>0</v>
      </c>
      <c r="S980">
        <f t="shared" si="891"/>
        <v>0</v>
      </c>
      <c r="T980">
        <f t="shared" si="892"/>
        <v>0</v>
      </c>
      <c r="U980">
        <f t="shared" si="893"/>
        <v>0</v>
      </c>
      <c r="V980">
        <f t="shared" si="894"/>
        <v>0</v>
      </c>
      <c r="W980">
        <f t="shared" si="895"/>
        <v>0</v>
      </c>
      <c r="X980">
        <f t="shared" si="896"/>
        <v>0</v>
      </c>
      <c r="Y980">
        <f t="shared" si="897"/>
        <v>0</v>
      </c>
      <c r="AA980">
        <v>40385408</v>
      </c>
      <c r="AB980">
        <f t="shared" si="898"/>
        <v>48.21</v>
      </c>
      <c r="AC980">
        <f t="shared" si="899"/>
        <v>48.21</v>
      </c>
      <c r="AD980">
        <f t="shared" si="900"/>
        <v>0</v>
      </c>
      <c r="AE980">
        <f t="shared" si="901"/>
        <v>0</v>
      </c>
      <c r="AF980">
        <f t="shared" si="902"/>
        <v>0</v>
      </c>
      <c r="AG980">
        <f t="shared" si="903"/>
        <v>0</v>
      </c>
      <c r="AH980">
        <f t="shared" si="904"/>
        <v>0</v>
      </c>
      <c r="AI980">
        <f t="shared" si="905"/>
        <v>0</v>
      </c>
      <c r="AJ980">
        <f t="shared" si="906"/>
        <v>0</v>
      </c>
      <c r="AK980">
        <v>48.21</v>
      </c>
      <c r="AL980">
        <v>48.21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1</v>
      </c>
      <c r="AW980">
        <v>1</v>
      </c>
      <c r="AZ980">
        <v>1</v>
      </c>
      <c r="BA980">
        <v>1</v>
      </c>
      <c r="BB980">
        <v>1</v>
      </c>
      <c r="BC980">
        <v>1.71</v>
      </c>
      <c r="BD980" t="s">
        <v>3</v>
      </c>
      <c r="BE980" t="s">
        <v>3</v>
      </c>
      <c r="BF980" t="s">
        <v>3</v>
      </c>
      <c r="BG980" t="s">
        <v>3</v>
      </c>
      <c r="BH980">
        <v>3</v>
      </c>
      <c r="BI980">
        <v>1</v>
      </c>
      <c r="BJ980" t="s">
        <v>667</v>
      </c>
      <c r="BM980">
        <v>97</v>
      </c>
      <c r="BN980">
        <v>0</v>
      </c>
      <c r="BO980" t="s">
        <v>665</v>
      </c>
      <c r="BP980">
        <v>1</v>
      </c>
      <c r="BQ980">
        <v>30</v>
      </c>
      <c r="BR980">
        <v>0</v>
      </c>
      <c r="BS980">
        <v>1</v>
      </c>
      <c r="BT980">
        <v>1</v>
      </c>
      <c r="BU980">
        <v>1</v>
      </c>
      <c r="BV980">
        <v>1</v>
      </c>
      <c r="BW980">
        <v>1</v>
      </c>
      <c r="BX980">
        <v>1</v>
      </c>
      <c r="BY980" t="s">
        <v>3</v>
      </c>
      <c r="BZ980">
        <v>0</v>
      </c>
      <c r="CA980">
        <v>0</v>
      </c>
      <c r="CE980">
        <v>30</v>
      </c>
      <c r="CF980">
        <v>0</v>
      </c>
      <c r="CG980">
        <v>0</v>
      </c>
      <c r="CM980">
        <v>0</v>
      </c>
      <c r="CN980" t="s">
        <v>3</v>
      </c>
      <c r="CO980">
        <v>0</v>
      </c>
      <c r="CP980">
        <f t="shared" si="907"/>
        <v>0</v>
      </c>
      <c r="CQ980">
        <f t="shared" si="908"/>
        <v>82.44</v>
      </c>
      <c r="CR980">
        <f t="shared" si="909"/>
        <v>0</v>
      </c>
      <c r="CS980">
        <f t="shared" si="910"/>
        <v>0</v>
      </c>
      <c r="CT980">
        <f t="shared" si="911"/>
        <v>0</v>
      </c>
      <c r="CU980">
        <f t="shared" si="912"/>
        <v>0</v>
      </c>
      <c r="CV980">
        <f t="shared" si="913"/>
        <v>0</v>
      </c>
      <c r="CW980">
        <f t="shared" si="914"/>
        <v>0</v>
      </c>
      <c r="CX980">
        <f t="shared" si="915"/>
        <v>0</v>
      </c>
      <c r="CY980">
        <f t="shared" si="916"/>
        <v>0</v>
      </c>
      <c r="CZ980">
        <f t="shared" si="917"/>
        <v>0</v>
      </c>
      <c r="DC980" t="s">
        <v>3</v>
      </c>
      <c r="DD980" t="s">
        <v>3</v>
      </c>
      <c r="DE980" t="s">
        <v>3</v>
      </c>
      <c r="DF980" t="s">
        <v>3</v>
      </c>
      <c r="DG980" t="s">
        <v>3</v>
      </c>
      <c r="DH980" t="s">
        <v>3</v>
      </c>
      <c r="DI980" t="s">
        <v>3</v>
      </c>
      <c r="DJ980" t="s">
        <v>3</v>
      </c>
      <c r="DK980" t="s">
        <v>3</v>
      </c>
      <c r="DL980" t="s">
        <v>3</v>
      </c>
      <c r="DM980" t="s">
        <v>3</v>
      </c>
      <c r="DN980">
        <v>105</v>
      </c>
      <c r="DO980">
        <v>77</v>
      </c>
      <c r="DP980">
        <v>1</v>
      </c>
      <c r="DQ980">
        <v>1</v>
      </c>
      <c r="DU980">
        <v>1009</v>
      </c>
      <c r="DV980" t="s">
        <v>318</v>
      </c>
      <c r="DW980" t="s">
        <v>318</v>
      </c>
      <c r="DX980">
        <v>1</v>
      </c>
      <c r="EE980">
        <v>39927509</v>
      </c>
      <c r="EF980">
        <v>30</v>
      </c>
      <c r="EG980" t="s">
        <v>51</v>
      </c>
      <c r="EH980">
        <v>0</v>
      </c>
      <c r="EI980" t="s">
        <v>3</v>
      </c>
      <c r="EJ980">
        <v>1</v>
      </c>
      <c r="EK980">
        <v>97</v>
      </c>
      <c r="EL980" t="s">
        <v>662</v>
      </c>
      <c r="EM980" t="s">
        <v>663</v>
      </c>
      <c r="EO980" t="s">
        <v>3</v>
      </c>
      <c r="EQ980">
        <v>0</v>
      </c>
      <c r="ER980">
        <v>48.21</v>
      </c>
      <c r="ES980">
        <v>48.21</v>
      </c>
      <c r="ET980">
        <v>0</v>
      </c>
      <c r="EU980">
        <v>0</v>
      </c>
      <c r="EV980">
        <v>0</v>
      </c>
      <c r="EW980">
        <v>0</v>
      </c>
      <c r="EX980">
        <v>0</v>
      </c>
      <c r="FQ980">
        <v>0</v>
      </c>
      <c r="FR980">
        <f t="shared" si="918"/>
        <v>0</v>
      </c>
      <c r="FS980">
        <v>0</v>
      </c>
      <c r="FX980">
        <v>105</v>
      </c>
      <c r="FY980">
        <v>77</v>
      </c>
      <c r="GA980" t="s">
        <v>3</v>
      </c>
      <c r="GD980">
        <v>0</v>
      </c>
      <c r="GF980">
        <v>-1866386001</v>
      </c>
      <c r="GG980">
        <v>2</v>
      </c>
      <c r="GH980">
        <v>1</v>
      </c>
      <c r="GI980">
        <v>2</v>
      </c>
      <c r="GJ980">
        <v>0</v>
      </c>
      <c r="GK980">
        <f>ROUND(R980*(R12)/100,2)</f>
        <v>0</v>
      </c>
      <c r="GL980">
        <f t="shared" si="919"/>
        <v>0</v>
      </c>
      <c r="GM980">
        <f t="shared" si="920"/>
        <v>0</v>
      </c>
      <c r="GN980">
        <f t="shared" si="921"/>
        <v>0</v>
      </c>
      <c r="GO980">
        <f t="shared" si="922"/>
        <v>0</v>
      </c>
      <c r="GP980">
        <f t="shared" si="923"/>
        <v>0</v>
      </c>
      <c r="GR980">
        <v>0</v>
      </c>
      <c r="GS980">
        <v>3</v>
      </c>
      <c r="GT980">
        <v>0</v>
      </c>
      <c r="GU980" t="s">
        <v>3</v>
      </c>
      <c r="GV980">
        <f t="shared" si="924"/>
        <v>0</v>
      </c>
      <c r="GW980">
        <v>1</v>
      </c>
      <c r="GX980">
        <f t="shared" si="925"/>
        <v>0</v>
      </c>
      <c r="HA980">
        <v>0</v>
      </c>
      <c r="HB980">
        <v>0</v>
      </c>
      <c r="HC980">
        <f t="shared" si="926"/>
        <v>0</v>
      </c>
      <c r="IK980">
        <v>0</v>
      </c>
    </row>
    <row r="981" spans="1:245" hidden="1" x14ac:dyDescent="0.2">
      <c r="A981">
        <v>17</v>
      </c>
      <c r="B981">
        <v>1</v>
      </c>
      <c r="C981">
        <f>ROW(SmtRes!A533)</f>
        <v>533</v>
      </c>
      <c r="D981">
        <f>ROW(EtalonRes!A524)</f>
        <v>524</v>
      </c>
      <c r="E981" t="s">
        <v>716</v>
      </c>
      <c r="F981" t="s">
        <v>669</v>
      </c>
      <c r="G981" t="s">
        <v>670</v>
      </c>
      <c r="H981" t="s">
        <v>17</v>
      </c>
      <c r="I981">
        <v>0</v>
      </c>
      <c r="J981">
        <v>0</v>
      </c>
      <c r="O981">
        <f t="shared" si="887"/>
        <v>0</v>
      </c>
      <c r="P981">
        <f t="shared" si="888"/>
        <v>0</v>
      </c>
      <c r="Q981">
        <f t="shared" si="889"/>
        <v>0</v>
      </c>
      <c r="R981">
        <f t="shared" si="890"/>
        <v>0</v>
      </c>
      <c r="S981">
        <f t="shared" si="891"/>
        <v>0</v>
      </c>
      <c r="T981">
        <f t="shared" si="892"/>
        <v>0</v>
      </c>
      <c r="U981">
        <f t="shared" si="893"/>
        <v>0</v>
      </c>
      <c r="V981">
        <f t="shared" si="894"/>
        <v>0</v>
      </c>
      <c r="W981">
        <f t="shared" si="895"/>
        <v>0</v>
      </c>
      <c r="X981">
        <f t="shared" si="896"/>
        <v>0</v>
      </c>
      <c r="Y981">
        <f t="shared" si="897"/>
        <v>0</v>
      </c>
      <c r="AA981">
        <v>40385408</v>
      </c>
      <c r="AB981">
        <f t="shared" si="898"/>
        <v>314.5</v>
      </c>
      <c r="AC981">
        <f t="shared" si="899"/>
        <v>287.64999999999998</v>
      </c>
      <c r="AD981">
        <f t="shared" si="900"/>
        <v>1.5</v>
      </c>
      <c r="AE981">
        <f t="shared" si="901"/>
        <v>0.31</v>
      </c>
      <c r="AF981">
        <f t="shared" si="902"/>
        <v>25.35</v>
      </c>
      <c r="AG981">
        <f t="shared" si="903"/>
        <v>0</v>
      </c>
      <c r="AH981">
        <f t="shared" si="904"/>
        <v>2.13</v>
      </c>
      <c r="AI981">
        <f t="shared" si="905"/>
        <v>0</v>
      </c>
      <c r="AJ981">
        <f t="shared" si="906"/>
        <v>0</v>
      </c>
      <c r="AK981">
        <v>314.5</v>
      </c>
      <c r="AL981">
        <v>287.64999999999998</v>
      </c>
      <c r="AM981">
        <v>1.5</v>
      </c>
      <c r="AN981">
        <v>0.31</v>
      </c>
      <c r="AO981">
        <v>25.35</v>
      </c>
      <c r="AP981">
        <v>0</v>
      </c>
      <c r="AQ981">
        <v>2.13</v>
      </c>
      <c r="AR981">
        <v>0</v>
      </c>
      <c r="AS981">
        <v>0</v>
      </c>
      <c r="AT981">
        <v>85</v>
      </c>
      <c r="AU981">
        <v>41</v>
      </c>
      <c r="AV981">
        <v>1</v>
      </c>
      <c r="AW981">
        <v>1</v>
      </c>
      <c r="AZ981">
        <v>1</v>
      </c>
      <c r="BA981">
        <v>24.53</v>
      </c>
      <c r="BB981">
        <v>9.57</v>
      </c>
      <c r="BC981">
        <v>1.77</v>
      </c>
      <c r="BD981" t="s">
        <v>3</v>
      </c>
      <c r="BE981" t="s">
        <v>3</v>
      </c>
      <c r="BF981" t="s">
        <v>3</v>
      </c>
      <c r="BG981" t="s">
        <v>3</v>
      </c>
      <c r="BH981">
        <v>0</v>
      </c>
      <c r="BI981">
        <v>1</v>
      </c>
      <c r="BJ981" t="s">
        <v>671</v>
      </c>
      <c r="BM981">
        <v>97</v>
      </c>
      <c r="BN981">
        <v>0</v>
      </c>
      <c r="BO981" t="s">
        <v>669</v>
      </c>
      <c r="BP981">
        <v>1</v>
      </c>
      <c r="BQ981">
        <v>30</v>
      </c>
      <c r="BR981">
        <v>0</v>
      </c>
      <c r="BS981">
        <v>24.53</v>
      </c>
      <c r="BT981">
        <v>1</v>
      </c>
      <c r="BU981">
        <v>1</v>
      </c>
      <c r="BV981">
        <v>1</v>
      </c>
      <c r="BW981">
        <v>1</v>
      </c>
      <c r="BX981">
        <v>1</v>
      </c>
      <c r="BY981" t="s">
        <v>3</v>
      </c>
      <c r="BZ981">
        <v>85</v>
      </c>
      <c r="CA981">
        <v>41</v>
      </c>
      <c r="CE981">
        <v>30</v>
      </c>
      <c r="CF981">
        <v>0</v>
      </c>
      <c r="CG981">
        <v>0</v>
      </c>
      <c r="CM981">
        <v>0</v>
      </c>
      <c r="CN981" t="s">
        <v>3</v>
      </c>
      <c r="CO981">
        <v>0</v>
      </c>
      <c r="CP981">
        <f t="shared" si="907"/>
        <v>0</v>
      </c>
      <c r="CQ981">
        <f t="shared" si="908"/>
        <v>509.14</v>
      </c>
      <c r="CR981">
        <f t="shared" si="909"/>
        <v>14.36</v>
      </c>
      <c r="CS981">
        <f t="shared" si="910"/>
        <v>7.6</v>
      </c>
      <c r="CT981">
        <f t="shared" si="911"/>
        <v>621.84</v>
      </c>
      <c r="CU981">
        <f t="shared" si="912"/>
        <v>0</v>
      </c>
      <c r="CV981">
        <f t="shared" si="913"/>
        <v>2.13</v>
      </c>
      <c r="CW981">
        <f t="shared" si="914"/>
        <v>0</v>
      </c>
      <c r="CX981">
        <f t="shared" si="915"/>
        <v>0</v>
      </c>
      <c r="CY981">
        <f t="shared" si="916"/>
        <v>0</v>
      </c>
      <c r="CZ981">
        <f t="shared" si="917"/>
        <v>0</v>
      </c>
      <c r="DC981" t="s">
        <v>3</v>
      </c>
      <c r="DD981" t="s">
        <v>3</v>
      </c>
      <c r="DE981" t="s">
        <v>3</v>
      </c>
      <c r="DF981" t="s">
        <v>3</v>
      </c>
      <c r="DG981" t="s">
        <v>3</v>
      </c>
      <c r="DH981" t="s">
        <v>3</v>
      </c>
      <c r="DI981" t="s">
        <v>3</v>
      </c>
      <c r="DJ981" t="s">
        <v>3</v>
      </c>
      <c r="DK981" t="s">
        <v>3</v>
      </c>
      <c r="DL981" t="s">
        <v>3</v>
      </c>
      <c r="DM981" t="s">
        <v>3</v>
      </c>
      <c r="DN981">
        <v>105</v>
      </c>
      <c r="DO981">
        <v>77</v>
      </c>
      <c r="DP981">
        <v>1</v>
      </c>
      <c r="DQ981">
        <v>1</v>
      </c>
      <c r="DU981">
        <v>1005</v>
      </c>
      <c r="DV981" t="s">
        <v>17</v>
      </c>
      <c r="DW981" t="s">
        <v>17</v>
      </c>
      <c r="DX981">
        <v>100</v>
      </c>
      <c r="EE981">
        <v>39927509</v>
      </c>
      <c r="EF981">
        <v>30</v>
      </c>
      <c r="EG981" t="s">
        <v>51</v>
      </c>
      <c r="EH981">
        <v>0</v>
      </c>
      <c r="EI981" t="s">
        <v>3</v>
      </c>
      <c r="EJ981">
        <v>1</v>
      </c>
      <c r="EK981">
        <v>97</v>
      </c>
      <c r="EL981" t="s">
        <v>662</v>
      </c>
      <c r="EM981" t="s">
        <v>663</v>
      </c>
      <c r="EO981" t="s">
        <v>3</v>
      </c>
      <c r="EQ981">
        <v>131072</v>
      </c>
      <c r="ER981">
        <v>314.5</v>
      </c>
      <c r="ES981">
        <v>287.64999999999998</v>
      </c>
      <c r="ET981">
        <v>1.5</v>
      </c>
      <c r="EU981">
        <v>0.31</v>
      </c>
      <c r="EV981">
        <v>25.35</v>
      </c>
      <c r="EW981">
        <v>2.13</v>
      </c>
      <c r="EX981">
        <v>0</v>
      </c>
      <c r="EY981">
        <v>0</v>
      </c>
      <c r="FQ981">
        <v>0</v>
      </c>
      <c r="FR981">
        <f t="shared" si="918"/>
        <v>0</v>
      </c>
      <c r="FS981">
        <v>0</v>
      </c>
      <c r="FX981">
        <v>105</v>
      </c>
      <c r="FY981">
        <v>77</v>
      </c>
      <c r="GA981" t="s">
        <v>3</v>
      </c>
      <c r="GD981">
        <v>0</v>
      </c>
      <c r="GF981">
        <v>-1326803469</v>
      </c>
      <c r="GG981">
        <v>2</v>
      </c>
      <c r="GH981">
        <v>1</v>
      </c>
      <c r="GI981">
        <v>2</v>
      </c>
      <c r="GJ981">
        <v>0</v>
      </c>
      <c r="GK981">
        <f>ROUND(R981*(R12)/100,2)</f>
        <v>0</v>
      </c>
      <c r="GL981">
        <f t="shared" si="919"/>
        <v>0</v>
      </c>
      <c r="GM981">
        <f t="shared" si="920"/>
        <v>0</v>
      </c>
      <c r="GN981">
        <f t="shared" si="921"/>
        <v>0</v>
      </c>
      <c r="GO981">
        <f t="shared" si="922"/>
        <v>0</v>
      </c>
      <c r="GP981">
        <f t="shared" si="923"/>
        <v>0</v>
      </c>
      <c r="GR981">
        <v>0</v>
      </c>
      <c r="GS981">
        <v>3</v>
      </c>
      <c r="GT981">
        <v>0</v>
      </c>
      <c r="GU981" t="s">
        <v>3</v>
      </c>
      <c r="GV981">
        <f t="shared" si="924"/>
        <v>0</v>
      </c>
      <c r="GW981">
        <v>1</v>
      </c>
      <c r="GX981">
        <f t="shared" si="925"/>
        <v>0</v>
      </c>
      <c r="HA981">
        <v>0</v>
      </c>
      <c r="HB981">
        <v>0</v>
      </c>
      <c r="HC981">
        <f t="shared" si="926"/>
        <v>0</v>
      </c>
      <c r="IK981">
        <v>0</v>
      </c>
    </row>
    <row r="982" spans="1:245" hidden="1" x14ac:dyDescent="0.2"/>
    <row r="983" spans="1:245" hidden="1" x14ac:dyDescent="0.2">
      <c r="A983" s="2">
        <v>51</v>
      </c>
      <c r="B983" s="2">
        <f>B967</f>
        <v>1</v>
      </c>
      <c r="C983" s="2">
        <f>A967</f>
        <v>4</v>
      </c>
      <c r="D983" s="2">
        <f>ROW(A967)</f>
        <v>967</v>
      </c>
      <c r="E983" s="2"/>
      <c r="F983" s="2" t="str">
        <f>IF(F967&lt;&gt;"",F967,"")</f>
        <v>Новый раздел</v>
      </c>
      <c r="G983" s="2" t="str">
        <f>IF(G967&lt;&gt;"",G967,"")</f>
        <v>п.37.2   Установка ограждения h=2,5м - 9м/п</v>
      </c>
      <c r="H983" s="2">
        <v>0</v>
      </c>
      <c r="I983" s="2"/>
      <c r="J983" s="2"/>
      <c r="K983" s="2"/>
      <c r="L983" s="2"/>
      <c r="M983" s="2"/>
      <c r="N983" s="2"/>
      <c r="O983" s="2">
        <f t="shared" ref="O983:T983" si="927">ROUND(AB983,2)</f>
        <v>0</v>
      </c>
      <c r="P983" s="2">
        <f t="shared" si="927"/>
        <v>0</v>
      </c>
      <c r="Q983" s="2">
        <f t="shared" si="927"/>
        <v>0</v>
      </c>
      <c r="R983" s="2">
        <f t="shared" si="927"/>
        <v>0</v>
      </c>
      <c r="S983" s="2">
        <f t="shared" si="927"/>
        <v>0</v>
      </c>
      <c r="T983" s="2">
        <f t="shared" si="927"/>
        <v>0</v>
      </c>
      <c r="U983" s="2">
        <f>AH983</f>
        <v>0</v>
      </c>
      <c r="V983" s="2">
        <f>AI983</f>
        <v>0</v>
      </c>
      <c r="W983" s="2">
        <f>ROUND(AJ983,2)</f>
        <v>0</v>
      </c>
      <c r="X983" s="2">
        <f>ROUND(AK983,2)</f>
        <v>0</v>
      </c>
      <c r="Y983" s="2">
        <f>ROUND(AL983,2)</f>
        <v>0</v>
      </c>
      <c r="Z983" s="2"/>
      <c r="AA983" s="2"/>
      <c r="AB983" s="2">
        <f>ROUND(SUMIF(AA971:AA981,"=40385408",O971:O981),2)</f>
        <v>0</v>
      </c>
      <c r="AC983" s="2">
        <f>ROUND(SUMIF(AA971:AA981,"=40385408",P971:P981),2)</f>
        <v>0</v>
      </c>
      <c r="AD983" s="2">
        <f>ROUND(SUMIF(AA971:AA981,"=40385408",Q971:Q981),2)</f>
        <v>0</v>
      </c>
      <c r="AE983" s="2">
        <f>ROUND(SUMIF(AA971:AA981,"=40385408",R971:R981),2)</f>
        <v>0</v>
      </c>
      <c r="AF983" s="2">
        <f>ROUND(SUMIF(AA971:AA981,"=40385408",S971:S981),2)</f>
        <v>0</v>
      </c>
      <c r="AG983" s="2">
        <f>ROUND(SUMIF(AA971:AA981,"=40385408",T971:T981),2)</f>
        <v>0</v>
      </c>
      <c r="AH983" s="2">
        <f>SUMIF(AA971:AA981,"=40385408",U971:U981)</f>
        <v>0</v>
      </c>
      <c r="AI983" s="2">
        <f>SUMIF(AA971:AA981,"=40385408",V971:V981)</f>
        <v>0</v>
      </c>
      <c r="AJ983" s="2">
        <f>ROUND(SUMIF(AA971:AA981,"=40385408",W971:W981),2)</f>
        <v>0</v>
      </c>
      <c r="AK983" s="2">
        <f>ROUND(SUMIF(AA971:AA981,"=40385408",X971:X981),2)</f>
        <v>0</v>
      </c>
      <c r="AL983" s="2">
        <f>ROUND(SUMIF(AA971:AA981,"=40385408",Y971:Y981),2)</f>
        <v>0</v>
      </c>
      <c r="AM983" s="2"/>
      <c r="AN983" s="2"/>
      <c r="AO983" s="2">
        <f t="shared" ref="AO983:BC983" si="928">ROUND(BX983,2)</f>
        <v>0</v>
      </c>
      <c r="AP983" s="2">
        <f t="shared" si="928"/>
        <v>0</v>
      </c>
      <c r="AQ983" s="2">
        <f t="shared" si="928"/>
        <v>0</v>
      </c>
      <c r="AR983" s="2">
        <f t="shared" si="928"/>
        <v>0</v>
      </c>
      <c r="AS983" s="2">
        <f t="shared" si="928"/>
        <v>0</v>
      </c>
      <c r="AT983" s="2">
        <f t="shared" si="928"/>
        <v>0</v>
      </c>
      <c r="AU983" s="2">
        <f t="shared" si="928"/>
        <v>0</v>
      </c>
      <c r="AV983" s="2">
        <f t="shared" si="928"/>
        <v>0</v>
      </c>
      <c r="AW983" s="2">
        <f t="shared" si="928"/>
        <v>0</v>
      </c>
      <c r="AX983" s="2">
        <f t="shared" si="928"/>
        <v>0</v>
      </c>
      <c r="AY983" s="2">
        <f t="shared" si="928"/>
        <v>0</v>
      </c>
      <c r="AZ983" s="2">
        <f t="shared" si="928"/>
        <v>0</v>
      </c>
      <c r="BA983" s="2">
        <f t="shared" si="928"/>
        <v>0</v>
      </c>
      <c r="BB983" s="2">
        <f t="shared" si="928"/>
        <v>0</v>
      </c>
      <c r="BC983" s="2">
        <f t="shared" si="928"/>
        <v>0</v>
      </c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>
        <f>ROUND(SUMIF(AA971:AA981,"=40385408",FQ971:FQ981),2)</f>
        <v>0</v>
      </c>
      <c r="BY983" s="2">
        <f>ROUND(SUMIF(AA971:AA981,"=40385408",FR971:FR981),2)</f>
        <v>0</v>
      </c>
      <c r="BZ983" s="2">
        <f>ROUND(SUMIF(AA971:AA981,"=40385408",GL971:GL981),2)</f>
        <v>0</v>
      </c>
      <c r="CA983" s="2">
        <f>ROUND(SUMIF(AA971:AA981,"=40385408",GM971:GM981),2)</f>
        <v>0</v>
      </c>
      <c r="CB983" s="2">
        <f>ROUND(SUMIF(AA971:AA981,"=40385408",GN971:GN981),2)</f>
        <v>0</v>
      </c>
      <c r="CC983" s="2">
        <f>ROUND(SUMIF(AA971:AA981,"=40385408",GO971:GO981),2)</f>
        <v>0</v>
      </c>
      <c r="CD983" s="2">
        <f>ROUND(SUMIF(AA971:AA981,"=40385408",GP971:GP981),2)</f>
        <v>0</v>
      </c>
      <c r="CE983" s="2">
        <f>AC983-BX983</f>
        <v>0</v>
      </c>
      <c r="CF983" s="2">
        <f>AC983-BY983</f>
        <v>0</v>
      </c>
      <c r="CG983" s="2">
        <f>BX983-BZ983</f>
        <v>0</v>
      </c>
      <c r="CH983" s="2">
        <f>AC983-BX983-BY983+BZ983</f>
        <v>0</v>
      </c>
      <c r="CI983" s="2">
        <f>BY983-BZ983</f>
        <v>0</v>
      </c>
      <c r="CJ983" s="2">
        <f>ROUND(SUMIF(AA971:AA981,"=40385408",GX971:GX981),2)</f>
        <v>0</v>
      </c>
      <c r="CK983" s="2">
        <f>ROUND(SUMIF(AA971:AA981,"=40385408",GY971:GY981),2)</f>
        <v>0</v>
      </c>
      <c r="CL983" s="2">
        <f>ROUND(SUMIF(AA971:AA981,"=40385408",GZ971:GZ981),2)</f>
        <v>0</v>
      </c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>
        <v>0</v>
      </c>
    </row>
    <row r="984" spans="1:245" hidden="1" x14ac:dyDescent="0.2"/>
    <row r="985" spans="1:245" hidden="1" x14ac:dyDescent="0.2">
      <c r="A985" s="4">
        <v>50</v>
      </c>
      <c r="B985" s="4">
        <v>0</v>
      </c>
      <c r="C985" s="4">
        <v>0</v>
      </c>
      <c r="D985" s="4">
        <v>1</v>
      </c>
      <c r="E985" s="4">
        <v>201</v>
      </c>
      <c r="F985" s="4">
        <f>ROUND(Source!O983,O985)</f>
        <v>0</v>
      </c>
      <c r="G985" s="4" t="s">
        <v>65</v>
      </c>
      <c r="H985" s="4" t="s">
        <v>66</v>
      </c>
      <c r="I985" s="4"/>
      <c r="J985" s="4"/>
      <c r="K985" s="4">
        <v>201</v>
      </c>
      <c r="L985" s="4">
        <v>1</v>
      </c>
      <c r="M985" s="4">
        <v>3</v>
      </c>
      <c r="N985" s="4" t="s">
        <v>3</v>
      </c>
      <c r="O985" s="4">
        <v>2</v>
      </c>
      <c r="P985" s="4"/>
      <c r="Q985" s="4"/>
      <c r="R985" s="4"/>
      <c r="S985" s="4"/>
      <c r="T985" s="4"/>
      <c r="U985" s="4"/>
      <c r="V985" s="4"/>
      <c r="W985" s="4"/>
    </row>
    <row r="986" spans="1:245" hidden="1" x14ac:dyDescent="0.2">
      <c r="A986" s="4">
        <v>50</v>
      </c>
      <c r="B986" s="4">
        <v>0</v>
      </c>
      <c r="C986" s="4">
        <v>0</v>
      </c>
      <c r="D986" s="4">
        <v>1</v>
      </c>
      <c r="E986" s="4">
        <v>202</v>
      </c>
      <c r="F986" s="4">
        <f>ROUND(Source!P983,O986)</f>
        <v>0</v>
      </c>
      <c r="G986" s="4" t="s">
        <v>67</v>
      </c>
      <c r="H986" s="4" t="s">
        <v>68</v>
      </c>
      <c r="I986" s="4"/>
      <c r="J986" s="4"/>
      <c r="K986" s="4">
        <v>202</v>
      </c>
      <c r="L986" s="4">
        <v>2</v>
      </c>
      <c r="M986" s="4">
        <v>3</v>
      </c>
      <c r="N986" s="4" t="s">
        <v>3</v>
      </c>
      <c r="O986" s="4">
        <v>2</v>
      </c>
      <c r="P986" s="4"/>
      <c r="Q986" s="4"/>
      <c r="R986" s="4"/>
      <c r="S986" s="4"/>
      <c r="T986" s="4"/>
      <c r="U986" s="4"/>
      <c r="V986" s="4"/>
      <c r="W986" s="4"/>
    </row>
    <row r="987" spans="1:245" hidden="1" x14ac:dyDescent="0.2">
      <c r="A987" s="4">
        <v>50</v>
      </c>
      <c r="B987" s="4">
        <v>0</v>
      </c>
      <c r="C987" s="4">
        <v>0</v>
      </c>
      <c r="D987" s="4">
        <v>1</v>
      </c>
      <c r="E987" s="4">
        <v>222</v>
      </c>
      <c r="F987" s="4">
        <f>ROUND(Source!AO983,O987)</f>
        <v>0</v>
      </c>
      <c r="G987" s="4" t="s">
        <v>69</v>
      </c>
      <c r="H987" s="4" t="s">
        <v>70</v>
      </c>
      <c r="I987" s="4"/>
      <c r="J987" s="4"/>
      <c r="K987" s="4">
        <v>222</v>
      </c>
      <c r="L987" s="4">
        <v>3</v>
      </c>
      <c r="M987" s="4">
        <v>3</v>
      </c>
      <c r="N987" s="4" t="s">
        <v>3</v>
      </c>
      <c r="O987" s="4">
        <v>2</v>
      </c>
      <c r="P987" s="4"/>
      <c r="Q987" s="4"/>
      <c r="R987" s="4"/>
      <c r="S987" s="4"/>
      <c r="T987" s="4"/>
      <c r="U987" s="4"/>
      <c r="V987" s="4"/>
      <c r="W987" s="4"/>
    </row>
    <row r="988" spans="1:245" hidden="1" x14ac:dyDescent="0.2">
      <c r="A988" s="4">
        <v>50</v>
      </c>
      <c r="B988" s="4">
        <v>0</v>
      </c>
      <c r="C988" s="4">
        <v>0</v>
      </c>
      <c r="D988" s="4">
        <v>1</v>
      </c>
      <c r="E988" s="4">
        <v>225</v>
      </c>
      <c r="F988" s="4">
        <f>ROUND(Source!AV983,O988)</f>
        <v>0</v>
      </c>
      <c r="G988" s="4" t="s">
        <v>71</v>
      </c>
      <c r="H988" s="4" t="s">
        <v>72</v>
      </c>
      <c r="I988" s="4"/>
      <c r="J988" s="4"/>
      <c r="K988" s="4">
        <v>225</v>
      </c>
      <c r="L988" s="4">
        <v>4</v>
      </c>
      <c r="M988" s="4">
        <v>3</v>
      </c>
      <c r="N988" s="4" t="s">
        <v>3</v>
      </c>
      <c r="O988" s="4">
        <v>2</v>
      </c>
      <c r="P988" s="4"/>
      <c r="Q988" s="4"/>
      <c r="R988" s="4"/>
      <c r="S988" s="4"/>
      <c r="T988" s="4"/>
      <c r="U988" s="4"/>
      <c r="V988" s="4"/>
      <c r="W988" s="4"/>
    </row>
    <row r="989" spans="1:245" hidden="1" x14ac:dyDescent="0.2">
      <c r="A989" s="4">
        <v>50</v>
      </c>
      <c r="B989" s="4">
        <v>0</v>
      </c>
      <c r="C989" s="4">
        <v>0</v>
      </c>
      <c r="D989" s="4">
        <v>1</v>
      </c>
      <c r="E989" s="4">
        <v>226</v>
      </c>
      <c r="F989" s="4">
        <f>ROUND(Source!AW983,O989)</f>
        <v>0</v>
      </c>
      <c r="G989" s="4" t="s">
        <v>73</v>
      </c>
      <c r="H989" s="4" t="s">
        <v>74</v>
      </c>
      <c r="I989" s="4"/>
      <c r="J989" s="4"/>
      <c r="K989" s="4">
        <v>226</v>
      </c>
      <c r="L989" s="4">
        <v>5</v>
      </c>
      <c r="M989" s="4">
        <v>3</v>
      </c>
      <c r="N989" s="4" t="s">
        <v>3</v>
      </c>
      <c r="O989" s="4">
        <v>2</v>
      </c>
      <c r="P989" s="4"/>
      <c r="Q989" s="4"/>
      <c r="R989" s="4"/>
      <c r="S989" s="4"/>
      <c r="T989" s="4"/>
      <c r="U989" s="4"/>
      <c r="V989" s="4"/>
      <c r="W989" s="4"/>
    </row>
    <row r="990" spans="1:245" hidden="1" x14ac:dyDescent="0.2">
      <c r="A990" s="4">
        <v>50</v>
      </c>
      <c r="B990" s="4">
        <v>0</v>
      </c>
      <c r="C990" s="4">
        <v>0</v>
      </c>
      <c r="D990" s="4">
        <v>1</v>
      </c>
      <c r="E990" s="4">
        <v>227</v>
      </c>
      <c r="F990" s="4">
        <f>ROUND(Source!AX983,O990)</f>
        <v>0</v>
      </c>
      <c r="G990" s="4" t="s">
        <v>75</v>
      </c>
      <c r="H990" s="4" t="s">
        <v>76</v>
      </c>
      <c r="I990" s="4"/>
      <c r="J990" s="4"/>
      <c r="K990" s="4">
        <v>227</v>
      </c>
      <c r="L990" s="4">
        <v>6</v>
      </c>
      <c r="M990" s="4">
        <v>3</v>
      </c>
      <c r="N990" s="4" t="s">
        <v>3</v>
      </c>
      <c r="O990" s="4">
        <v>2</v>
      </c>
      <c r="P990" s="4"/>
      <c r="Q990" s="4"/>
      <c r="R990" s="4"/>
      <c r="S990" s="4"/>
      <c r="T990" s="4"/>
      <c r="U990" s="4"/>
      <c r="V990" s="4"/>
      <c r="W990" s="4"/>
    </row>
    <row r="991" spans="1:245" hidden="1" x14ac:dyDescent="0.2">
      <c r="A991" s="4">
        <v>50</v>
      </c>
      <c r="B991" s="4">
        <v>0</v>
      </c>
      <c r="C991" s="4">
        <v>0</v>
      </c>
      <c r="D991" s="4">
        <v>1</v>
      </c>
      <c r="E991" s="4">
        <v>228</v>
      </c>
      <c r="F991" s="4">
        <f>ROUND(Source!AY983,O991)</f>
        <v>0</v>
      </c>
      <c r="G991" s="4" t="s">
        <v>77</v>
      </c>
      <c r="H991" s="4" t="s">
        <v>78</v>
      </c>
      <c r="I991" s="4"/>
      <c r="J991" s="4"/>
      <c r="K991" s="4">
        <v>228</v>
      </c>
      <c r="L991" s="4">
        <v>7</v>
      </c>
      <c r="M991" s="4">
        <v>3</v>
      </c>
      <c r="N991" s="4" t="s">
        <v>3</v>
      </c>
      <c r="O991" s="4">
        <v>2</v>
      </c>
      <c r="P991" s="4"/>
      <c r="Q991" s="4"/>
      <c r="R991" s="4"/>
      <c r="S991" s="4"/>
      <c r="T991" s="4"/>
      <c r="U991" s="4"/>
      <c r="V991" s="4"/>
      <c r="W991" s="4"/>
    </row>
    <row r="992" spans="1:245" hidden="1" x14ac:dyDescent="0.2">
      <c r="A992" s="4">
        <v>50</v>
      </c>
      <c r="B992" s="4">
        <v>0</v>
      </c>
      <c r="C992" s="4">
        <v>0</v>
      </c>
      <c r="D992" s="4">
        <v>1</v>
      </c>
      <c r="E992" s="4">
        <v>216</v>
      </c>
      <c r="F992" s="4">
        <f>ROUND(Source!AP983,O992)</f>
        <v>0</v>
      </c>
      <c r="G992" s="4" t="s">
        <v>79</v>
      </c>
      <c r="H992" s="4" t="s">
        <v>80</v>
      </c>
      <c r="I992" s="4"/>
      <c r="J992" s="4"/>
      <c r="K992" s="4">
        <v>216</v>
      </c>
      <c r="L992" s="4">
        <v>8</v>
      </c>
      <c r="M992" s="4">
        <v>3</v>
      </c>
      <c r="N992" s="4" t="s">
        <v>3</v>
      </c>
      <c r="O992" s="4">
        <v>2</v>
      </c>
      <c r="P992" s="4"/>
      <c r="Q992" s="4"/>
      <c r="R992" s="4"/>
      <c r="S992" s="4"/>
      <c r="T992" s="4"/>
      <c r="U992" s="4"/>
      <c r="V992" s="4"/>
      <c r="W992" s="4"/>
    </row>
    <row r="993" spans="1:23" hidden="1" x14ac:dyDescent="0.2">
      <c r="A993" s="4">
        <v>50</v>
      </c>
      <c r="B993" s="4">
        <v>0</v>
      </c>
      <c r="C993" s="4">
        <v>0</v>
      </c>
      <c r="D993" s="4">
        <v>1</v>
      </c>
      <c r="E993" s="4">
        <v>223</v>
      </c>
      <c r="F993" s="4">
        <f>ROUND(Source!AQ983,O993)</f>
        <v>0</v>
      </c>
      <c r="G993" s="4" t="s">
        <v>81</v>
      </c>
      <c r="H993" s="4" t="s">
        <v>82</v>
      </c>
      <c r="I993" s="4"/>
      <c r="J993" s="4"/>
      <c r="K993" s="4">
        <v>223</v>
      </c>
      <c r="L993" s="4">
        <v>9</v>
      </c>
      <c r="M993" s="4">
        <v>3</v>
      </c>
      <c r="N993" s="4" t="s">
        <v>3</v>
      </c>
      <c r="O993" s="4">
        <v>2</v>
      </c>
      <c r="P993" s="4"/>
      <c r="Q993" s="4"/>
      <c r="R993" s="4"/>
      <c r="S993" s="4"/>
      <c r="T993" s="4"/>
      <c r="U993" s="4"/>
      <c r="V993" s="4"/>
      <c r="W993" s="4"/>
    </row>
    <row r="994" spans="1:23" hidden="1" x14ac:dyDescent="0.2">
      <c r="A994" s="4">
        <v>50</v>
      </c>
      <c r="B994" s="4">
        <v>0</v>
      </c>
      <c r="C994" s="4">
        <v>0</v>
      </c>
      <c r="D994" s="4">
        <v>1</v>
      </c>
      <c r="E994" s="4">
        <v>229</v>
      </c>
      <c r="F994" s="4">
        <f>ROUND(Source!AZ983,O994)</f>
        <v>0</v>
      </c>
      <c r="G994" s="4" t="s">
        <v>83</v>
      </c>
      <c r="H994" s="4" t="s">
        <v>84</v>
      </c>
      <c r="I994" s="4"/>
      <c r="J994" s="4"/>
      <c r="K994" s="4">
        <v>229</v>
      </c>
      <c r="L994" s="4">
        <v>10</v>
      </c>
      <c r="M994" s="4">
        <v>3</v>
      </c>
      <c r="N994" s="4" t="s">
        <v>3</v>
      </c>
      <c r="O994" s="4">
        <v>2</v>
      </c>
      <c r="P994" s="4"/>
      <c r="Q994" s="4"/>
      <c r="R994" s="4"/>
      <c r="S994" s="4"/>
      <c r="T994" s="4"/>
      <c r="U994" s="4"/>
      <c r="V994" s="4"/>
      <c r="W994" s="4"/>
    </row>
    <row r="995" spans="1:23" hidden="1" x14ac:dyDescent="0.2">
      <c r="A995" s="4">
        <v>50</v>
      </c>
      <c r="B995" s="4">
        <v>0</v>
      </c>
      <c r="C995" s="4">
        <v>0</v>
      </c>
      <c r="D995" s="4">
        <v>1</v>
      </c>
      <c r="E995" s="4">
        <v>203</v>
      </c>
      <c r="F995" s="4">
        <f>ROUND(Source!Q983,O995)</f>
        <v>0</v>
      </c>
      <c r="G995" s="4" t="s">
        <v>85</v>
      </c>
      <c r="H995" s="4" t="s">
        <v>86</v>
      </c>
      <c r="I995" s="4"/>
      <c r="J995" s="4"/>
      <c r="K995" s="4">
        <v>203</v>
      </c>
      <c r="L995" s="4">
        <v>11</v>
      </c>
      <c r="M995" s="4">
        <v>3</v>
      </c>
      <c r="N995" s="4" t="s">
        <v>3</v>
      </c>
      <c r="O995" s="4">
        <v>2</v>
      </c>
      <c r="P995" s="4"/>
      <c r="Q995" s="4"/>
      <c r="R995" s="4"/>
      <c r="S995" s="4"/>
      <c r="T995" s="4"/>
      <c r="U995" s="4"/>
      <c r="V995" s="4"/>
      <c r="W995" s="4"/>
    </row>
    <row r="996" spans="1:23" hidden="1" x14ac:dyDescent="0.2">
      <c r="A996" s="4">
        <v>50</v>
      </c>
      <c r="B996" s="4">
        <v>0</v>
      </c>
      <c r="C996" s="4">
        <v>0</v>
      </c>
      <c r="D996" s="4">
        <v>1</v>
      </c>
      <c r="E996" s="4">
        <v>231</v>
      </c>
      <c r="F996" s="4">
        <f>ROUND(Source!BB983,O996)</f>
        <v>0</v>
      </c>
      <c r="G996" s="4" t="s">
        <v>87</v>
      </c>
      <c r="H996" s="4" t="s">
        <v>88</v>
      </c>
      <c r="I996" s="4"/>
      <c r="J996" s="4"/>
      <c r="K996" s="4">
        <v>231</v>
      </c>
      <c r="L996" s="4">
        <v>12</v>
      </c>
      <c r="M996" s="4">
        <v>3</v>
      </c>
      <c r="N996" s="4" t="s">
        <v>3</v>
      </c>
      <c r="O996" s="4">
        <v>2</v>
      </c>
      <c r="P996" s="4"/>
      <c r="Q996" s="4"/>
      <c r="R996" s="4"/>
      <c r="S996" s="4"/>
      <c r="T996" s="4"/>
      <c r="U996" s="4"/>
      <c r="V996" s="4"/>
      <c r="W996" s="4"/>
    </row>
    <row r="997" spans="1:23" hidden="1" x14ac:dyDescent="0.2">
      <c r="A997" s="4">
        <v>50</v>
      </c>
      <c r="B997" s="4">
        <v>0</v>
      </c>
      <c r="C997" s="4">
        <v>0</v>
      </c>
      <c r="D997" s="4">
        <v>1</v>
      </c>
      <c r="E997" s="4">
        <v>204</v>
      </c>
      <c r="F997" s="4">
        <f>ROUND(Source!R983,O997)</f>
        <v>0</v>
      </c>
      <c r="G997" s="4" t="s">
        <v>89</v>
      </c>
      <c r="H997" s="4" t="s">
        <v>90</v>
      </c>
      <c r="I997" s="4"/>
      <c r="J997" s="4"/>
      <c r="K997" s="4">
        <v>204</v>
      </c>
      <c r="L997" s="4">
        <v>13</v>
      </c>
      <c r="M997" s="4">
        <v>3</v>
      </c>
      <c r="N997" s="4" t="s">
        <v>3</v>
      </c>
      <c r="O997" s="4">
        <v>2</v>
      </c>
      <c r="P997" s="4"/>
      <c r="Q997" s="4"/>
      <c r="R997" s="4"/>
      <c r="S997" s="4"/>
      <c r="T997" s="4"/>
      <c r="U997" s="4"/>
      <c r="V997" s="4"/>
      <c r="W997" s="4"/>
    </row>
    <row r="998" spans="1:23" hidden="1" x14ac:dyDescent="0.2">
      <c r="A998" s="4">
        <v>50</v>
      </c>
      <c r="B998" s="4">
        <v>0</v>
      </c>
      <c r="C998" s="4">
        <v>0</v>
      </c>
      <c r="D998" s="4">
        <v>1</v>
      </c>
      <c r="E998" s="4">
        <v>205</v>
      </c>
      <c r="F998" s="4">
        <f>ROUND(Source!S983,O998)</f>
        <v>0</v>
      </c>
      <c r="G998" s="4" t="s">
        <v>91</v>
      </c>
      <c r="H998" s="4" t="s">
        <v>92</v>
      </c>
      <c r="I998" s="4"/>
      <c r="J998" s="4"/>
      <c r="K998" s="4">
        <v>205</v>
      </c>
      <c r="L998" s="4">
        <v>14</v>
      </c>
      <c r="M998" s="4">
        <v>3</v>
      </c>
      <c r="N998" s="4" t="s">
        <v>3</v>
      </c>
      <c r="O998" s="4">
        <v>2</v>
      </c>
      <c r="P998" s="4"/>
      <c r="Q998" s="4"/>
      <c r="R998" s="4"/>
      <c r="S998" s="4"/>
      <c r="T998" s="4"/>
      <c r="U998" s="4"/>
      <c r="V998" s="4"/>
      <c r="W998" s="4"/>
    </row>
    <row r="999" spans="1:23" hidden="1" x14ac:dyDescent="0.2">
      <c r="A999" s="4">
        <v>50</v>
      </c>
      <c r="B999" s="4">
        <v>0</v>
      </c>
      <c r="C999" s="4">
        <v>0</v>
      </c>
      <c r="D999" s="4">
        <v>1</v>
      </c>
      <c r="E999" s="4">
        <v>232</v>
      </c>
      <c r="F999" s="4">
        <f>ROUND(Source!BC983,O999)</f>
        <v>0</v>
      </c>
      <c r="G999" s="4" t="s">
        <v>93</v>
      </c>
      <c r="H999" s="4" t="s">
        <v>94</v>
      </c>
      <c r="I999" s="4"/>
      <c r="J999" s="4"/>
      <c r="K999" s="4">
        <v>232</v>
      </c>
      <c r="L999" s="4">
        <v>15</v>
      </c>
      <c r="M999" s="4">
        <v>3</v>
      </c>
      <c r="N999" s="4" t="s">
        <v>3</v>
      </c>
      <c r="O999" s="4">
        <v>2</v>
      </c>
      <c r="P999" s="4"/>
      <c r="Q999" s="4"/>
      <c r="R999" s="4"/>
      <c r="S999" s="4"/>
      <c r="T999" s="4"/>
      <c r="U999" s="4"/>
      <c r="V999" s="4"/>
      <c r="W999" s="4"/>
    </row>
    <row r="1000" spans="1:23" hidden="1" x14ac:dyDescent="0.2">
      <c r="A1000" s="4">
        <v>50</v>
      </c>
      <c r="B1000" s="4">
        <v>0</v>
      </c>
      <c r="C1000" s="4">
        <v>0</v>
      </c>
      <c r="D1000" s="4">
        <v>1</v>
      </c>
      <c r="E1000" s="4">
        <v>214</v>
      </c>
      <c r="F1000" s="4">
        <f>ROUND(Source!AS983,O1000)</f>
        <v>0</v>
      </c>
      <c r="G1000" s="4" t="s">
        <v>95</v>
      </c>
      <c r="H1000" s="4" t="s">
        <v>96</v>
      </c>
      <c r="I1000" s="4"/>
      <c r="J1000" s="4"/>
      <c r="K1000" s="4">
        <v>214</v>
      </c>
      <c r="L1000" s="4">
        <v>16</v>
      </c>
      <c r="M1000" s="4">
        <v>3</v>
      </c>
      <c r="N1000" s="4" t="s">
        <v>3</v>
      </c>
      <c r="O1000" s="4">
        <v>2</v>
      </c>
      <c r="P1000" s="4"/>
      <c r="Q1000" s="4"/>
      <c r="R1000" s="4"/>
      <c r="S1000" s="4"/>
      <c r="T1000" s="4"/>
      <c r="U1000" s="4"/>
      <c r="V1000" s="4"/>
      <c r="W1000" s="4"/>
    </row>
    <row r="1001" spans="1:23" hidden="1" x14ac:dyDescent="0.2">
      <c r="A1001" s="4">
        <v>50</v>
      </c>
      <c r="B1001" s="4">
        <v>0</v>
      </c>
      <c r="C1001" s="4">
        <v>0</v>
      </c>
      <c r="D1001" s="4">
        <v>1</v>
      </c>
      <c r="E1001" s="4">
        <v>215</v>
      </c>
      <c r="F1001" s="4">
        <f>ROUND(Source!AT983,O1001)</f>
        <v>0</v>
      </c>
      <c r="G1001" s="4" t="s">
        <v>97</v>
      </c>
      <c r="H1001" s="4" t="s">
        <v>98</v>
      </c>
      <c r="I1001" s="4"/>
      <c r="J1001" s="4"/>
      <c r="K1001" s="4">
        <v>215</v>
      </c>
      <c r="L1001" s="4">
        <v>17</v>
      </c>
      <c r="M1001" s="4">
        <v>3</v>
      </c>
      <c r="N1001" s="4" t="s">
        <v>3</v>
      </c>
      <c r="O1001" s="4">
        <v>2</v>
      </c>
      <c r="P1001" s="4"/>
      <c r="Q1001" s="4"/>
      <c r="R1001" s="4"/>
      <c r="S1001" s="4"/>
      <c r="T1001" s="4"/>
      <c r="U1001" s="4"/>
      <c r="V1001" s="4"/>
      <c r="W1001" s="4"/>
    </row>
    <row r="1002" spans="1:23" hidden="1" x14ac:dyDescent="0.2">
      <c r="A1002" s="4">
        <v>50</v>
      </c>
      <c r="B1002" s="4">
        <v>0</v>
      </c>
      <c r="C1002" s="4">
        <v>0</v>
      </c>
      <c r="D1002" s="4">
        <v>1</v>
      </c>
      <c r="E1002" s="4">
        <v>217</v>
      </c>
      <c r="F1002" s="4">
        <f>ROUND(Source!AU983,O1002)</f>
        <v>0</v>
      </c>
      <c r="G1002" s="4" t="s">
        <v>99</v>
      </c>
      <c r="H1002" s="4" t="s">
        <v>100</v>
      </c>
      <c r="I1002" s="4"/>
      <c r="J1002" s="4"/>
      <c r="K1002" s="4">
        <v>217</v>
      </c>
      <c r="L1002" s="4">
        <v>18</v>
      </c>
      <c r="M1002" s="4">
        <v>3</v>
      </c>
      <c r="N1002" s="4" t="s">
        <v>3</v>
      </c>
      <c r="O1002" s="4">
        <v>2</v>
      </c>
      <c r="P1002" s="4"/>
      <c r="Q1002" s="4"/>
      <c r="R1002" s="4"/>
      <c r="S1002" s="4"/>
      <c r="T1002" s="4"/>
      <c r="U1002" s="4"/>
      <c r="V1002" s="4"/>
      <c r="W1002" s="4"/>
    </row>
    <row r="1003" spans="1:23" hidden="1" x14ac:dyDescent="0.2">
      <c r="A1003" s="4">
        <v>50</v>
      </c>
      <c r="B1003" s="4">
        <v>0</v>
      </c>
      <c r="C1003" s="4">
        <v>0</v>
      </c>
      <c r="D1003" s="4">
        <v>1</v>
      </c>
      <c r="E1003" s="4">
        <v>230</v>
      </c>
      <c r="F1003" s="4">
        <f>ROUND(Source!BA983,O1003)</f>
        <v>0</v>
      </c>
      <c r="G1003" s="4" t="s">
        <v>101</v>
      </c>
      <c r="H1003" s="4" t="s">
        <v>102</v>
      </c>
      <c r="I1003" s="4"/>
      <c r="J1003" s="4"/>
      <c r="K1003" s="4">
        <v>230</v>
      </c>
      <c r="L1003" s="4">
        <v>19</v>
      </c>
      <c r="M1003" s="4">
        <v>3</v>
      </c>
      <c r="N1003" s="4" t="s">
        <v>3</v>
      </c>
      <c r="O1003" s="4">
        <v>2</v>
      </c>
      <c r="P1003" s="4"/>
      <c r="Q1003" s="4"/>
      <c r="R1003" s="4"/>
      <c r="S1003" s="4"/>
      <c r="T1003" s="4"/>
      <c r="U1003" s="4"/>
      <c r="V1003" s="4"/>
      <c r="W1003" s="4"/>
    </row>
    <row r="1004" spans="1:23" hidden="1" x14ac:dyDescent="0.2">
      <c r="A1004" s="4">
        <v>50</v>
      </c>
      <c r="B1004" s="4">
        <v>0</v>
      </c>
      <c r="C1004" s="4">
        <v>0</v>
      </c>
      <c r="D1004" s="4">
        <v>1</v>
      </c>
      <c r="E1004" s="4">
        <v>206</v>
      </c>
      <c r="F1004" s="4">
        <f>ROUND(Source!T983,O1004)</f>
        <v>0</v>
      </c>
      <c r="G1004" s="4" t="s">
        <v>103</v>
      </c>
      <c r="H1004" s="4" t="s">
        <v>104</v>
      </c>
      <c r="I1004" s="4"/>
      <c r="J1004" s="4"/>
      <c r="K1004" s="4">
        <v>206</v>
      </c>
      <c r="L1004" s="4">
        <v>20</v>
      </c>
      <c r="M1004" s="4">
        <v>3</v>
      </c>
      <c r="N1004" s="4" t="s">
        <v>3</v>
      </c>
      <c r="O1004" s="4">
        <v>2</v>
      </c>
      <c r="P1004" s="4"/>
      <c r="Q1004" s="4"/>
      <c r="R1004" s="4"/>
      <c r="S1004" s="4"/>
      <c r="T1004" s="4"/>
      <c r="U1004" s="4"/>
      <c r="V1004" s="4"/>
      <c r="W1004" s="4"/>
    </row>
    <row r="1005" spans="1:23" hidden="1" x14ac:dyDescent="0.2">
      <c r="A1005" s="4">
        <v>50</v>
      </c>
      <c r="B1005" s="4">
        <v>0</v>
      </c>
      <c r="C1005" s="4">
        <v>0</v>
      </c>
      <c r="D1005" s="4">
        <v>1</v>
      </c>
      <c r="E1005" s="4">
        <v>207</v>
      </c>
      <c r="F1005" s="4">
        <f>Source!U983</f>
        <v>0</v>
      </c>
      <c r="G1005" s="4" t="s">
        <v>105</v>
      </c>
      <c r="H1005" s="4" t="s">
        <v>106</v>
      </c>
      <c r="I1005" s="4"/>
      <c r="J1005" s="4"/>
      <c r="K1005" s="4">
        <v>207</v>
      </c>
      <c r="L1005" s="4">
        <v>21</v>
      </c>
      <c r="M1005" s="4">
        <v>3</v>
      </c>
      <c r="N1005" s="4" t="s">
        <v>3</v>
      </c>
      <c r="O1005" s="4">
        <v>-1</v>
      </c>
      <c r="P1005" s="4"/>
      <c r="Q1005" s="4"/>
      <c r="R1005" s="4"/>
      <c r="S1005" s="4"/>
      <c r="T1005" s="4"/>
      <c r="U1005" s="4"/>
      <c r="V1005" s="4"/>
      <c r="W1005" s="4"/>
    </row>
    <row r="1006" spans="1:23" hidden="1" x14ac:dyDescent="0.2">
      <c r="A1006" s="4">
        <v>50</v>
      </c>
      <c r="B1006" s="4">
        <v>0</v>
      </c>
      <c r="C1006" s="4">
        <v>0</v>
      </c>
      <c r="D1006" s="4">
        <v>1</v>
      </c>
      <c r="E1006" s="4">
        <v>208</v>
      </c>
      <c r="F1006" s="4">
        <f>Source!V983</f>
        <v>0</v>
      </c>
      <c r="G1006" s="4" t="s">
        <v>107</v>
      </c>
      <c r="H1006" s="4" t="s">
        <v>108</v>
      </c>
      <c r="I1006" s="4"/>
      <c r="J1006" s="4"/>
      <c r="K1006" s="4">
        <v>208</v>
      </c>
      <c r="L1006" s="4">
        <v>22</v>
      </c>
      <c r="M1006" s="4">
        <v>3</v>
      </c>
      <c r="N1006" s="4" t="s">
        <v>3</v>
      </c>
      <c r="O1006" s="4">
        <v>-1</v>
      </c>
      <c r="P1006" s="4"/>
      <c r="Q1006" s="4"/>
      <c r="R1006" s="4"/>
      <c r="S1006" s="4"/>
      <c r="T1006" s="4"/>
      <c r="U1006" s="4"/>
      <c r="V1006" s="4"/>
      <c r="W1006" s="4"/>
    </row>
    <row r="1007" spans="1:23" hidden="1" x14ac:dyDescent="0.2">
      <c r="A1007" s="4">
        <v>50</v>
      </c>
      <c r="B1007" s="4">
        <v>0</v>
      </c>
      <c r="C1007" s="4">
        <v>0</v>
      </c>
      <c r="D1007" s="4">
        <v>1</v>
      </c>
      <c r="E1007" s="4">
        <v>209</v>
      </c>
      <c r="F1007" s="4">
        <f>ROUND(Source!W983,O1007)</f>
        <v>0</v>
      </c>
      <c r="G1007" s="4" t="s">
        <v>109</v>
      </c>
      <c r="H1007" s="4" t="s">
        <v>110</v>
      </c>
      <c r="I1007" s="4"/>
      <c r="J1007" s="4"/>
      <c r="K1007" s="4">
        <v>209</v>
      </c>
      <c r="L1007" s="4">
        <v>23</v>
      </c>
      <c r="M1007" s="4">
        <v>3</v>
      </c>
      <c r="N1007" s="4" t="s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/>
    </row>
    <row r="1008" spans="1:23" hidden="1" x14ac:dyDescent="0.2">
      <c r="A1008" s="4">
        <v>50</v>
      </c>
      <c r="B1008" s="4">
        <v>0</v>
      </c>
      <c r="C1008" s="4">
        <v>0</v>
      </c>
      <c r="D1008" s="4">
        <v>1</v>
      </c>
      <c r="E1008" s="4">
        <v>210</v>
      </c>
      <c r="F1008" s="4">
        <f>ROUND(Source!X983,O1008)</f>
        <v>0</v>
      </c>
      <c r="G1008" s="4" t="s">
        <v>111</v>
      </c>
      <c r="H1008" s="4" t="s">
        <v>112</v>
      </c>
      <c r="I1008" s="4"/>
      <c r="J1008" s="4"/>
      <c r="K1008" s="4">
        <v>210</v>
      </c>
      <c r="L1008" s="4">
        <v>25</v>
      </c>
      <c r="M1008" s="4">
        <v>3</v>
      </c>
      <c r="N1008" s="4" t="s">
        <v>3</v>
      </c>
      <c r="O1008" s="4">
        <v>2</v>
      </c>
      <c r="P1008" s="4"/>
      <c r="Q1008" s="4"/>
      <c r="R1008" s="4"/>
      <c r="S1008" s="4"/>
      <c r="T1008" s="4"/>
      <c r="U1008" s="4"/>
      <c r="V1008" s="4"/>
      <c r="W1008" s="4"/>
    </row>
    <row r="1009" spans="1:245" hidden="1" x14ac:dyDescent="0.2">
      <c r="A1009" s="4">
        <v>50</v>
      </c>
      <c r="B1009" s="4">
        <v>0</v>
      </c>
      <c r="C1009" s="4">
        <v>0</v>
      </c>
      <c r="D1009" s="4">
        <v>1</v>
      </c>
      <c r="E1009" s="4">
        <v>211</v>
      </c>
      <c r="F1009" s="4">
        <f>ROUND(Source!Y983,O1009)</f>
        <v>0</v>
      </c>
      <c r="G1009" s="4" t="s">
        <v>113</v>
      </c>
      <c r="H1009" s="4" t="s">
        <v>114</v>
      </c>
      <c r="I1009" s="4"/>
      <c r="J1009" s="4"/>
      <c r="K1009" s="4">
        <v>211</v>
      </c>
      <c r="L1009" s="4">
        <v>26</v>
      </c>
      <c r="M1009" s="4">
        <v>3</v>
      </c>
      <c r="N1009" s="4" t="s">
        <v>3</v>
      </c>
      <c r="O1009" s="4">
        <v>2</v>
      </c>
      <c r="P1009" s="4"/>
      <c r="Q1009" s="4"/>
      <c r="R1009" s="4"/>
      <c r="S1009" s="4"/>
      <c r="T1009" s="4"/>
      <c r="U1009" s="4"/>
      <c r="V1009" s="4"/>
      <c r="W1009" s="4"/>
    </row>
    <row r="1010" spans="1:245" hidden="1" x14ac:dyDescent="0.2">
      <c r="A1010" s="4">
        <v>50</v>
      </c>
      <c r="B1010" s="4">
        <v>0</v>
      </c>
      <c r="C1010" s="4">
        <v>0</v>
      </c>
      <c r="D1010" s="4">
        <v>1</v>
      </c>
      <c r="E1010" s="4">
        <v>224</v>
      </c>
      <c r="F1010" s="4">
        <f>ROUND(Source!AR983,O1010)</f>
        <v>0</v>
      </c>
      <c r="G1010" s="4" t="s">
        <v>115</v>
      </c>
      <c r="H1010" s="4" t="s">
        <v>116</v>
      </c>
      <c r="I1010" s="4"/>
      <c r="J1010" s="4"/>
      <c r="K1010" s="4">
        <v>224</v>
      </c>
      <c r="L1010" s="4">
        <v>27</v>
      </c>
      <c r="M1010" s="4">
        <v>3</v>
      </c>
      <c r="N1010" s="4" t="s">
        <v>3</v>
      </c>
      <c r="O1010" s="4">
        <v>2</v>
      </c>
      <c r="P1010" s="4"/>
      <c r="Q1010" s="4"/>
      <c r="R1010" s="4"/>
      <c r="S1010" s="4"/>
      <c r="T1010" s="4"/>
      <c r="U1010" s="4"/>
      <c r="V1010" s="4"/>
      <c r="W1010" s="4"/>
    </row>
    <row r="1011" spans="1:245" hidden="1" x14ac:dyDescent="0.2"/>
    <row r="1012" spans="1:245" hidden="1" x14ac:dyDescent="0.2">
      <c r="A1012" s="1">
        <v>4</v>
      </c>
      <c r="B1012" s="1">
        <v>1</v>
      </c>
      <c r="C1012" s="1"/>
      <c r="D1012" s="1">
        <f>ROW(A1024)</f>
        <v>1024</v>
      </c>
      <c r="E1012" s="1"/>
      <c r="F1012" s="1" t="s">
        <v>13</v>
      </c>
      <c r="G1012" s="1" t="s">
        <v>717</v>
      </c>
      <c r="H1012" s="1" t="s">
        <v>3</v>
      </c>
      <c r="I1012" s="1">
        <v>0</v>
      </c>
      <c r="J1012" s="1"/>
      <c r="K1012" s="1">
        <v>0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 t="s">
        <v>3</v>
      </c>
      <c r="V1012" s="1">
        <v>0</v>
      </c>
      <c r="W1012" s="1"/>
      <c r="X1012" s="1"/>
      <c r="Y1012" s="1"/>
      <c r="Z1012" s="1"/>
      <c r="AA1012" s="1"/>
      <c r="AB1012" s="1" t="s">
        <v>3</v>
      </c>
      <c r="AC1012" s="1" t="s">
        <v>3</v>
      </c>
      <c r="AD1012" s="1" t="s">
        <v>3</v>
      </c>
      <c r="AE1012" s="1" t="s">
        <v>3</v>
      </c>
      <c r="AF1012" s="1" t="s">
        <v>3</v>
      </c>
      <c r="AG1012" s="1" t="s">
        <v>3</v>
      </c>
      <c r="AH1012" s="1"/>
      <c r="AI1012" s="1"/>
      <c r="AJ1012" s="1"/>
      <c r="AK1012" s="1"/>
      <c r="AL1012" s="1"/>
      <c r="AM1012" s="1"/>
      <c r="AN1012" s="1"/>
      <c r="AO1012" s="1"/>
      <c r="AP1012" s="1" t="s">
        <v>3</v>
      </c>
      <c r="AQ1012" s="1" t="s">
        <v>3</v>
      </c>
      <c r="AR1012" s="1" t="s">
        <v>3</v>
      </c>
      <c r="AS1012" s="1"/>
      <c r="AT1012" s="1"/>
      <c r="AU1012" s="1"/>
      <c r="AV1012" s="1"/>
      <c r="AW1012" s="1"/>
      <c r="AX1012" s="1"/>
      <c r="AY1012" s="1"/>
      <c r="AZ1012" s="1" t="s">
        <v>3</v>
      </c>
      <c r="BA1012" s="1"/>
      <c r="BB1012" s="1" t="s">
        <v>3</v>
      </c>
      <c r="BC1012" s="1" t="s">
        <v>3</v>
      </c>
      <c r="BD1012" s="1" t="s">
        <v>3</v>
      </c>
      <c r="BE1012" s="1" t="s">
        <v>3</v>
      </c>
      <c r="BF1012" s="1" t="s">
        <v>3</v>
      </c>
      <c r="BG1012" s="1" t="s">
        <v>3</v>
      </c>
      <c r="BH1012" s="1" t="s">
        <v>3</v>
      </c>
      <c r="BI1012" s="1" t="s">
        <v>3</v>
      </c>
      <c r="BJ1012" s="1" t="s">
        <v>3</v>
      </c>
      <c r="BK1012" s="1" t="s">
        <v>3</v>
      </c>
      <c r="BL1012" s="1" t="s">
        <v>3</v>
      </c>
      <c r="BM1012" s="1" t="s">
        <v>3</v>
      </c>
      <c r="BN1012" s="1" t="s">
        <v>3</v>
      </c>
      <c r="BO1012" s="1" t="s">
        <v>3</v>
      </c>
      <c r="BP1012" s="1" t="s">
        <v>3</v>
      </c>
      <c r="BQ1012" s="1"/>
      <c r="BR1012" s="1"/>
      <c r="BS1012" s="1"/>
      <c r="BT1012" s="1"/>
      <c r="BU1012" s="1"/>
      <c r="BV1012" s="1"/>
      <c r="BW1012" s="1"/>
      <c r="BX1012" s="1">
        <v>0</v>
      </c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>
        <v>0</v>
      </c>
    </row>
    <row r="1013" spans="1:245" hidden="1" x14ac:dyDescent="0.2"/>
    <row r="1014" spans="1:245" hidden="1" x14ac:dyDescent="0.2">
      <c r="A1014" s="2">
        <v>52</v>
      </c>
      <c r="B1014" s="2">
        <f t="shared" ref="B1014:G1014" si="929">B1024</f>
        <v>1</v>
      </c>
      <c r="C1014" s="2">
        <f t="shared" si="929"/>
        <v>4</v>
      </c>
      <c r="D1014" s="2">
        <f t="shared" si="929"/>
        <v>1012</v>
      </c>
      <c r="E1014" s="2">
        <f t="shared" si="929"/>
        <v>0</v>
      </c>
      <c r="F1014" s="2" t="str">
        <f t="shared" si="929"/>
        <v>Новый раздел</v>
      </c>
      <c r="G1014" s="2" t="str">
        <f t="shared" si="929"/>
        <v>п.41   Установка информационных и дорожных знаков - 1шт.</v>
      </c>
      <c r="H1014" s="2"/>
      <c r="I1014" s="2"/>
      <c r="J1014" s="2"/>
      <c r="K1014" s="2"/>
      <c r="L1014" s="2"/>
      <c r="M1014" s="2"/>
      <c r="N1014" s="2"/>
      <c r="O1014" s="2">
        <f t="shared" ref="O1014:AT1014" si="930">O1024</f>
        <v>0</v>
      </c>
      <c r="P1014" s="2">
        <f t="shared" si="930"/>
        <v>0</v>
      </c>
      <c r="Q1014" s="2">
        <f t="shared" si="930"/>
        <v>0</v>
      </c>
      <c r="R1014" s="2">
        <f t="shared" si="930"/>
        <v>0</v>
      </c>
      <c r="S1014" s="2">
        <f t="shared" si="930"/>
        <v>0</v>
      </c>
      <c r="T1014" s="2">
        <f t="shared" si="930"/>
        <v>0</v>
      </c>
      <c r="U1014" s="2">
        <f t="shared" si="930"/>
        <v>0</v>
      </c>
      <c r="V1014" s="2">
        <f t="shared" si="930"/>
        <v>0</v>
      </c>
      <c r="W1014" s="2">
        <f t="shared" si="930"/>
        <v>0</v>
      </c>
      <c r="X1014" s="2">
        <f t="shared" si="930"/>
        <v>0</v>
      </c>
      <c r="Y1014" s="2">
        <f t="shared" si="930"/>
        <v>0</v>
      </c>
      <c r="Z1014" s="2">
        <f t="shared" si="930"/>
        <v>0</v>
      </c>
      <c r="AA1014" s="2">
        <f t="shared" si="930"/>
        <v>0</v>
      </c>
      <c r="AB1014" s="2">
        <f t="shared" si="930"/>
        <v>0</v>
      </c>
      <c r="AC1014" s="2">
        <f t="shared" si="930"/>
        <v>0</v>
      </c>
      <c r="AD1014" s="2">
        <f t="shared" si="930"/>
        <v>0</v>
      </c>
      <c r="AE1014" s="2">
        <f t="shared" si="930"/>
        <v>0</v>
      </c>
      <c r="AF1014" s="2">
        <f t="shared" si="930"/>
        <v>0</v>
      </c>
      <c r="AG1014" s="2">
        <f t="shared" si="930"/>
        <v>0</v>
      </c>
      <c r="AH1014" s="2">
        <f t="shared" si="930"/>
        <v>0</v>
      </c>
      <c r="AI1014" s="2">
        <f t="shared" si="930"/>
        <v>0</v>
      </c>
      <c r="AJ1014" s="2">
        <f t="shared" si="930"/>
        <v>0</v>
      </c>
      <c r="AK1014" s="2">
        <f t="shared" si="930"/>
        <v>0</v>
      </c>
      <c r="AL1014" s="2">
        <f t="shared" si="930"/>
        <v>0</v>
      </c>
      <c r="AM1014" s="2">
        <f t="shared" si="930"/>
        <v>0</v>
      </c>
      <c r="AN1014" s="2">
        <f t="shared" si="930"/>
        <v>0</v>
      </c>
      <c r="AO1014" s="2">
        <f t="shared" si="930"/>
        <v>0</v>
      </c>
      <c r="AP1014" s="2">
        <f t="shared" si="930"/>
        <v>0</v>
      </c>
      <c r="AQ1014" s="2">
        <f t="shared" si="930"/>
        <v>0</v>
      </c>
      <c r="AR1014" s="2">
        <f t="shared" si="930"/>
        <v>0</v>
      </c>
      <c r="AS1014" s="2">
        <f t="shared" si="930"/>
        <v>0</v>
      </c>
      <c r="AT1014" s="2">
        <f t="shared" si="930"/>
        <v>0</v>
      </c>
      <c r="AU1014" s="2">
        <f t="shared" ref="AU1014:BZ1014" si="931">AU1024</f>
        <v>0</v>
      </c>
      <c r="AV1014" s="2">
        <f t="shared" si="931"/>
        <v>0</v>
      </c>
      <c r="AW1014" s="2">
        <f t="shared" si="931"/>
        <v>0</v>
      </c>
      <c r="AX1014" s="2">
        <f t="shared" si="931"/>
        <v>0</v>
      </c>
      <c r="AY1014" s="2">
        <f t="shared" si="931"/>
        <v>0</v>
      </c>
      <c r="AZ1014" s="2">
        <f t="shared" si="931"/>
        <v>0</v>
      </c>
      <c r="BA1014" s="2">
        <f t="shared" si="931"/>
        <v>0</v>
      </c>
      <c r="BB1014" s="2">
        <f t="shared" si="931"/>
        <v>0</v>
      </c>
      <c r="BC1014" s="2">
        <f t="shared" si="931"/>
        <v>0</v>
      </c>
      <c r="BD1014" s="2">
        <f t="shared" si="931"/>
        <v>0</v>
      </c>
      <c r="BE1014" s="2">
        <f t="shared" si="931"/>
        <v>0</v>
      </c>
      <c r="BF1014" s="2">
        <f t="shared" si="931"/>
        <v>0</v>
      </c>
      <c r="BG1014" s="2">
        <f t="shared" si="931"/>
        <v>0</v>
      </c>
      <c r="BH1014" s="2">
        <f t="shared" si="931"/>
        <v>0</v>
      </c>
      <c r="BI1014" s="2">
        <f t="shared" si="931"/>
        <v>0</v>
      </c>
      <c r="BJ1014" s="2">
        <f t="shared" si="931"/>
        <v>0</v>
      </c>
      <c r="BK1014" s="2">
        <f t="shared" si="931"/>
        <v>0</v>
      </c>
      <c r="BL1014" s="2">
        <f t="shared" si="931"/>
        <v>0</v>
      </c>
      <c r="BM1014" s="2">
        <f t="shared" si="931"/>
        <v>0</v>
      </c>
      <c r="BN1014" s="2">
        <f t="shared" si="931"/>
        <v>0</v>
      </c>
      <c r="BO1014" s="2">
        <f t="shared" si="931"/>
        <v>0</v>
      </c>
      <c r="BP1014" s="2">
        <f t="shared" si="931"/>
        <v>0</v>
      </c>
      <c r="BQ1014" s="2">
        <f t="shared" si="931"/>
        <v>0</v>
      </c>
      <c r="BR1014" s="2">
        <f t="shared" si="931"/>
        <v>0</v>
      </c>
      <c r="BS1014" s="2">
        <f t="shared" si="931"/>
        <v>0</v>
      </c>
      <c r="BT1014" s="2">
        <f t="shared" si="931"/>
        <v>0</v>
      </c>
      <c r="BU1014" s="2">
        <f t="shared" si="931"/>
        <v>0</v>
      </c>
      <c r="BV1014" s="2">
        <f t="shared" si="931"/>
        <v>0</v>
      </c>
      <c r="BW1014" s="2">
        <f t="shared" si="931"/>
        <v>0</v>
      </c>
      <c r="BX1014" s="2">
        <f t="shared" si="931"/>
        <v>0</v>
      </c>
      <c r="BY1014" s="2">
        <f t="shared" si="931"/>
        <v>0</v>
      </c>
      <c r="BZ1014" s="2">
        <f t="shared" si="931"/>
        <v>0</v>
      </c>
      <c r="CA1014" s="2">
        <f t="shared" ref="CA1014:DF1014" si="932">CA1024</f>
        <v>0</v>
      </c>
      <c r="CB1014" s="2">
        <f t="shared" si="932"/>
        <v>0</v>
      </c>
      <c r="CC1014" s="2">
        <f t="shared" si="932"/>
        <v>0</v>
      </c>
      <c r="CD1014" s="2">
        <f t="shared" si="932"/>
        <v>0</v>
      </c>
      <c r="CE1014" s="2">
        <f t="shared" si="932"/>
        <v>0</v>
      </c>
      <c r="CF1014" s="2">
        <f t="shared" si="932"/>
        <v>0</v>
      </c>
      <c r="CG1014" s="2">
        <f t="shared" si="932"/>
        <v>0</v>
      </c>
      <c r="CH1014" s="2">
        <f t="shared" si="932"/>
        <v>0</v>
      </c>
      <c r="CI1014" s="2">
        <f t="shared" si="932"/>
        <v>0</v>
      </c>
      <c r="CJ1014" s="2">
        <f t="shared" si="932"/>
        <v>0</v>
      </c>
      <c r="CK1014" s="2">
        <f t="shared" si="932"/>
        <v>0</v>
      </c>
      <c r="CL1014" s="2">
        <f t="shared" si="932"/>
        <v>0</v>
      </c>
      <c r="CM1014" s="2">
        <f t="shared" si="932"/>
        <v>0</v>
      </c>
      <c r="CN1014" s="2">
        <f t="shared" si="932"/>
        <v>0</v>
      </c>
      <c r="CO1014" s="2">
        <f t="shared" si="932"/>
        <v>0</v>
      </c>
      <c r="CP1014" s="2">
        <f t="shared" si="932"/>
        <v>0</v>
      </c>
      <c r="CQ1014" s="2">
        <f t="shared" si="932"/>
        <v>0</v>
      </c>
      <c r="CR1014" s="2">
        <f t="shared" si="932"/>
        <v>0</v>
      </c>
      <c r="CS1014" s="2">
        <f t="shared" si="932"/>
        <v>0</v>
      </c>
      <c r="CT1014" s="2">
        <f t="shared" si="932"/>
        <v>0</v>
      </c>
      <c r="CU1014" s="2">
        <f t="shared" si="932"/>
        <v>0</v>
      </c>
      <c r="CV1014" s="2">
        <f t="shared" si="932"/>
        <v>0</v>
      </c>
      <c r="CW1014" s="2">
        <f t="shared" si="932"/>
        <v>0</v>
      </c>
      <c r="CX1014" s="2">
        <f t="shared" si="932"/>
        <v>0</v>
      </c>
      <c r="CY1014" s="2">
        <f t="shared" si="932"/>
        <v>0</v>
      </c>
      <c r="CZ1014" s="2">
        <f t="shared" si="932"/>
        <v>0</v>
      </c>
      <c r="DA1014" s="2">
        <f t="shared" si="932"/>
        <v>0</v>
      </c>
      <c r="DB1014" s="2">
        <f t="shared" si="932"/>
        <v>0</v>
      </c>
      <c r="DC1014" s="2">
        <f t="shared" si="932"/>
        <v>0</v>
      </c>
      <c r="DD1014" s="2">
        <f t="shared" si="932"/>
        <v>0</v>
      </c>
      <c r="DE1014" s="2">
        <f t="shared" si="932"/>
        <v>0</v>
      </c>
      <c r="DF1014" s="2">
        <f t="shared" si="932"/>
        <v>0</v>
      </c>
      <c r="DG1014" s="3">
        <f t="shared" ref="DG1014:EL1014" si="933">DG1024</f>
        <v>0</v>
      </c>
      <c r="DH1014" s="3">
        <f t="shared" si="933"/>
        <v>0</v>
      </c>
      <c r="DI1014" s="3">
        <f t="shared" si="933"/>
        <v>0</v>
      </c>
      <c r="DJ1014" s="3">
        <f t="shared" si="933"/>
        <v>0</v>
      </c>
      <c r="DK1014" s="3">
        <f t="shared" si="933"/>
        <v>0</v>
      </c>
      <c r="DL1014" s="3">
        <f t="shared" si="933"/>
        <v>0</v>
      </c>
      <c r="DM1014" s="3">
        <f t="shared" si="933"/>
        <v>0</v>
      </c>
      <c r="DN1014" s="3">
        <f t="shared" si="933"/>
        <v>0</v>
      </c>
      <c r="DO1014" s="3">
        <f t="shared" si="933"/>
        <v>0</v>
      </c>
      <c r="DP1014" s="3">
        <f t="shared" si="933"/>
        <v>0</v>
      </c>
      <c r="DQ1014" s="3">
        <f t="shared" si="933"/>
        <v>0</v>
      </c>
      <c r="DR1014" s="3">
        <f t="shared" si="933"/>
        <v>0</v>
      </c>
      <c r="DS1014" s="3">
        <f t="shared" si="933"/>
        <v>0</v>
      </c>
      <c r="DT1014" s="3">
        <f t="shared" si="933"/>
        <v>0</v>
      </c>
      <c r="DU1014" s="3">
        <f t="shared" si="933"/>
        <v>0</v>
      </c>
      <c r="DV1014" s="3">
        <f t="shared" si="933"/>
        <v>0</v>
      </c>
      <c r="DW1014" s="3">
        <f t="shared" si="933"/>
        <v>0</v>
      </c>
      <c r="DX1014" s="3">
        <f t="shared" si="933"/>
        <v>0</v>
      </c>
      <c r="DY1014" s="3">
        <f t="shared" si="933"/>
        <v>0</v>
      </c>
      <c r="DZ1014" s="3">
        <f t="shared" si="933"/>
        <v>0</v>
      </c>
      <c r="EA1014" s="3">
        <f t="shared" si="933"/>
        <v>0</v>
      </c>
      <c r="EB1014" s="3">
        <f t="shared" si="933"/>
        <v>0</v>
      </c>
      <c r="EC1014" s="3">
        <f t="shared" si="933"/>
        <v>0</v>
      </c>
      <c r="ED1014" s="3">
        <f t="shared" si="933"/>
        <v>0</v>
      </c>
      <c r="EE1014" s="3">
        <f t="shared" si="933"/>
        <v>0</v>
      </c>
      <c r="EF1014" s="3">
        <f t="shared" si="933"/>
        <v>0</v>
      </c>
      <c r="EG1014" s="3">
        <f t="shared" si="933"/>
        <v>0</v>
      </c>
      <c r="EH1014" s="3">
        <f t="shared" si="933"/>
        <v>0</v>
      </c>
      <c r="EI1014" s="3">
        <f t="shared" si="933"/>
        <v>0</v>
      </c>
      <c r="EJ1014" s="3">
        <f t="shared" si="933"/>
        <v>0</v>
      </c>
      <c r="EK1014" s="3">
        <f t="shared" si="933"/>
        <v>0</v>
      </c>
      <c r="EL1014" s="3">
        <f t="shared" si="933"/>
        <v>0</v>
      </c>
      <c r="EM1014" s="3">
        <f t="shared" ref="EM1014:FR1014" si="934">EM1024</f>
        <v>0</v>
      </c>
      <c r="EN1014" s="3">
        <f t="shared" si="934"/>
        <v>0</v>
      </c>
      <c r="EO1014" s="3">
        <f t="shared" si="934"/>
        <v>0</v>
      </c>
      <c r="EP1014" s="3">
        <f t="shared" si="934"/>
        <v>0</v>
      </c>
      <c r="EQ1014" s="3">
        <f t="shared" si="934"/>
        <v>0</v>
      </c>
      <c r="ER1014" s="3">
        <f t="shared" si="934"/>
        <v>0</v>
      </c>
      <c r="ES1014" s="3">
        <f t="shared" si="934"/>
        <v>0</v>
      </c>
      <c r="ET1014" s="3">
        <f t="shared" si="934"/>
        <v>0</v>
      </c>
      <c r="EU1014" s="3">
        <f t="shared" si="934"/>
        <v>0</v>
      </c>
      <c r="EV1014" s="3">
        <f t="shared" si="934"/>
        <v>0</v>
      </c>
      <c r="EW1014" s="3">
        <f t="shared" si="934"/>
        <v>0</v>
      </c>
      <c r="EX1014" s="3">
        <f t="shared" si="934"/>
        <v>0</v>
      </c>
      <c r="EY1014" s="3">
        <f t="shared" si="934"/>
        <v>0</v>
      </c>
      <c r="EZ1014" s="3">
        <f t="shared" si="934"/>
        <v>0</v>
      </c>
      <c r="FA1014" s="3">
        <f t="shared" si="934"/>
        <v>0</v>
      </c>
      <c r="FB1014" s="3">
        <f t="shared" si="934"/>
        <v>0</v>
      </c>
      <c r="FC1014" s="3">
        <f t="shared" si="934"/>
        <v>0</v>
      </c>
      <c r="FD1014" s="3">
        <f t="shared" si="934"/>
        <v>0</v>
      </c>
      <c r="FE1014" s="3">
        <f t="shared" si="934"/>
        <v>0</v>
      </c>
      <c r="FF1014" s="3">
        <f t="shared" si="934"/>
        <v>0</v>
      </c>
      <c r="FG1014" s="3">
        <f t="shared" si="934"/>
        <v>0</v>
      </c>
      <c r="FH1014" s="3">
        <f t="shared" si="934"/>
        <v>0</v>
      </c>
      <c r="FI1014" s="3">
        <f t="shared" si="934"/>
        <v>0</v>
      </c>
      <c r="FJ1014" s="3">
        <f t="shared" si="934"/>
        <v>0</v>
      </c>
      <c r="FK1014" s="3">
        <f t="shared" si="934"/>
        <v>0</v>
      </c>
      <c r="FL1014" s="3">
        <f t="shared" si="934"/>
        <v>0</v>
      </c>
      <c r="FM1014" s="3">
        <f t="shared" si="934"/>
        <v>0</v>
      </c>
      <c r="FN1014" s="3">
        <f t="shared" si="934"/>
        <v>0</v>
      </c>
      <c r="FO1014" s="3">
        <f t="shared" si="934"/>
        <v>0</v>
      </c>
      <c r="FP1014" s="3">
        <f t="shared" si="934"/>
        <v>0</v>
      </c>
      <c r="FQ1014" s="3">
        <f t="shared" si="934"/>
        <v>0</v>
      </c>
      <c r="FR1014" s="3">
        <f t="shared" si="934"/>
        <v>0</v>
      </c>
      <c r="FS1014" s="3">
        <f t="shared" ref="FS1014:GX1014" si="935">FS1024</f>
        <v>0</v>
      </c>
      <c r="FT1014" s="3">
        <f t="shared" si="935"/>
        <v>0</v>
      </c>
      <c r="FU1014" s="3">
        <f t="shared" si="935"/>
        <v>0</v>
      </c>
      <c r="FV1014" s="3">
        <f t="shared" si="935"/>
        <v>0</v>
      </c>
      <c r="FW1014" s="3">
        <f t="shared" si="935"/>
        <v>0</v>
      </c>
      <c r="FX1014" s="3">
        <f t="shared" si="935"/>
        <v>0</v>
      </c>
      <c r="FY1014" s="3">
        <f t="shared" si="935"/>
        <v>0</v>
      </c>
      <c r="FZ1014" s="3">
        <f t="shared" si="935"/>
        <v>0</v>
      </c>
      <c r="GA1014" s="3">
        <f t="shared" si="935"/>
        <v>0</v>
      </c>
      <c r="GB1014" s="3">
        <f t="shared" si="935"/>
        <v>0</v>
      </c>
      <c r="GC1014" s="3">
        <f t="shared" si="935"/>
        <v>0</v>
      </c>
      <c r="GD1014" s="3">
        <f t="shared" si="935"/>
        <v>0</v>
      </c>
      <c r="GE1014" s="3">
        <f t="shared" si="935"/>
        <v>0</v>
      </c>
      <c r="GF1014" s="3">
        <f t="shared" si="935"/>
        <v>0</v>
      </c>
      <c r="GG1014" s="3">
        <f t="shared" si="935"/>
        <v>0</v>
      </c>
      <c r="GH1014" s="3">
        <f t="shared" si="935"/>
        <v>0</v>
      </c>
      <c r="GI1014" s="3">
        <f t="shared" si="935"/>
        <v>0</v>
      </c>
      <c r="GJ1014" s="3">
        <f t="shared" si="935"/>
        <v>0</v>
      </c>
      <c r="GK1014" s="3">
        <f t="shared" si="935"/>
        <v>0</v>
      </c>
      <c r="GL1014" s="3">
        <f t="shared" si="935"/>
        <v>0</v>
      </c>
      <c r="GM1014" s="3">
        <f t="shared" si="935"/>
        <v>0</v>
      </c>
      <c r="GN1014" s="3">
        <f t="shared" si="935"/>
        <v>0</v>
      </c>
      <c r="GO1014" s="3">
        <f t="shared" si="935"/>
        <v>0</v>
      </c>
      <c r="GP1014" s="3">
        <f t="shared" si="935"/>
        <v>0</v>
      </c>
      <c r="GQ1014" s="3">
        <f t="shared" si="935"/>
        <v>0</v>
      </c>
      <c r="GR1014" s="3">
        <f t="shared" si="935"/>
        <v>0</v>
      </c>
      <c r="GS1014" s="3">
        <f t="shared" si="935"/>
        <v>0</v>
      </c>
      <c r="GT1014" s="3">
        <f t="shared" si="935"/>
        <v>0</v>
      </c>
      <c r="GU1014" s="3">
        <f t="shared" si="935"/>
        <v>0</v>
      </c>
      <c r="GV1014" s="3">
        <f t="shared" si="935"/>
        <v>0</v>
      </c>
      <c r="GW1014" s="3">
        <f t="shared" si="935"/>
        <v>0</v>
      </c>
      <c r="GX1014" s="3">
        <f t="shared" si="935"/>
        <v>0</v>
      </c>
    </row>
    <row r="1015" spans="1:245" hidden="1" x14ac:dyDescent="0.2"/>
    <row r="1016" spans="1:245" hidden="1" x14ac:dyDescent="0.2">
      <c r="A1016">
        <v>17</v>
      </c>
      <c r="B1016">
        <v>1</v>
      </c>
      <c r="C1016">
        <f>ROW(SmtRes!A539)</f>
        <v>539</v>
      </c>
      <c r="D1016">
        <f>ROW(EtalonRes!A529)</f>
        <v>529</v>
      </c>
      <c r="E1016" t="s">
        <v>718</v>
      </c>
      <c r="F1016" t="s">
        <v>719</v>
      </c>
      <c r="G1016" t="s">
        <v>720</v>
      </c>
      <c r="H1016" t="s">
        <v>721</v>
      </c>
      <c r="I1016">
        <v>0</v>
      </c>
      <c r="J1016">
        <v>0</v>
      </c>
      <c r="O1016">
        <f t="shared" ref="O1016:O1022" si="936">ROUND(CP1016,2)</f>
        <v>0</v>
      </c>
      <c r="P1016">
        <f t="shared" ref="P1016:P1022" si="937">ROUND((ROUND((AC1016*AW1016*I1016),2)*BC1016),2)</f>
        <v>0</v>
      </c>
      <c r="Q1016">
        <f t="shared" ref="Q1016:Q1022" si="938">(ROUND((ROUND(((ET1016)*AV1016*I1016),2)*BB1016),2)+ROUND((ROUND(((AE1016-(EU1016))*AV1016*I1016),2)*BS1016),2))</f>
        <v>0</v>
      </c>
      <c r="R1016">
        <f t="shared" ref="R1016:R1022" si="939">ROUND((ROUND((AE1016*AV1016*I1016),2)*BS1016),2)</f>
        <v>0</v>
      </c>
      <c r="S1016">
        <f t="shared" ref="S1016:S1022" si="940">ROUND((ROUND((AF1016*AV1016*I1016),2)*BA1016),2)</f>
        <v>0</v>
      </c>
      <c r="T1016">
        <f t="shared" ref="T1016:T1022" si="941">ROUND(CU1016*I1016,2)</f>
        <v>0</v>
      </c>
      <c r="U1016">
        <f t="shared" ref="U1016:U1022" si="942">CV1016*I1016</f>
        <v>0</v>
      </c>
      <c r="V1016">
        <f t="shared" ref="V1016:V1022" si="943">CW1016*I1016</f>
        <v>0</v>
      </c>
      <c r="W1016">
        <f t="shared" ref="W1016:W1022" si="944">ROUND(CX1016*I1016,2)</f>
        <v>0</v>
      </c>
      <c r="X1016">
        <f t="shared" ref="X1016:Y1022" si="945">ROUND(CY1016,2)</f>
        <v>0</v>
      </c>
      <c r="Y1016">
        <f t="shared" si="945"/>
        <v>0</v>
      </c>
      <c r="AA1016">
        <v>40385408</v>
      </c>
      <c r="AB1016">
        <f t="shared" ref="AB1016:AB1022" si="946">ROUND((AC1016+AD1016+AF1016),6)</f>
        <v>4445.3599999999997</v>
      </c>
      <c r="AC1016">
        <f t="shared" ref="AC1016:AC1022" si="947">ROUND((ES1016),6)</f>
        <v>0</v>
      </c>
      <c r="AD1016">
        <f t="shared" ref="AD1016:AD1022" si="948">ROUND((((ET1016)-(EU1016))+AE1016),6)</f>
        <v>1115.29</v>
      </c>
      <c r="AE1016">
        <f t="shared" ref="AE1016:AF1022" si="949">ROUND((EU1016),6)</f>
        <v>247.94</v>
      </c>
      <c r="AF1016">
        <f t="shared" si="949"/>
        <v>3330.07</v>
      </c>
      <c r="AG1016">
        <f t="shared" ref="AG1016:AG1022" si="950">ROUND((AP1016),6)</f>
        <v>0</v>
      </c>
      <c r="AH1016">
        <f t="shared" ref="AH1016:AI1022" si="951">(EW1016)</f>
        <v>297.86</v>
      </c>
      <c r="AI1016">
        <f t="shared" si="951"/>
        <v>0</v>
      </c>
      <c r="AJ1016">
        <f t="shared" ref="AJ1016:AJ1022" si="952">(AS1016)</f>
        <v>0</v>
      </c>
      <c r="AK1016">
        <v>4445.3600000000006</v>
      </c>
      <c r="AL1016">
        <v>0</v>
      </c>
      <c r="AM1016">
        <v>1115.29</v>
      </c>
      <c r="AN1016">
        <v>247.94</v>
      </c>
      <c r="AO1016">
        <v>3330.07</v>
      </c>
      <c r="AP1016">
        <v>0</v>
      </c>
      <c r="AQ1016">
        <v>297.86</v>
      </c>
      <c r="AR1016">
        <v>0</v>
      </c>
      <c r="AS1016">
        <v>0</v>
      </c>
      <c r="AT1016">
        <v>85</v>
      </c>
      <c r="AU1016">
        <v>41</v>
      </c>
      <c r="AV1016">
        <v>1</v>
      </c>
      <c r="AW1016">
        <v>1</v>
      </c>
      <c r="AZ1016">
        <v>1</v>
      </c>
      <c r="BA1016">
        <v>24.53</v>
      </c>
      <c r="BB1016">
        <v>12.65</v>
      </c>
      <c r="BC1016">
        <v>3.82</v>
      </c>
      <c r="BD1016" t="s">
        <v>3</v>
      </c>
      <c r="BE1016" t="s">
        <v>3</v>
      </c>
      <c r="BF1016" t="s">
        <v>3</v>
      </c>
      <c r="BG1016" t="s">
        <v>3</v>
      </c>
      <c r="BH1016">
        <v>0</v>
      </c>
      <c r="BI1016">
        <v>1</v>
      </c>
      <c r="BJ1016" t="s">
        <v>722</v>
      </c>
      <c r="BM1016">
        <v>167</v>
      </c>
      <c r="BN1016">
        <v>0</v>
      </c>
      <c r="BO1016" t="s">
        <v>3</v>
      </c>
      <c r="BP1016">
        <v>0</v>
      </c>
      <c r="BQ1016">
        <v>30</v>
      </c>
      <c r="BR1016">
        <v>0</v>
      </c>
      <c r="BS1016">
        <v>24.53</v>
      </c>
      <c r="BT1016">
        <v>1</v>
      </c>
      <c r="BU1016">
        <v>1</v>
      </c>
      <c r="BV1016">
        <v>1</v>
      </c>
      <c r="BW1016">
        <v>1</v>
      </c>
      <c r="BX1016">
        <v>1</v>
      </c>
      <c r="BY1016" t="s">
        <v>3</v>
      </c>
      <c r="BZ1016">
        <v>85</v>
      </c>
      <c r="CA1016">
        <v>41</v>
      </c>
      <c r="CE1016">
        <v>30</v>
      </c>
      <c r="CF1016">
        <v>0</v>
      </c>
      <c r="CG1016">
        <v>0</v>
      </c>
      <c r="CM1016">
        <v>0</v>
      </c>
      <c r="CN1016" t="s">
        <v>3</v>
      </c>
      <c r="CO1016">
        <v>0</v>
      </c>
      <c r="CP1016">
        <f t="shared" ref="CP1016:CP1022" si="953">(P1016+Q1016+S1016)</f>
        <v>0</v>
      </c>
      <c r="CQ1016">
        <f t="shared" ref="CQ1016:CQ1022" si="954">ROUND((ROUND((AC1016*AW1016*1),2)*BC1016),2)</f>
        <v>0</v>
      </c>
      <c r="CR1016">
        <f t="shared" ref="CR1016:CR1022" si="955">(ROUND((ROUND(((ET1016)*AV1016*1),2)*BB1016),2)+ROUND((ROUND(((AE1016-(EU1016))*AV1016*1),2)*BS1016),2))</f>
        <v>14108.42</v>
      </c>
      <c r="CS1016">
        <f t="shared" ref="CS1016:CS1022" si="956">ROUND((ROUND((AE1016*AV1016*1),2)*BS1016),2)</f>
        <v>6081.97</v>
      </c>
      <c r="CT1016">
        <f t="shared" ref="CT1016:CT1022" si="957">ROUND((ROUND((AF1016*AV1016*1),2)*BA1016),2)</f>
        <v>81686.62</v>
      </c>
      <c r="CU1016">
        <f t="shared" ref="CU1016:CU1022" si="958">AG1016</f>
        <v>0</v>
      </c>
      <c r="CV1016">
        <f t="shared" ref="CV1016:CV1022" si="959">(AH1016*AV1016)</f>
        <v>297.86</v>
      </c>
      <c r="CW1016">
        <f t="shared" ref="CW1016:CX1022" si="960">AI1016</f>
        <v>0</v>
      </c>
      <c r="CX1016">
        <f t="shared" si="960"/>
        <v>0</v>
      </c>
      <c r="CY1016">
        <f t="shared" ref="CY1016:CY1022" si="961">S1016*(BZ1016/100)</f>
        <v>0</v>
      </c>
      <c r="CZ1016">
        <f t="shared" ref="CZ1016:CZ1022" si="962">S1016*(CA1016/100)</f>
        <v>0</v>
      </c>
      <c r="DC1016" t="s">
        <v>3</v>
      </c>
      <c r="DD1016" t="s">
        <v>3</v>
      </c>
      <c r="DE1016" t="s">
        <v>3</v>
      </c>
      <c r="DF1016" t="s">
        <v>3</v>
      </c>
      <c r="DG1016" t="s">
        <v>3</v>
      </c>
      <c r="DH1016" t="s">
        <v>3</v>
      </c>
      <c r="DI1016" t="s">
        <v>3</v>
      </c>
      <c r="DJ1016" t="s">
        <v>3</v>
      </c>
      <c r="DK1016" t="s">
        <v>3</v>
      </c>
      <c r="DL1016" t="s">
        <v>3</v>
      </c>
      <c r="DM1016" t="s">
        <v>3</v>
      </c>
      <c r="DN1016">
        <v>105</v>
      </c>
      <c r="DO1016">
        <v>77</v>
      </c>
      <c r="DP1016">
        <v>1</v>
      </c>
      <c r="DQ1016">
        <v>1</v>
      </c>
      <c r="DU1016">
        <v>1013</v>
      </c>
      <c r="DV1016" t="s">
        <v>721</v>
      </c>
      <c r="DW1016" t="s">
        <v>721</v>
      </c>
      <c r="DX1016">
        <v>1</v>
      </c>
      <c r="EE1016">
        <v>39927579</v>
      </c>
      <c r="EF1016">
        <v>30</v>
      </c>
      <c r="EG1016" t="s">
        <v>51</v>
      </c>
      <c r="EH1016">
        <v>0</v>
      </c>
      <c r="EI1016" t="s">
        <v>3</v>
      </c>
      <c r="EJ1016">
        <v>1</v>
      </c>
      <c r="EK1016">
        <v>167</v>
      </c>
      <c r="EL1016" t="s">
        <v>723</v>
      </c>
      <c r="EM1016" t="s">
        <v>724</v>
      </c>
      <c r="EO1016" t="s">
        <v>3</v>
      </c>
      <c r="EQ1016">
        <v>131072</v>
      </c>
      <c r="ER1016">
        <v>4445.3600000000006</v>
      </c>
      <c r="ES1016">
        <v>0</v>
      </c>
      <c r="ET1016">
        <v>1115.29</v>
      </c>
      <c r="EU1016">
        <v>247.94</v>
      </c>
      <c r="EV1016">
        <v>3330.07</v>
      </c>
      <c r="EW1016">
        <v>297.86</v>
      </c>
      <c r="EX1016">
        <v>0</v>
      </c>
      <c r="EY1016">
        <v>0</v>
      </c>
      <c r="FQ1016">
        <v>0</v>
      </c>
      <c r="FR1016">
        <f t="shared" ref="FR1016:FR1022" si="963">ROUND(IF(AND(BH1016=3,BI1016=3),P1016,0),2)</f>
        <v>0</v>
      </c>
      <c r="FS1016">
        <v>0</v>
      </c>
      <c r="FX1016">
        <v>105</v>
      </c>
      <c r="FY1016">
        <v>77</v>
      </c>
      <c r="GA1016" t="s">
        <v>3</v>
      </c>
      <c r="GD1016">
        <v>0</v>
      </c>
      <c r="GF1016">
        <v>-1855580623</v>
      </c>
      <c r="GG1016">
        <v>2</v>
      </c>
      <c r="GH1016">
        <v>2</v>
      </c>
      <c r="GI1016">
        <v>3</v>
      </c>
      <c r="GJ1016">
        <v>0</v>
      </c>
      <c r="GK1016">
        <f>ROUND(R1016*(R12)/100,2)</f>
        <v>0</v>
      </c>
      <c r="GL1016">
        <f t="shared" ref="GL1016:GL1022" si="964">ROUND(IF(AND(BH1016=3,BI1016=3,FS1016&lt;&gt;0),P1016,0),2)</f>
        <v>0</v>
      </c>
      <c r="GM1016">
        <f t="shared" ref="GM1016:GM1022" si="965">ROUND(O1016+X1016+Y1016+GK1016,2)+GX1016</f>
        <v>0</v>
      </c>
      <c r="GN1016">
        <f t="shared" ref="GN1016:GN1022" si="966">IF(OR(BI1016=0,BI1016=1),ROUND(O1016+X1016+Y1016+GK1016,2),0)</f>
        <v>0</v>
      </c>
      <c r="GO1016">
        <f t="shared" ref="GO1016:GO1022" si="967">IF(BI1016=2,ROUND(O1016+X1016+Y1016+GK1016,2),0)</f>
        <v>0</v>
      </c>
      <c r="GP1016">
        <f t="shared" ref="GP1016:GP1022" si="968">IF(BI1016=4,ROUND(O1016+X1016+Y1016+GK1016,2)+GX1016,0)</f>
        <v>0</v>
      </c>
      <c r="GR1016">
        <v>0</v>
      </c>
      <c r="GS1016">
        <v>3</v>
      </c>
      <c r="GT1016">
        <v>0</v>
      </c>
      <c r="GU1016" t="s">
        <v>3</v>
      </c>
      <c r="GV1016">
        <f t="shared" ref="GV1016:GV1022" si="969">ROUND((GT1016),6)</f>
        <v>0</v>
      </c>
      <c r="GW1016">
        <v>1</v>
      </c>
      <c r="GX1016">
        <f t="shared" ref="GX1016:GX1022" si="970">ROUND(HC1016*I1016,2)</f>
        <v>0</v>
      </c>
      <c r="HA1016">
        <v>0</v>
      </c>
      <c r="HB1016">
        <v>0</v>
      </c>
      <c r="HC1016">
        <f t="shared" ref="HC1016:HC1022" si="971">GV1016*GW1016</f>
        <v>0</v>
      </c>
      <c r="IK1016">
        <v>0</v>
      </c>
    </row>
    <row r="1017" spans="1:245" hidden="1" x14ac:dyDescent="0.2">
      <c r="A1017">
        <v>18</v>
      </c>
      <c r="B1017">
        <v>1</v>
      </c>
      <c r="C1017">
        <v>539</v>
      </c>
      <c r="E1017" t="s">
        <v>725</v>
      </c>
      <c r="F1017" t="s">
        <v>726</v>
      </c>
      <c r="G1017" t="s">
        <v>727</v>
      </c>
      <c r="H1017" t="s">
        <v>344</v>
      </c>
      <c r="I1017">
        <v>0</v>
      </c>
      <c r="J1017">
        <v>100</v>
      </c>
      <c r="O1017">
        <f t="shared" si="936"/>
        <v>0</v>
      </c>
      <c r="P1017">
        <f t="shared" si="937"/>
        <v>0</v>
      </c>
      <c r="Q1017">
        <f t="shared" si="938"/>
        <v>0</v>
      </c>
      <c r="R1017">
        <f t="shared" si="939"/>
        <v>0</v>
      </c>
      <c r="S1017">
        <f t="shared" si="940"/>
        <v>0</v>
      </c>
      <c r="T1017">
        <f t="shared" si="941"/>
        <v>0</v>
      </c>
      <c r="U1017">
        <f t="shared" si="942"/>
        <v>0</v>
      </c>
      <c r="V1017">
        <f t="shared" si="943"/>
        <v>0</v>
      </c>
      <c r="W1017">
        <f t="shared" si="944"/>
        <v>0</v>
      </c>
      <c r="X1017">
        <f t="shared" si="945"/>
        <v>0</v>
      </c>
      <c r="Y1017">
        <f t="shared" si="945"/>
        <v>0</v>
      </c>
      <c r="AA1017">
        <v>40385408</v>
      </c>
      <c r="AB1017">
        <f t="shared" si="946"/>
        <v>636.66</v>
      </c>
      <c r="AC1017">
        <f t="shared" si="947"/>
        <v>636.66</v>
      </c>
      <c r="AD1017">
        <f t="shared" si="948"/>
        <v>0</v>
      </c>
      <c r="AE1017">
        <f t="shared" si="949"/>
        <v>0</v>
      </c>
      <c r="AF1017">
        <f t="shared" si="949"/>
        <v>0</v>
      </c>
      <c r="AG1017">
        <f t="shared" si="950"/>
        <v>0</v>
      </c>
      <c r="AH1017">
        <f t="shared" si="951"/>
        <v>0</v>
      </c>
      <c r="AI1017">
        <f t="shared" si="951"/>
        <v>0</v>
      </c>
      <c r="AJ1017">
        <f t="shared" si="952"/>
        <v>0</v>
      </c>
      <c r="AK1017">
        <v>636.66</v>
      </c>
      <c r="AL1017">
        <v>636.66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1</v>
      </c>
      <c r="AW1017">
        <v>1</v>
      </c>
      <c r="AZ1017">
        <v>1</v>
      </c>
      <c r="BA1017">
        <v>1</v>
      </c>
      <c r="BB1017">
        <v>1</v>
      </c>
      <c r="BC1017">
        <v>1.28</v>
      </c>
      <c r="BD1017" t="s">
        <v>3</v>
      </c>
      <c r="BE1017" t="s">
        <v>3</v>
      </c>
      <c r="BF1017" t="s">
        <v>3</v>
      </c>
      <c r="BG1017" t="s">
        <v>3</v>
      </c>
      <c r="BH1017">
        <v>3</v>
      </c>
      <c r="BI1017">
        <v>1</v>
      </c>
      <c r="BJ1017" t="s">
        <v>728</v>
      </c>
      <c r="BM1017">
        <v>167</v>
      </c>
      <c r="BN1017">
        <v>0</v>
      </c>
      <c r="BO1017" t="s">
        <v>3</v>
      </c>
      <c r="BP1017">
        <v>0</v>
      </c>
      <c r="BQ1017">
        <v>30</v>
      </c>
      <c r="BR1017">
        <v>0</v>
      </c>
      <c r="BS1017">
        <v>1</v>
      </c>
      <c r="BT1017">
        <v>1</v>
      </c>
      <c r="BU1017">
        <v>1</v>
      </c>
      <c r="BV1017">
        <v>1</v>
      </c>
      <c r="BW1017">
        <v>1</v>
      </c>
      <c r="BX1017">
        <v>1</v>
      </c>
      <c r="BY1017" t="s">
        <v>3</v>
      </c>
      <c r="BZ1017">
        <v>0</v>
      </c>
      <c r="CA1017">
        <v>0</v>
      </c>
      <c r="CE1017">
        <v>30</v>
      </c>
      <c r="CF1017">
        <v>0</v>
      </c>
      <c r="CG1017">
        <v>0</v>
      </c>
      <c r="CM1017">
        <v>0</v>
      </c>
      <c r="CN1017" t="s">
        <v>3</v>
      </c>
      <c r="CO1017">
        <v>0</v>
      </c>
      <c r="CP1017">
        <f t="shared" si="953"/>
        <v>0</v>
      </c>
      <c r="CQ1017">
        <f t="shared" si="954"/>
        <v>814.92</v>
      </c>
      <c r="CR1017">
        <f t="shared" si="955"/>
        <v>0</v>
      </c>
      <c r="CS1017">
        <f t="shared" si="956"/>
        <v>0</v>
      </c>
      <c r="CT1017">
        <f t="shared" si="957"/>
        <v>0</v>
      </c>
      <c r="CU1017">
        <f t="shared" si="958"/>
        <v>0</v>
      </c>
      <c r="CV1017">
        <f t="shared" si="959"/>
        <v>0</v>
      </c>
      <c r="CW1017">
        <f t="shared" si="960"/>
        <v>0</v>
      </c>
      <c r="CX1017">
        <f t="shared" si="960"/>
        <v>0</v>
      </c>
      <c r="CY1017">
        <f t="shared" si="961"/>
        <v>0</v>
      </c>
      <c r="CZ1017">
        <f t="shared" si="962"/>
        <v>0</v>
      </c>
      <c r="DC1017" t="s">
        <v>3</v>
      </c>
      <c r="DD1017" t="s">
        <v>3</v>
      </c>
      <c r="DE1017" t="s">
        <v>3</v>
      </c>
      <c r="DF1017" t="s">
        <v>3</v>
      </c>
      <c r="DG1017" t="s">
        <v>3</v>
      </c>
      <c r="DH1017" t="s">
        <v>3</v>
      </c>
      <c r="DI1017" t="s">
        <v>3</v>
      </c>
      <c r="DJ1017" t="s">
        <v>3</v>
      </c>
      <c r="DK1017" t="s">
        <v>3</v>
      </c>
      <c r="DL1017" t="s">
        <v>3</v>
      </c>
      <c r="DM1017" t="s">
        <v>3</v>
      </c>
      <c r="DN1017">
        <v>105</v>
      </c>
      <c r="DO1017">
        <v>77</v>
      </c>
      <c r="DP1017">
        <v>1</v>
      </c>
      <c r="DQ1017">
        <v>1</v>
      </c>
      <c r="DU1017">
        <v>1010</v>
      </c>
      <c r="DV1017" t="s">
        <v>344</v>
      </c>
      <c r="DW1017" t="s">
        <v>344</v>
      </c>
      <c r="DX1017">
        <v>1</v>
      </c>
      <c r="EE1017">
        <v>39927579</v>
      </c>
      <c r="EF1017">
        <v>30</v>
      </c>
      <c r="EG1017" t="s">
        <v>51</v>
      </c>
      <c r="EH1017">
        <v>0</v>
      </c>
      <c r="EI1017" t="s">
        <v>3</v>
      </c>
      <c r="EJ1017">
        <v>1</v>
      </c>
      <c r="EK1017">
        <v>167</v>
      </c>
      <c r="EL1017" t="s">
        <v>723</v>
      </c>
      <c r="EM1017" t="s">
        <v>724</v>
      </c>
      <c r="EO1017" t="s">
        <v>3</v>
      </c>
      <c r="EQ1017">
        <v>0</v>
      </c>
      <c r="ER1017">
        <v>636.66</v>
      </c>
      <c r="ES1017">
        <v>636.66</v>
      </c>
      <c r="ET1017">
        <v>0</v>
      </c>
      <c r="EU1017">
        <v>0</v>
      </c>
      <c r="EV1017">
        <v>0</v>
      </c>
      <c r="EW1017">
        <v>0</v>
      </c>
      <c r="EX1017">
        <v>0</v>
      </c>
      <c r="FQ1017">
        <v>0</v>
      </c>
      <c r="FR1017">
        <f t="shared" si="963"/>
        <v>0</v>
      </c>
      <c r="FS1017">
        <v>0</v>
      </c>
      <c r="FX1017">
        <v>105</v>
      </c>
      <c r="FY1017">
        <v>77</v>
      </c>
      <c r="GA1017" t="s">
        <v>3</v>
      </c>
      <c r="GD1017">
        <v>0</v>
      </c>
      <c r="GF1017">
        <v>-1951501916</v>
      </c>
      <c r="GG1017">
        <v>2</v>
      </c>
      <c r="GH1017">
        <v>1</v>
      </c>
      <c r="GI1017">
        <v>3</v>
      </c>
      <c r="GJ1017">
        <v>0</v>
      </c>
      <c r="GK1017">
        <f>ROUND(R1017*(R12)/100,2)</f>
        <v>0</v>
      </c>
      <c r="GL1017">
        <f t="shared" si="964"/>
        <v>0</v>
      </c>
      <c r="GM1017">
        <f t="shared" si="965"/>
        <v>0</v>
      </c>
      <c r="GN1017">
        <f t="shared" si="966"/>
        <v>0</v>
      </c>
      <c r="GO1017">
        <f t="shared" si="967"/>
        <v>0</v>
      </c>
      <c r="GP1017">
        <f t="shared" si="968"/>
        <v>0</v>
      </c>
      <c r="GR1017">
        <v>0</v>
      </c>
      <c r="GS1017">
        <v>3</v>
      </c>
      <c r="GT1017">
        <v>0</v>
      </c>
      <c r="GU1017" t="s">
        <v>3</v>
      </c>
      <c r="GV1017">
        <f t="shared" si="969"/>
        <v>0</v>
      </c>
      <c r="GW1017">
        <v>1</v>
      </c>
      <c r="GX1017">
        <f t="shared" si="970"/>
        <v>0</v>
      </c>
      <c r="HA1017">
        <v>0</v>
      </c>
      <c r="HB1017">
        <v>0</v>
      </c>
      <c r="HC1017">
        <f t="shared" si="971"/>
        <v>0</v>
      </c>
      <c r="IK1017">
        <v>0</v>
      </c>
    </row>
    <row r="1018" spans="1:245" hidden="1" x14ac:dyDescent="0.2">
      <c r="A1018">
        <v>18</v>
      </c>
      <c r="B1018">
        <v>1</v>
      </c>
      <c r="C1018">
        <v>537</v>
      </c>
      <c r="E1018" t="s">
        <v>729</v>
      </c>
      <c r="F1018" t="s">
        <v>730</v>
      </c>
      <c r="G1018" t="s">
        <v>731</v>
      </c>
      <c r="H1018" t="s">
        <v>344</v>
      </c>
      <c r="I1018">
        <v>0</v>
      </c>
      <c r="J1018">
        <v>100</v>
      </c>
      <c r="O1018">
        <f t="shared" si="936"/>
        <v>0</v>
      </c>
      <c r="P1018">
        <f t="shared" si="937"/>
        <v>0</v>
      </c>
      <c r="Q1018">
        <f t="shared" si="938"/>
        <v>0</v>
      </c>
      <c r="R1018">
        <f t="shared" si="939"/>
        <v>0</v>
      </c>
      <c r="S1018">
        <f t="shared" si="940"/>
        <v>0</v>
      </c>
      <c r="T1018">
        <f t="shared" si="941"/>
        <v>0</v>
      </c>
      <c r="U1018">
        <f t="shared" si="942"/>
        <v>0</v>
      </c>
      <c r="V1018">
        <f t="shared" si="943"/>
        <v>0</v>
      </c>
      <c r="W1018">
        <f t="shared" si="944"/>
        <v>0</v>
      </c>
      <c r="X1018">
        <f t="shared" si="945"/>
        <v>0</v>
      </c>
      <c r="Y1018">
        <f t="shared" si="945"/>
        <v>0</v>
      </c>
      <c r="AA1018">
        <v>40385408</v>
      </c>
      <c r="AB1018">
        <f t="shared" si="946"/>
        <v>574.45000000000005</v>
      </c>
      <c r="AC1018">
        <f t="shared" si="947"/>
        <v>574.45000000000005</v>
      </c>
      <c r="AD1018">
        <f t="shared" si="948"/>
        <v>0</v>
      </c>
      <c r="AE1018">
        <f t="shared" si="949"/>
        <v>0</v>
      </c>
      <c r="AF1018">
        <f t="shared" si="949"/>
        <v>0</v>
      </c>
      <c r="AG1018">
        <f t="shared" si="950"/>
        <v>0</v>
      </c>
      <c r="AH1018">
        <f t="shared" si="951"/>
        <v>0</v>
      </c>
      <c r="AI1018">
        <f t="shared" si="951"/>
        <v>0</v>
      </c>
      <c r="AJ1018">
        <f t="shared" si="952"/>
        <v>0</v>
      </c>
      <c r="AK1018">
        <v>574.45000000000005</v>
      </c>
      <c r="AL1018">
        <v>574.45000000000005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1</v>
      </c>
      <c r="AW1018">
        <v>1</v>
      </c>
      <c r="AZ1018">
        <v>1</v>
      </c>
      <c r="BA1018">
        <v>1</v>
      </c>
      <c r="BB1018">
        <v>1</v>
      </c>
      <c r="BC1018">
        <v>2.68</v>
      </c>
      <c r="BD1018" t="s">
        <v>3</v>
      </c>
      <c r="BE1018" t="s">
        <v>3</v>
      </c>
      <c r="BF1018" t="s">
        <v>3</v>
      </c>
      <c r="BG1018" t="s">
        <v>3</v>
      </c>
      <c r="BH1018">
        <v>3</v>
      </c>
      <c r="BI1018">
        <v>1</v>
      </c>
      <c r="BJ1018" t="s">
        <v>732</v>
      </c>
      <c r="BM1018">
        <v>167</v>
      </c>
      <c r="BN1018">
        <v>0</v>
      </c>
      <c r="BO1018" t="s">
        <v>3</v>
      </c>
      <c r="BP1018">
        <v>0</v>
      </c>
      <c r="BQ1018">
        <v>30</v>
      </c>
      <c r="BR1018">
        <v>0</v>
      </c>
      <c r="BS1018">
        <v>1</v>
      </c>
      <c r="BT1018">
        <v>1</v>
      </c>
      <c r="BU1018">
        <v>1</v>
      </c>
      <c r="BV1018">
        <v>1</v>
      </c>
      <c r="BW1018">
        <v>1</v>
      </c>
      <c r="BX1018">
        <v>1</v>
      </c>
      <c r="BY1018" t="s">
        <v>3</v>
      </c>
      <c r="BZ1018">
        <v>0</v>
      </c>
      <c r="CA1018">
        <v>0</v>
      </c>
      <c r="CE1018">
        <v>30</v>
      </c>
      <c r="CF1018">
        <v>0</v>
      </c>
      <c r="CG1018">
        <v>0</v>
      </c>
      <c r="CM1018">
        <v>0</v>
      </c>
      <c r="CN1018" t="s">
        <v>3</v>
      </c>
      <c r="CO1018">
        <v>0</v>
      </c>
      <c r="CP1018">
        <f t="shared" si="953"/>
        <v>0</v>
      </c>
      <c r="CQ1018">
        <f t="shared" si="954"/>
        <v>1539.53</v>
      </c>
      <c r="CR1018">
        <f t="shared" si="955"/>
        <v>0</v>
      </c>
      <c r="CS1018">
        <f t="shared" si="956"/>
        <v>0</v>
      </c>
      <c r="CT1018">
        <f t="shared" si="957"/>
        <v>0</v>
      </c>
      <c r="CU1018">
        <f t="shared" si="958"/>
        <v>0</v>
      </c>
      <c r="CV1018">
        <f t="shared" si="959"/>
        <v>0</v>
      </c>
      <c r="CW1018">
        <f t="shared" si="960"/>
        <v>0</v>
      </c>
      <c r="CX1018">
        <f t="shared" si="960"/>
        <v>0</v>
      </c>
      <c r="CY1018">
        <f t="shared" si="961"/>
        <v>0</v>
      </c>
      <c r="CZ1018">
        <f t="shared" si="962"/>
        <v>0</v>
      </c>
      <c r="DC1018" t="s">
        <v>3</v>
      </c>
      <c r="DD1018" t="s">
        <v>3</v>
      </c>
      <c r="DE1018" t="s">
        <v>3</v>
      </c>
      <c r="DF1018" t="s">
        <v>3</v>
      </c>
      <c r="DG1018" t="s">
        <v>3</v>
      </c>
      <c r="DH1018" t="s">
        <v>3</v>
      </c>
      <c r="DI1018" t="s">
        <v>3</v>
      </c>
      <c r="DJ1018" t="s">
        <v>3</v>
      </c>
      <c r="DK1018" t="s">
        <v>3</v>
      </c>
      <c r="DL1018" t="s">
        <v>3</v>
      </c>
      <c r="DM1018" t="s">
        <v>3</v>
      </c>
      <c r="DN1018">
        <v>105</v>
      </c>
      <c r="DO1018">
        <v>77</v>
      </c>
      <c r="DP1018">
        <v>1</v>
      </c>
      <c r="DQ1018">
        <v>1</v>
      </c>
      <c r="DU1018">
        <v>1010</v>
      </c>
      <c r="DV1018" t="s">
        <v>344</v>
      </c>
      <c r="DW1018" t="s">
        <v>344</v>
      </c>
      <c r="DX1018">
        <v>1</v>
      </c>
      <c r="EE1018">
        <v>39927579</v>
      </c>
      <c r="EF1018">
        <v>30</v>
      </c>
      <c r="EG1018" t="s">
        <v>51</v>
      </c>
      <c r="EH1018">
        <v>0</v>
      </c>
      <c r="EI1018" t="s">
        <v>3</v>
      </c>
      <c r="EJ1018">
        <v>1</v>
      </c>
      <c r="EK1018">
        <v>167</v>
      </c>
      <c r="EL1018" t="s">
        <v>723</v>
      </c>
      <c r="EM1018" t="s">
        <v>724</v>
      </c>
      <c r="EO1018" t="s">
        <v>3</v>
      </c>
      <c r="EQ1018">
        <v>0</v>
      </c>
      <c r="ER1018">
        <v>574.45000000000005</v>
      </c>
      <c r="ES1018">
        <v>574.45000000000005</v>
      </c>
      <c r="ET1018">
        <v>0</v>
      </c>
      <c r="EU1018">
        <v>0</v>
      </c>
      <c r="EV1018">
        <v>0</v>
      </c>
      <c r="EW1018">
        <v>0</v>
      </c>
      <c r="EX1018">
        <v>0</v>
      </c>
      <c r="FQ1018">
        <v>0</v>
      </c>
      <c r="FR1018">
        <f t="shared" si="963"/>
        <v>0</v>
      </c>
      <c r="FS1018">
        <v>0</v>
      </c>
      <c r="FX1018">
        <v>105</v>
      </c>
      <c r="FY1018">
        <v>77</v>
      </c>
      <c r="GA1018" t="s">
        <v>3</v>
      </c>
      <c r="GD1018">
        <v>0</v>
      </c>
      <c r="GF1018">
        <v>666106466</v>
      </c>
      <c r="GG1018">
        <v>2</v>
      </c>
      <c r="GH1018">
        <v>1</v>
      </c>
      <c r="GI1018">
        <v>3</v>
      </c>
      <c r="GJ1018">
        <v>0</v>
      </c>
      <c r="GK1018">
        <f>ROUND(R1018*(R12)/100,2)</f>
        <v>0</v>
      </c>
      <c r="GL1018">
        <f t="shared" si="964"/>
        <v>0</v>
      </c>
      <c r="GM1018">
        <f t="shared" si="965"/>
        <v>0</v>
      </c>
      <c r="GN1018">
        <f t="shared" si="966"/>
        <v>0</v>
      </c>
      <c r="GO1018">
        <f t="shared" si="967"/>
        <v>0</v>
      </c>
      <c r="GP1018">
        <f t="shared" si="968"/>
        <v>0</v>
      </c>
      <c r="GR1018">
        <v>0</v>
      </c>
      <c r="GS1018">
        <v>3</v>
      </c>
      <c r="GT1018">
        <v>0</v>
      </c>
      <c r="GU1018" t="s">
        <v>3</v>
      </c>
      <c r="GV1018">
        <f t="shared" si="969"/>
        <v>0</v>
      </c>
      <c r="GW1018">
        <v>1</v>
      </c>
      <c r="GX1018">
        <f t="shared" si="970"/>
        <v>0</v>
      </c>
      <c r="HA1018">
        <v>0</v>
      </c>
      <c r="HB1018">
        <v>0</v>
      </c>
      <c r="HC1018">
        <f t="shared" si="971"/>
        <v>0</v>
      </c>
      <c r="IK1018">
        <v>0</v>
      </c>
    </row>
    <row r="1019" spans="1:245" hidden="1" x14ac:dyDescent="0.2">
      <c r="A1019">
        <v>18</v>
      </c>
      <c r="B1019">
        <v>1</v>
      </c>
      <c r="C1019">
        <v>538</v>
      </c>
      <c r="E1019" t="s">
        <v>733</v>
      </c>
      <c r="F1019" t="s">
        <v>734</v>
      </c>
      <c r="G1019" t="s">
        <v>735</v>
      </c>
      <c r="H1019" t="s">
        <v>344</v>
      </c>
      <c r="I1019">
        <v>0</v>
      </c>
      <c r="J1019">
        <v>100</v>
      </c>
      <c r="O1019">
        <f t="shared" si="936"/>
        <v>0</v>
      </c>
      <c r="P1019">
        <f t="shared" si="937"/>
        <v>0</v>
      </c>
      <c r="Q1019">
        <f t="shared" si="938"/>
        <v>0</v>
      </c>
      <c r="R1019">
        <f t="shared" si="939"/>
        <v>0</v>
      </c>
      <c r="S1019">
        <f t="shared" si="940"/>
        <v>0</v>
      </c>
      <c r="T1019">
        <f t="shared" si="941"/>
        <v>0</v>
      </c>
      <c r="U1019">
        <f t="shared" si="942"/>
        <v>0</v>
      </c>
      <c r="V1019">
        <f t="shared" si="943"/>
        <v>0</v>
      </c>
      <c r="W1019">
        <f t="shared" si="944"/>
        <v>0</v>
      </c>
      <c r="X1019">
        <f t="shared" si="945"/>
        <v>0</v>
      </c>
      <c r="Y1019">
        <f t="shared" si="945"/>
        <v>0</v>
      </c>
      <c r="AA1019">
        <v>40385408</v>
      </c>
      <c r="AB1019">
        <f t="shared" si="946"/>
        <v>47.28</v>
      </c>
      <c r="AC1019">
        <f t="shared" si="947"/>
        <v>47.28</v>
      </c>
      <c r="AD1019">
        <f t="shared" si="948"/>
        <v>0</v>
      </c>
      <c r="AE1019">
        <f t="shared" si="949"/>
        <v>0</v>
      </c>
      <c r="AF1019">
        <f t="shared" si="949"/>
        <v>0</v>
      </c>
      <c r="AG1019">
        <f t="shared" si="950"/>
        <v>0</v>
      </c>
      <c r="AH1019">
        <f t="shared" si="951"/>
        <v>0</v>
      </c>
      <c r="AI1019">
        <f t="shared" si="951"/>
        <v>0</v>
      </c>
      <c r="AJ1019">
        <f t="shared" si="952"/>
        <v>0</v>
      </c>
      <c r="AK1019">
        <v>47.28</v>
      </c>
      <c r="AL1019">
        <v>47.28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1</v>
      </c>
      <c r="AW1019">
        <v>1</v>
      </c>
      <c r="AZ1019">
        <v>1</v>
      </c>
      <c r="BA1019">
        <v>1</v>
      </c>
      <c r="BB1019">
        <v>1</v>
      </c>
      <c r="BC1019">
        <v>1.17</v>
      </c>
      <c r="BD1019" t="s">
        <v>3</v>
      </c>
      <c r="BE1019" t="s">
        <v>3</v>
      </c>
      <c r="BF1019" t="s">
        <v>3</v>
      </c>
      <c r="BG1019" t="s">
        <v>3</v>
      </c>
      <c r="BH1019">
        <v>3</v>
      </c>
      <c r="BI1019">
        <v>1</v>
      </c>
      <c r="BJ1019" t="s">
        <v>736</v>
      </c>
      <c r="BM1019">
        <v>167</v>
      </c>
      <c r="BN1019">
        <v>0</v>
      </c>
      <c r="BO1019" t="s">
        <v>3</v>
      </c>
      <c r="BP1019">
        <v>0</v>
      </c>
      <c r="BQ1019">
        <v>30</v>
      </c>
      <c r="BR1019">
        <v>0</v>
      </c>
      <c r="BS1019">
        <v>1</v>
      </c>
      <c r="BT1019">
        <v>1</v>
      </c>
      <c r="BU1019">
        <v>1</v>
      </c>
      <c r="BV1019">
        <v>1</v>
      </c>
      <c r="BW1019">
        <v>1</v>
      </c>
      <c r="BX1019">
        <v>1</v>
      </c>
      <c r="BY1019" t="s">
        <v>3</v>
      </c>
      <c r="BZ1019">
        <v>0</v>
      </c>
      <c r="CA1019">
        <v>0</v>
      </c>
      <c r="CE1019">
        <v>30</v>
      </c>
      <c r="CF1019">
        <v>0</v>
      </c>
      <c r="CG1019">
        <v>0</v>
      </c>
      <c r="CM1019">
        <v>0</v>
      </c>
      <c r="CN1019" t="s">
        <v>3</v>
      </c>
      <c r="CO1019">
        <v>0</v>
      </c>
      <c r="CP1019">
        <f t="shared" si="953"/>
        <v>0</v>
      </c>
      <c r="CQ1019">
        <f t="shared" si="954"/>
        <v>55.32</v>
      </c>
      <c r="CR1019">
        <f t="shared" si="955"/>
        <v>0</v>
      </c>
      <c r="CS1019">
        <f t="shared" si="956"/>
        <v>0</v>
      </c>
      <c r="CT1019">
        <f t="shared" si="957"/>
        <v>0</v>
      </c>
      <c r="CU1019">
        <f t="shared" si="958"/>
        <v>0</v>
      </c>
      <c r="CV1019">
        <f t="shared" si="959"/>
        <v>0</v>
      </c>
      <c r="CW1019">
        <f t="shared" si="960"/>
        <v>0</v>
      </c>
      <c r="CX1019">
        <f t="shared" si="960"/>
        <v>0</v>
      </c>
      <c r="CY1019">
        <f t="shared" si="961"/>
        <v>0</v>
      </c>
      <c r="CZ1019">
        <f t="shared" si="962"/>
        <v>0</v>
      </c>
      <c r="DC1019" t="s">
        <v>3</v>
      </c>
      <c r="DD1019" t="s">
        <v>3</v>
      </c>
      <c r="DE1019" t="s">
        <v>3</v>
      </c>
      <c r="DF1019" t="s">
        <v>3</v>
      </c>
      <c r="DG1019" t="s">
        <v>3</v>
      </c>
      <c r="DH1019" t="s">
        <v>3</v>
      </c>
      <c r="DI1019" t="s">
        <v>3</v>
      </c>
      <c r="DJ1019" t="s">
        <v>3</v>
      </c>
      <c r="DK1019" t="s">
        <v>3</v>
      </c>
      <c r="DL1019" t="s">
        <v>3</v>
      </c>
      <c r="DM1019" t="s">
        <v>3</v>
      </c>
      <c r="DN1019">
        <v>105</v>
      </c>
      <c r="DO1019">
        <v>77</v>
      </c>
      <c r="DP1019">
        <v>1</v>
      </c>
      <c r="DQ1019">
        <v>1</v>
      </c>
      <c r="DU1019">
        <v>1010</v>
      </c>
      <c r="DV1019" t="s">
        <v>344</v>
      </c>
      <c r="DW1019" t="s">
        <v>344</v>
      </c>
      <c r="DX1019">
        <v>1</v>
      </c>
      <c r="EE1019">
        <v>39927579</v>
      </c>
      <c r="EF1019">
        <v>30</v>
      </c>
      <c r="EG1019" t="s">
        <v>51</v>
      </c>
      <c r="EH1019">
        <v>0</v>
      </c>
      <c r="EI1019" t="s">
        <v>3</v>
      </c>
      <c r="EJ1019">
        <v>1</v>
      </c>
      <c r="EK1019">
        <v>167</v>
      </c>
      <c r="EL1019" t="s">
        <v>723</v>
      </c>
      <c r="EM1019" t="s">
        <v>724</v>
      </c>
      <c r="EO1019" t="s">
        <v>3</v>
      </c>
      <c r="EQ1019">
        <v>0</v>
      </c>
      <c r="ER1019">
        <v>47.28</v>
      </c>
      <c r="ES1019">
        <v>47.28</v>
      </c>
      <c r="ET1019">
        <v>0</v>
      </c>
      <c r="EU1019">
        <v>0</v>
      </c>
      <c r="EV1019">
        <v>0</v>
      </c>
      <c r="EW1019">
        <v>0</v>
      </c>
      <c r="EX1019">
        <v>0</v>
      </c>
      <c r="FQ1019">
        <v>0</v>
      </c>
      <c r="FR1019">
        <f t="shared" si="963"/>
        <v>0</v>
      </c>
      <c r="FS1019">
        <v>0</v>
      </c>
      <c r="FX1019">
        <v>105</v>
      </c>
      <c r="FY1019">
        <v>77</v>
      </c>
      <c r="GA1019" t="s">
        <v>3</v>
      </c>
      <c r="GD1019">
        <v>0</v>
      </c>
      <c r="GF1019">
        <v>645346249</v>
      </c>
      <c r="GG1019">
        <v>2</v>
      </c>
      <c r="GH1019">
        <v>1</v>
      </c>
      <c r="GI1019">
        <v>3</v>
      </c>
      <c r="GJ1019">
        <v>0</v>
      </c>
      <c r="GK1019">
        <f>ROUND(R1019*(R12)/100,2)</f>
        <v>0</v>
      </c>
      <c r="GL1019">
        <f t="shared" si="964"/>
        <v>0</v>
      </c>
      <c r="GM1019">
        <f t="shared" si="965"/>
        <v>0</v>
      </c>
      <c r="GN1019">
        <f t="shared" si="966"/>
        <v>0</v>
      </c>
      <c r="GO1019">
        <f t="shared" si="967"/>
        <v>0</v>
      </c>
      <c r="GP1019">
        <f t="shared" si="968"/>
        <v>0</v>
      </c>
      <c r="GR1019">
        <v>0</v>
      </c>
      <c r="GS1019">
        <v>3</v>
      </c>
      <c r="GT1019">
        <v>0</v>
      </c>
      <c r="GU1019" t="s">
        <v>3</v>
      </c>
      <c r="GV1019">
        <f t="shared" si="969"/>
        <v>0</v>
      </c>
      <c r="GW1019">
        <v>1</v>
      </c>
      <c r="GX1019">
        <f t="shared" si="970"/>
        <v>0</v>
      </c>
      <c r="HA1019">
        <v>0</v>
      </c>
      <c r="HB1019">
        <v>0</v>
      </c>
      <c r="HC1019">
        <f t="shared" si="971"/>
        <v>0</v>
      </c>
      <c r="IK1019">
        <v>0</v>
      </c>
    </row>
    <row r="1020" spans="1:245" hidden="1" x14ac:dyDescent="0.2">
      <c r="A1020">
        <v>17</v>
      </c>
      <c r="B1020">
        <v>1</v>
      </c>
      <c r="C1020">
        <f>ROW(SmtRes!A543)</f>
        <v>543</v>
      </c>
      <c r="D1020">
        <f>ROW(EtalonRes!A532)</f>
        <v>532</v>
      </c>
      <c r="E1020" t="s">
        <v>737</v>
      </c>
      <c r="F1020" t="s">
        <v>738</v>
      </c>
      <c r="G1020" t="s">
        <v>739</v>
      </c>
      <c r="H1020" t="s">
        <v>721</v>
      </c>
      <c r="I1020">
        <v>0</v>
      </c>
      <c r="J1020">
        <v>0</v>
      </c>
      <c r="O1020">
        <f t="shared" si="936"/>
        <v>0</v>
      </c>
      <c r="P1020">
        <f t="shared" si="937"/>
        <v>0</v>
      </c>
      <c r="Q1020">
        <f t="shared" si="938"/>
        <v>0</v>
      </c>
      <c r="R1020">
        <f t="shared" si="939"/>
        <v>0</v>
      </c>
      <c r="S1020">
        <f t="shared" si="940"/>
        <v>0</v>
      </c>
      <c r="T1020">
        <f t="shared" si="941"/>
        <v>0</v>
      </c>
      <c r="U1020">
        <f t="shared" si="942"/>
        <v>0</v>
      </c>
      <c r="V1020">
        <f t="shared" si="943"/>
        <v>0</v>
      </c>
      <c r="W1020">
        <f t="shared" si="944"/>
        <v>0</v>
      </c>
      <c r="X1020">
        <f t="shared" si="945"/>
        <v>0</v>
      </c>
      <c r="Y1020">
        <f t="shared" si="945"/>
        <v>0</v>
      </c>
      <c r="AA1020">
        <v>40385408</v>
      </c>
      <c r="AB1020">
        <f t="shared" si="946"/>
        <v>841.11</v>
      </c>
      <c r="AC1020">
        <f t="shared" si="947"/>
        <v>0</v>
      </c>
      <c r="AD1020">
        <f t="shared" si="948"/>
        <v>0</v>
      </c>
      <c r="AE1020">
        <f t="shared" si="949"/>
        <v>0</v>
      </c>
      <c r="AF1020">
        <f t="shared" si="949"/>
        <v>841.11</v>
      </c>
      <c r="AG1020">
        <f t="shared" si="950"/>
        <v>0</v>
      </c>
      <c r="AH1020">
        <f t="shared" si="951"/>
        <v>69</v>
      </c>
      <c r="AI1020">
        <f t="shared" si="951"/>
        <v>0</v>
      </c>
      <c r="AJ1020">
        <f t="shared" si="952"/>
        <v>0</v>
      </c>
      <c r="AK1020">
        <v>841.11</v>
      </c>
      <c r="AL1020">
        <v>0</v>
      </c>
      <c r="AM1020">
        <v>0</v>
      </c>
      <c r="AN1020">
        <v>0</v>
      </c>
      <c r="AO1020">
        <v>841.11</v>
      </c>
      <c r="AP1020">
        <v>0</v>
      </c>
      <c r="AQ1020">
        <v>69</v>
      </c>
      <c r="AR1020">
        <v>0</v>
      </c>
      <c r="AS1020">
        <v>0</v>
      </c>
      <c r="AT1020">
        <v>85</v>
      </c>
      <c r="AU1020">
        <v>41</v>
      </c>
      <c r="AV1020">
        <v>1</v>
      </c>
      <c r="AW1020">
        <v>1</v>
      </c>
      <c r="AZ1020">
        <v>1</v>
      </c>
      <c r="BA1020">
        <v>24.53</v>
      </c>
      <c r="BB1020">
        <v>1</v>
      </c>
      <c r="BC1020">
        <v>1.17</v>
      </c>
      <c r="BD1020" t="s">
        <v>3</v>
      </c>
      <c r="BE1020" t="s">
        <v>3</v>
      </c>
      <c r="BF1020" t="s">
        <v>3</v>
      </c>
      <c r="BG1020" t="s">
        <v>3</v>
      </c>
      <c r="BH1020">
        <v>0</v>
      </c>
      <c r="BI1020">
        <v>1</v>
      </c>
      <c r="BJ1020" t="s">
        <v>740</v>
      </c>
      <c r="BM1020">
        <v>167</v>
      </c>
      <c r="BN1020">
        <v>0</v>
      </c>
      <c r="BO1020" t="s">
        <v>3</v>
      </c>
      <c r="BP1020">
        <v>0</v>
      </c>
      <c r="BQ1020">
        <v>30</v>
      </c>
      <c r="BR1020">
        <v>0</v>
      </c>
      <c r="BS1020">
        <v>24.53</v>
      </c>
      <c r="BT1020">
        <v>1</v>
      </c>
      <c r="BU1020">
        <v>1</v>
      </c>
      <c r="BV1020">
        <v>1</v>
      </c>
      <c r="BW1020">
        <v>1</v>
      </c>
      <c r="BX1020">
        <v>1</v>
      </c>
      <c r="BY1020" t="s">
        <v>3</v>
      </c>
      <c r="BZ1020">
        <v>85</v>
      </c>
      <c r="CA1020">
        <v>41</v>
      </c>
      <c r="CE1020">
        <v>30</v>
      </c>
      <c r="CF1020">
        <v>0</v>
      </c>
      <c r="CG1020">
        <v>0</v>
      </c>
      <c r="CM1020">
        <v>0</v>
      </c>
      <c r="CN1020" t="s">
        <v>3</v>
      </c>
      <c r="CO1020">
        <v>0</v>
      </c>
      <c r="CP1020">
        <f t="shared" si="953"/>
        <v>0</v>
      </c>
      <c r="CQ1020">
        <f t="shared" si="954"/>
        <v>0</v>
      </c>
      <c r="CR1020">
        <f t="shared" si="955"/>
        <v>0</v>
      </c>
      <c r="CS1020">
        <f t="shared" si="956"/>
        <v>0</v>
      </c>
      <c r="CT1020">
        <f t="shared" si="957"/>
        <v>20632.43</v>
      </c>
      <c r="CU1020">
        <f t="shared" si="958"/>
        <v>0</v>
      </c>
      <c r="CV1020">
        <f t="shared" si="959"/>
        <v>69</v>
      </c>
      <c r="CW1020">
        <f t="shared" si="960"/>
        <v>0</v>
      </c>
      <c r="CX1020">
        <f t="shared" si="960"/>
        <v>0</v>
      </c>
      <c r="CY1020">
        <f t="shared" si="961"/>
        <v>0</v>
      </c>
      <c r="CZ1020">
        <f t="shared" si="962"/>
        <v>0</v>
      </c>
      <c r="DC1020" t="s">
        <v>3</v>
      </c>
      <c r="DD1020" t="s">
        <v>3</v>
      </c>
      <c r="DE1020" t="s">
        <v>3</v>
      </c>
      <c r="DF1020" t="s">
        <v>3</v>
      </c>
      <c r="DG1020" t="s">
        <v>3</v>
      </c>
      <c r="DH1020" t="s">
        <v>3</v>
      </c>
      <c r="DI1020" t="s">
        <v>3</v>
      </c>
      <c r="DJ1020" t="s">
        <v>3</v>
      </c>
      <c r="DK1020" t="s">
        <v>3</v>
      </c>
      <c r="DL1020" t="s">
        <v>3</v>
      </c>
      <c r="DM1020" t="s">
        <v>3</v>
      </c>
      <c r="DN1020">
        <v>105</v>
      </c>
      <c r="DO1020">
        <v>77</v>
      </c>
      <c r="DP1020">
        <v>1</v>
      </c>
      <c r="DQ1020">
        <v>1</v>
      </c>
      <c r="DU1020">
        <v>1013</v>
      </c>
      <c r="DV1020" t="s">
        <v>721</v>
      </c>
      <c r="DW1020" t="s">
        <v>721</v>
      </c>
      <c r="DX1020">
        <v>1</v>
      </c>
      <c r="EE1020">
        <v>39927579</v>
      </c>
      <c r="EF1020">
        <v>30</v>
      </c>
      <c r="EG1020" t="s">
        <v>51</v>
      </c>
      <c r="EH1020">
        <v>0</v>
      </c>
      <c r="EI1020" t="s">
        <v>3</v>
      </c>
      <c r="EJ1020">
        <v>1</v>
      </c>
      <c r="EK1020">
        <v>167</v>
      </c>
      <c r="EL1020" t="s">
        <v>723</v>
      </c>
      <c r="EM1020" t="s">
        <v>724</v>
      </c>
      <c r="EO1020" t="s">
        <v>3</v>
      </c>
      <c r="EQ1020">
        <v>131072</v>
      </c>
      <c r="ER1020">
        <v>841.11</v>
      </c>
      <c r="ES1020">
        <v>0</v>
      </c>
      <c r="ET1020">
        <v>0</v>
      </c>
      <c r="EU1020">
        <v>0</v>
      </c>
      <c r="EV1020">
        <v>841.11</v>
      </c>
      <c r="EW1020">
        <v>69</v>
      </c>
      <c r="EX1020">
        <v>0</v>
      </c>
      <c r="EY1020">
        <v>0</v>
      </c>
      <c r="FQ1020">
        <v>0</v>
      </c>
      <c r="FR1020">
        <f t="shared" si="963"/>
        <v>0</v>
      </c>
      <c r="FS1020">
        <v>0</v>
      </c>
      <c r="FX1020">
        <v>105</v>
      </c>
      <c r="FY1020">
        <v>77</v>
      </c>
      <c r="GA1020" t="s">
        <v>3</v>
      </c>
      <c r="GD1020">
        <v>0</v>
      </c>
      <c r="GF1020">
        <v>1000380177</v>
      </c>
      <c r="GG1020">
        <v>2</v>
      </c>
      <c r="GH1020">
        <v>2</v>
      </c>
      <c r="GI1020">
        <v>3</v>
      </c>
      <c r="GJ1020">
        <v>0</v>
      </c>
      <c r="GK1020">
        <f>ROUND(R1020*(R12)/100,2)</f>
        <v>0</v>
      </c>
      <c r="GL1020">
        <f t="shared" si="964"/>
        <v>0</v>
      </c>
      <c r="GM1020">
        <f t="shared" si="965"/>
        <v>0</v>
      </c>
      <c r="GN1020">
        <f t="shared" si="966"/>
        <v>0</v>
      </c>
      <c r="GO1020">
        <f t="shared" si="967"/>
        <v>0</v>
      </c>
      <c r="GP1020">
        <f t="shared" si="968"/>
        <v>0</v>
      </c>
      <c r="GR1020">
        <v>0</v>
      </c>
      <c r="GS1020">
        <v>3</v>
      </c>
      <c r="GT1020">
        <v>0</v>
      </c>
      <c r="GU1020" t="s">
        <v>3</v>
      </c>
      <c r="GV1020">
        <f t="shared" si="969"/>
        <v>0</v>
      </c>
      <c r="GW1020">
        <v>1</v>
      </c>
      <c r="GX1020">
        <f t="shared" si="970"/>
        <v>0</v>
      </c>
      <c r="HA1020">
        <v>0</v>
      </c>
      <c r="HB1020">
        <v>0</v>
      </c>
      <c r="HC1020">
        <f t="shared" si="971"/>
        <v>0</v>
      </c>
      <c r="IK1020">
        <v>0</v>
      </c>
    </row>
    <row r="1021" spans="1:245" hidden="1" x14ac:dyDescent="0.2">
      <c r="A1021">
        <v>18</v>
      </c>
      <c r="B1021">
        <v>1</v>
      </c>
      <c r="C1021">
        <v>543</v>
      </c>
      <c r="E1021" t="s">
        <v>741</v>
      </c>
      <c r="F1021" t="s">
        <v>726</v>
      </c>
      <c r="G1021" t="s">
        <v>727</v>
      </c>
      <c r="H1021" t="s">
        <v>344</v>
      </c>
      <c r="I1021">
        <v>0</v>
      </c>
      <c r="J1021">
        <v>100</v>
      </c>
      <c r="O1021">
        <f t="shared" si="936"/>
        <v>0</v>
      </c>
      <c r="P1021">
        <f t="shared" si="937"/>
        <v>0</v>
      </c>
      <c r="Q1021">
        <f t="shared" si="938"/>
        <v>0</v>
      </c>
      <c r="R1021">
        <f t="shared" si="939"/>
        <v>0</v>
      </c>
      <c r="S1021">
        <f t="shared" si="940"/>
        <v>0</v>
      </c>
      <c r="T1021">
        <f t="shared" si="941"/>
        <v>0</v>
      </c>
      <c r="U1021">
        <f t="shared" si="942"/>
        <v>0</v>
      </c>
      <c r="V1021">
        <f t="shared" si="943"/>
        <v>0</v>
      </c>
      <c r="W1021">
        <f t="shared" si="944"/>
        <v>0</v>
      </c>
      <c r="X1021">
        <f t="shared" si="945"/>
        <v>0</v>
      </c>
      <c r="Y1021">
        <f t="shared" si="945"/>
        <v>0</v>
      </c>
      <c r="AA1021">
        <v>40385408</v>
      </c>
      <c r="AB1021">
        <f t="shared" si="946"/>
        <v>636.66</v>
      </c>
      <c r="AC1021">
        <f t="shared" si="947"/>
        <v>636.66</v>
      </c>
      <c r="AD1021">
        <f t="shared" si="948"/>
        <v>0</v>
      </c>
      <c r="AE1021">
        <f t="shared" si="949"/>
        <v>0</v>
      </c>
      <c r="AF1021">
        <f t="shared" si="949"/>
        <v>0</v>
      </c>
      <c r="AG1021">
        <f t="shared" si="950"/>
        <v>0</v>
      </c>
      <c r="AH1021">
        <f t="shared" si="951"/>
        <v>0</v>
      </c>
      <c r="AI1021">
        <f t="shared" si="951"/>
        <v>0</v>
      </c>
      <c r="AJ1021">
        <f t="shared" si="952"/>
        <v>0</v>
      </c>
      <c r="AK1021">
        <v>636.66</v>
      </c>
      <c r="AL1021">
        <v>636.66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1</v>
      </c>
      <c r="AW1021">
        <v>1</v>
      </c>
      <c r="AZ1021">
        <v>1</v>
      </c>
      <c r="BA1021">
        <v>1</v>
      </c>
      <c r="BB1021">
        <v>1</v>
      </c>
      <c r="BC1021">
        <v>1.28</v>
      </c>
      <c r="BD1021" t="s">
        <v>3</v>
      </c>
      <c r="BE1021" t="s">
        <v>3</v>
      </c>
      <c r="BF1021" t="s">
        <v>3</v>
      </c>
      <c r="BG1021" t="s">
        <v>3</v>
      </c>
      <c r="BH1021">
        <v>3</v>
      </c>
      <c r="BI1021">
        <v>1</v>
      </c>
      <c r="BJ1021" t="s">
        <v>728</v>
      </c>
      <c r="BM1021">
        <v>167</v>
      </c>
      <c r="BN1021">
        <v>0</v>
      </c>
      <c r="BO1021" t="s">
        <v>3</v>
      </c>
      <c r="BP1021">
        <v>0</v>
      </c>
      <c r="BQ1021">
        <v>30</v>
      </c>
      <c r="BR1021">
        <v>0</v>
      </c>
      <c r="BS1021">
        <v>1</v>
      </c>
      <c r="BT1021">
        <v>1</v>
      </c>
      <c r="BU1021">
        <v>1</v>
      </c>
      <c r="BV1021">
        <v>1</v>
      </c>
      <c r="BW1021">
        <v>1</v>
      </c>
      <c r="BX1021">
        <v>1</v>
      </c>
      <c r="BY1021" t="s">
        <v>3</v>
      </c>
      <c r="BZ1021">
        <v>0</v>
      </c>
      <c r="CA1021">
        <v>0</v>
      </c>
      <c r="CE1021">
        <v>30</v>
      </c>
      <c r="CF1021">
        <v>0</v>
      </c>
      <c r="CG1021">
        <v>0</v>
      </c>
      <c r="CM1021">
        <v>0</v>
      </c>
      <c r="CN1021" t="s">
        <v>3</v>
      </c>
      <c r="CO1021">
        <v>0</v>
      </c>
      <c r="CP1021">
        <f t="shared" si="953"/>
        <v>0</v>
      </c>
      <c r="CQ1021">
        <f t="shared" si="954"/>
        <v>814.92</v>
      </c>
      <c r="CR1021">
        <f t="shared" si="955"/>
        <v>0</v>
      </c>
      <c r="CS1021">
        <f t="shared" si="956"/>
        <v>0</v>
      </c>
      <c r="CT1021">
        <f t="shared" si="957"/>
        <v>0</v>
      </c>
      <c r="CU1021">
        <f t="shared" si="958"/>
        <v>0</v>
      </c>
      <c r="CV1021">
        <f t="shared" si="959"/>
        <v>0</v>
      </c>
      <c r="CW1021">
        <f t="shared" si="960"/>
        <v>0</v>
      </c>
      <c r="CX1021">
        <f t="shared" si="960"/>
        <v>0</v>
      </c>
      <c r="CY1021">
        <f t="shared" si="961"/>
        <v>0</v>
      </c>
      <c r="CZ1021">
        <f t="shared" si="962"/>
        <v>0</v>
      </c>
      <c r="DC1021" t="s">
        <v>3</v>
      </c>
      <c r="DD1021" t="s">
        <v>3</v>
      </c>
      <c r="DE1021" t="s">
        <v>3</v>
      </c>
      <c r="DF1021" t="s">
        <v>3</v>
      </c>
      <c r="DG1021" t="s">
        <v>3</v>
      </c>
      <c r="DH1021" t="s">
        <v>3</v>
      </c>
      <c r="DI1021" t="s">
        <v>3</v>
      </c>
      <c r="DJ1021" t="s">
        <v>3</v>
      </c>
      <c r="DK1021" t="s">
        <v>3</v>
      </c>
      <c r="DL1021" t="s">
        <v>3</v>
      </c>
      <c r="DM1021" t="s">
        <v>3</v>
      </c>
      <c r="DN1021">
        <v>105</v>
      </c>
      <c r="DO1021">
        <v>77</v>
      </c>
      <c r="DP1021">
        <v>1</v>
      </c>
      <c r="DQ1021">
        <v>1</v>
      </c>
      <c r="DU1021">
        <v>1010</v>
      </c>
      <c r="DV1021" t="s">
        <v>344</v>
      </c>
      <c r="DW1021" t="s">
        <v>344</v>
      </c>
      <c r="DX1021">
        <v>1</v>
      </c>
      <c r="EE1021">
        <v>39927579</v>
      </c>
      <c r="EF1021">
        <v>30</v>
      </c>
      <c r="EG1021" t="s">
        <v>51</v>
      </c>
      <c r="EH1021">
        <v>0</v>
      </c>
      <c r="EI1021" t="s">
        <v>3</v>
      </c>
      <c r="EJ1021">
        <v>1</v>
      </c>
      <c r="EK1021">
        <v>167</v>
      </c>
      <c r="EL1021" t="s">
        <v>723</v>
      </c>
      <c r="EM1021" t="s">
        <v>724</v>
      </c>
      <c r="EO1021" t="s">
        <v>3</v>
      </c>
      <c r="EQ1021">
        <v>0</v>
      </c>
      <c r="ER1021">
        <v>636.66</v>
      </c>
      <c r="ES1021">
        <v>636.66</v>
      </c>
      <c r="ET1021">
        <v>0</v>
      </c>
      <c r="EU1021">
        <v>0</v>
      </c>
      <c r="EV1021">
        <v>0</v>
      </c>
      <c r="EW1021">
        <v>0</v>
      </c>
      <c r="EX1021">
        <v>0</v>
      </c>
      <c r="FQ1021">
        <v>0</v>
      </c>
      <c r="FR1021">
        <f t="shared" si="963"/>
        <v>0</v>
      </c>
      <c r="FS1021">
        <v>0</v>
      </c>
      <c r="FX1021">
        <v>105</v>
      </c>
      <c r="FY1021">
        <v>77</v>
      </c>
      <c r="GA1021" t="s">
        <v>3</v>
      </c>
      <c r="GD1021">
        <v>0</v>
      </c>
      <c r="GF1021">
        <v>-1951501916</v>
      </c>
      <c r="GG1021">
        <v>2</v>
      </c>
      <c r="GH1021">
        <v>1</v>
      </c>
      <c r="GI1021">
        <v>3</v>
      </c>
      <c r="GJ1021">
        <v>0</v>
      </c>
      <c r="GK1021">
        <f>ROUND(R1021*(R12)/100,2)</f>
        <v>0</v>
      </c>
      <c r="GL1021">
        <f t="shared" si="964"/>
        <v>0</v>
      </c>
      <c r="GM1021">
        <f t="shared" si="965"/>
        <v>0</v>
      </c>
      <c r="GN1021">
        <f t="shared" si="966"/>
        <v>0</v>
      </c>
      <c r="GO1021">
        <f t="shared" si="967"/>
        <v>0</v>
      </c>
      <c r="GP1021">
        <f t="shared" si="968"/>
        <v>0</v>
      </c>
      <c r="GR1021">
        <v>0</v>
      </c>
      <c r="GS1021">
        <v>3</v>
      </c>
      <c r="GT1021">
        <v>0</v>
      </c>
      <c r="GU1021" t="s">
        <v>3</v>
      </c>
      <c r="GV1021">
        <f t="shared" si="969"/>
        <v>0</v>
      </c>
      <c r="GW1021">
        <v>1</v>
      </c>
      <c r="GX1021">
        <f t="shared" si="970"/>
        <v>0</v>
      </c>
      <c r="HA1021">
        <v>0</v>
      </c>
      <c r="HB1021">
        <v>0</v>
      </c>
      <c r="HC1021">
        <f t="shared" si="971"/>
        <v>0</v>
      </c>
      <c r="IK1021">
        <v>0</v>
      </c>
    </row>
    <row r="1022" spans="1:245" hidden="1" x14ac:dyDescent="0.2">
      <c r="A1022">
        <v>18</v>
      </c>
      <c r="B1022">
        <v>1</v>
      </c>
      <c r="C1022">
        <v>542</v>
      </c>
      <c r="E1022" t="s">
        <v>742</v>
      </c>
      <c r="F1022" t="s">
        <v>734</v>
      </c>
      <c r="G1022" t="s">
        <v>735</v>
      </c>
      <c r="H1022" t="s">
        <v>344</v>
      </c>
      <c r="I1022">
        <v>0</v>
      </c>
      <c r="J1022">
        <v>100</v>
      </c>
      <c r="O1022">
        <f t="shared" si="936"/>
        <v>0</v>
      </c>
      <c r="P1022">
        <f t="shared" si="937"/>
        <v>0</v>
      </c>
      <c r="Q1022">
        <f t="shared" si="938"/>
        <v>0</v>
      </c>
      <c r="R1022">
        <f t="shared" si="939"/>
        <v>0</v>
      </c>
      <c r="S1022">
        <f t="shared" si="940"/>
        <v>0</v>
      </c>
      <c r="T1022">
        <f t="shared" si="941"/>
        <v>0</v>
      </c>
      <c r="U1022">
        <f t="shared" si="942"/>
        <v>0</v>
      </c>
      <c r="V1022">
        <f t="shared" si="943"/>
        <v>0</v>
      </c>
      <c r="W1022">
        <f t="shared" si="944"/>
        <v>0</v>
      </c>
      <c r="X1022">
        <f t="shared" si="945"/>
        <v>0</v>
      </c>
      <c r="Y1022">
        <f t="shared" si="945"/>
        <v>0</v>
      </c>
      <c r="AA1022">
        <v>40385408</v>
      </c>
      <c r="AB1022">
        <f t="shared" si="946"/>
        <v>47.28</v>
      </c>
      <c r="AC1022">
        <f t="shared" si="947"/>
        <v>47.28</v>
      </c>
      <c r="AD1022">
        <f t="shared" si="948"/>
        <v>0</v>
      </c>
      <c r="AE1022">
        <f t="shared" si="949"/>
        <v>0</v>
      </c>
      <c r="AF1022">
        <f t="shared" si="949"/>
        <v>0</v>
      </c>
      <c r="AG1022">
        <f t="shared" si="950"/>
        <v>0</v>
      </c>
      <c r="AH1022">
        <f t="shared" si="951"/>
        <v>0</v>
      </c>
      <c r="AI1022">
        <f t="shared" si="951"/>
        <v>0</v>
      </c>
      <c r="AJ1022">
        <f t="shared" si="952"/>
        <v>0</v>
      </c>
      <c r="AK1022">
        <v>47.28</v>
      </c>
      <c r="AL1022">
        <v>47.28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1</v>
      </c>
      <c r="AW1022">
        <v>1</v>
      </c>
      <c r="AZ1022">
        <v>1</v>
      </c>
      <c r="BA1022">
        <v>1</v>
      </c>
      <c r="BB1022">
        <v>1</v>
      </c>
      <c r="BC1022">
        <v>1.17</v>
      </c>
      <c r="BD1022" t="s">
        <v>3</v>
      </c>
      <c r="BE1022" t="s">
        <v>3</v>
      </c>
      <c r="BF1022" t="s">
        <v>3</v>
      </c>
      <c r="BG1022" t="s">
        <v>3</v>
      </c>
      <c r="BH1022">
        <v>3</v>
      </c>
      <c r="BI1022">
        <v>1</v>
      </c>
      <c r="BJ1022" t="s">
        <v>736</v>
      </c>
      <c r="BM1022">
        <v>167</v>
      </c>
      <c r="BN1022">
        <v>0</v>
      </c>
      <c r="BO1022" t="s">
        <v>3</v>
      </c>
      <c r="BP1022">
        <v>0</v>
      </c>
      <c r="BQ1022">
        <v>30</v>
      </c>
      <c r="BR1022">
        <v>0</v>
      </c>
      <c r="BS1022">
        <v>1</v>
      </c>
      <c r="BT1022">
        <v>1</v>
      </c>
      <c r="BU1022">
        <v>1</v>
      </c>
      <c r="BV1022">
        <v>1</v>
      </c>
      <c r="BW1022">
        <v>1</v>
      </c>
      <c r="BX1022">
        <v>1</v>
      </c>
      <c r="BY1022" t="s">
        <v>3</v>
      </c>
      <c r="BZ1022">
        <v>0</v>
      </c>
      <c r="CA1022">
        <v>0</v>
      </c>
      <c r="CE1022">
        <v>30</v>
      </c>
      <c r="CF1022">
        <v>0</v>
      </c>
      <c r="CG1022">
        <v>0</v>
      </c>
      <c r="CM1022">
        <v>0</v>
      </c>
      <c r="CN1022" t="s">
        <v>3</v>
      </c>
      <c r="CO1022">
        <v>0</v>
      </c>
      <c r="CP1022">
        <f t="shared" si="953"/>
        <v>0</v>
      </c>
      <c r="CQ1022">
        <f t="shared" si="954"/>
        <v>55.32</v>
      </c>
      <c r="CR1022">
        <f t="shared" si="955"/>
        <v>0</v>
      </c>
      <c r="CS1022">
        <f t="shared" si="956"/>
        <v>0</v>
      </c>
      <c r="CT1022">
        <f t="shared" si="957"/>
        <v>0</v>
      </c>
      <c r="CU1022">
        <f t="shared" si="958"/>
        <v>0</v>
      </c>
      <c r="CV1022">
        <f t="shared" si="959"/>
        <v>0</v>
      </c>
      <c r="CW1022">
        <f t="shared" si="960"/>
        <v>0</v>
      </c>
      <c r="CX1022">
        <f t="shared" si="960"/>
        <v>0</v>
      </c>
      <c r="CY1022">
        <f t="shared" si="961"/>
        <v>0</v>
      </c>
      <c r="CZ1022">
        <f t="shared" si="962"/>
        <v>0</v>
      </c>
      <c r="DC1022" t="s">
        <v>3</v>
      </c>
      <c r="DD1022" t="s">
        <v>3</v>
      </c>
      <c r="DE1022" t="s">
        <v>3</v>
      </c>
      <c r="DF1022" t="s">
        <v>3</v>
      </c>
      <c r="DG1022" t="s">
        <v>3</v>
      </c>
      <c r="DH1022" t="s">
        <v>3</v>
      </c>
      <c r="DI1022" t="s">
        <v>3</v>
      </c>
      <c r="DJ1022" t="s">
        <v>3</v>
      </c>
      <c r="DK1022" t="s">
        <v>3</v>
      </c>
      <c r="DL1022" t="s">
        <v>3</v>
      </c>
      <c r="DM1022" t="s">
        <v>3</v>
      </c>
      <c r="DN1022">
        <v>105</v>
      </c>
      <c r="DO1022">
        <v>77</v>
      </c>
      <c r="DP1022">
        <v>1</v>
      </c>
      <c r="DQ1022">
        <v>1</v>
      </c>
      <c r="DU1022">
        <v>1010</v>
      </c>
      <c r="DV1022" t="s">
        <v>344</v>
      </c>
      <c r="DW1022" t="s">
        <v>344</v>
      </c>
      <c r="DX1022">
        <v>1</v>
      </c>
      <c r="EE1022">
        <v>39927579</v>
      </c>
      <c r="EF1022">
        <v>30</v>
      </c>
      <c r="EG1022" t="s">
        <v>51</v>
      </c>
      <c r="EH1022">
        <v>0</v>
      </c>
      <c r="EI1022" t="s">
        <v>3</v>
      </c>
      <c r="EJ1022">
        <v>1</v>
      </c>
      <c r="EK1022">
        <v>167</v>
      </c>
      <c r="EL1022" t="s">
        <v>723</v>
      </c>
      <c r="EM1022" t="s">
        <v>724</v>
      </c>
      <c r="EO1022" t="s">
        <v>3</v>
      </c>
      <c r="EQ1022">
        <v>0</v>
      </c>
      <c r="ER1022">
        <v>47.28</v>
      </c>
      <c r="ES1022">
        <v>47.28</v>
      </c>
      <c r="ET1022">
        <v>0</v>
      </c>
      <c r="EU1022">
        <v>0</v>
      </c>
      <c r="EV1022">
        <v>0</v>
      </c>
      <c r="EW1022">
        <v>0</v>
      </c>
      <c r="EX1022">
        <v>0</v>
      </c>
      <c r="FQ1022">
        <v>0</v>
      </c>
      <c r="FR1022">
        <f t="shared" si="963"/>
        <v>0</v>
      </c>
      <c r="FS1022">
        <v>0</v>
      </c>
      <c r="FX1022">
        <v>105</v>
      </c>
      <c r="FY1022">
        <v>77</v>
      </c>
      <c r="GA1022" t="s">
        <v>3</v>
      </c>
      <c r="GD1022">
        <v>0</v>
      </c>
      <c r="GF1022">
        <v>645346249</v>
      </c>
      <c r="GG1022">
        <v>2</v>
      </c>
      <c r="GH1022">
        <v>1</v>
      </c>
      <c r="GI1022">
        <v>3</v>
      </c>
      <c r="GJ1022">
        <v>0</v>
      </c>
      <c r="GK1022">
        <f>ROUND(R1022*(R12)/100,2)</f>
        <v>0</v>
      </c>
      <c r="GL1022">
        <f t="shared" si="964"/>
        <v>0</v>
      </c>
      <c r="GM1022">
        <f t="shared" si="965"/>
        <v>0</v>
      </c>
      <c r="GN1022">
        <f t="shared" si="966"/>
        <v>0</v>
      </c>
      <c r="GO1022">
        <f t="shared" si="967"/>
        <v>0</v>
      </c>
      <c r="GP1022">
        <f t="shared" si="968"/>
        <v>0</v>
      </c>
      <c r="GR1022">
        <v>0</v>
      </c>
      <c r="GS1022">
        <v>3</v>
      </c>
      <c r="GT1022">
        <v>0</v>
      </c>
      <c r="GU1022" t="s">
        <v>3</v>
      </c>
      <c r="GV1022">
        <f t="shared" si="969"/>
        <v>0</v>
      </c>
      <c r="GW1022">
        <v>1</v>
      </c>
      <c r="GX1022">
        <f t="shared" si="970"/>
        <v>0</v>
      </c>
      <c r="HA1022">
        <v>0</v>
      </c>
      <c r="HB1022">
        <v>0</v>
      </c>
      <c r="HC1022">
        <f t="shared" si="971"/>
        <v>0</v>
      </c>
      <c r="IK1022">
        <v>0</v>
      </c>
    </row>
    <row r="1023" spans="1:245" hidden="1" x14ac:dyDescent="0.2"/>
    <row r="1024" spans="1:245" hidden="1" x14ac:dyDescent="0.2">
      <c r="A1024" s="2">
        <v>51</v>
      </c>
      <c r="B1024" s="2">
        <f>B1012</f>
        <v>1</v>
      </c>
      <c r="C1024" s="2">
        <f>A1012</f>
        <v>4</v>
      </c>
      <c r="D1024" s="2">
        <f>ROW(A1012)</f>
        <v>1012</v>
      </c>
      <c r="E1024" s="2"/>
      <c r="F1024" s="2" t="str">
        <f>IF(F1012&lt;&gt;"",F1012,"")</f>
        <v>Новый раздел</v>
      </c>
      <c r="G1024" s="2" t="str">
        <f>IF(G1012&lt;&gt;"",G1012,"")</f>
        <v>п.41   Установка информационных и дорожных знаков - 1шт.</v>
      </c>
      <c r="H1024" s="2">
        <v>0</v>
      </c>
      <c r="I1024" s="2"/>
      <c r="J1024" s="2"/>
      <c r="K1024" s="2"/>
      <c r="L1024" s="2"/>
      <c r="M1024" s="2"/>
      <c r="N1024" s="2"/>
      <c r="O1024" s="2">
        <f t="shared" ref="O1024:T1024" si="972">ROUND(AB1024,2)</f>
        <v>0</v>
      </c>
      <c r="P1024" s="2">
        <f t="shared" si="972"/>
        <v>0</v>
      </c>
      <c r="Q1024" s="2">
        <f t="shared" si="972"/>
        <v>0</v>
      </c>
      <c r="R1024" s="2">
        <f t="shared" si="972"/>
        <v>0</v>
      </c>
      <c r="S1024" s="2">
        <f t="shared" si="972"/>
        <v>0</v>
      </c>
      <c r="T1024" s="2">
        <f t="shared" si="972"/>
        <v>0</v>
      </c>
      <c r="U1024" s="2">
        <f>AH1024</f>
        <v>0</v>
      </c>
      <c r="V1024" s="2">
        <f>AI1024</f>
        <v>0</v>
      </c>
      <c r="W1024" s="2">
        <f>ROUND(AJ1024,2)</f>
        <v>0</v>
      </c>
      <c r="X1024" s="2">
        <f>ROUND(AK1024,2)</f>
        <v>0</v>
      </c>
      <c r="Y1024" s="2">
        <f>ROUND(AL1024,2)</f>
        <v>0</v>
      </c>
      <c r="Z1024" s="2"/>
      <c r="AA1024" s="2"/>
      <c r="AB1024" s="2">
        <f>ROUND(SUMIF(AA1016:AA1022,"=40385408",O1016:O1022),2)</f>
        <v>0</v>
      </c>
      <c r="AC1024" s="2">
        <f>ROUND(SUMIF(AA1016:AA1022,"=40385408",P1016:P1022),2)</f>
        <v>0</v>
      </c>
      <c r="AD1024" s="2">
        <f>ROUND(SUMIF(AA1016:AA1022,"=40385408",Q1016:Q1022),2)</f>
        <v>0</v>
      </c>
      <c r="AE1024" s="2">
        <f>ROUND(SUMIF(AA1016:AA1022,"=40385408",R1016:R1022),2)</f>
        <v>0</v>
      </c>
      <c r="AF1024" s="2">
        <f>ROUND(SUMIF(AA1016:AA1022,"=40385408",S1016:S1022),2)</f>
        <v>0</v>
      </c>
      <c r="AG1024" s="2">
        <f>ROUND(SUMIF(AA1016:AA1022,"=40385408",T1016:T1022),2)</f>
        <v>0</v>
      </c>
      <c r="AH1024" s="2">
        <f>SUMIF(AA1016:AA1022,"=40385408",U1016:U1022)</f>
        <v>0</v>
      </c>
      <c r="AI1024" s="2">
        <f>SUMIF(AA1016:AA1022,"=40385408",V1016:V1022)</f>
        <v>0</v>
      </c>
      <c r="AJ1024" s="2">
        <f>ROUND(SUMIF(AA1016:AA1022,"=40385408",W1016:W1022),2)</f>
        <v>0</v>
      </c>
      <c r="AK1024" s="2">
        <f>ROUND(SUMIF(AA1016:AA1022,"=40385408",X1016:X1022),2)</f>
        <v>0</v>
      </c>
      <c r="AL1024" s="2">
        <f>ROUND(SUMIF(AA1016:AA1022,"=40385408",Y1016:Y1022),2)</f>
        <v>0</v>
      </c>
      <c r="AM1024" s="2"/>
      <c r="AN1024" s="2"/>
      <c r="AO1024" s="2">
        <f t="shared" ref="AO1024:BC1024" si="973">ROUND(BX1024,2)</f>
        <v>0</v>
      </c>
      <c r="AP1024" s="2">
        <f t="shared" si="973"/>
        <v>0</v>
      </c>
      <c r="AQ1024" s="2">
        <f t="shared" si="973"/>
        <v>0</v>
      </c>
      <c r="AR1024" s="2">
        <f t="shared" si="973"/>
        <v>0</v>
      </c>
      <c r="AS1024" s="2">
        <f t="shared" si="973"/>
        <v>0</v>
      </c>
      <c r="AT1024" s="2">
        <f t="shared" si="973"/>
        <v>0</v>
      </c>
      <c r="AU1024" s="2">
        <f t="shared" si="973"/>
        <v>0</v>
      </c>
      <c r="AV1024" s="2">
        <f t="shared" si="973"/>
        <v>0</v>
      </c>
      <c r="AW1024" s="2">
        <f t="shared" si="973"/>
        <v>0</v>
      </c>
      <c r="AX1024" s="2">
        <f t="shared" si="973"/>
        <v>0</v>
      </c>
      <c r="AY1024" s="2">
        <f t="shared" si="973"/>
        <v>0</v>
      </c>
      <c r="AZ1024" s="2">
        <f t="shared" si="973"/>
        <v>0</v>
      </c>
      <c r="BA1024" s="2">
        <f t="shared" si="973"/>
        <v>0</v>
      </c>
      <c r="BB1024" s="2">
        <f t="shared" si="973"/>
        <v>0</v>
      </c>
      <c r="BC1024" s="2">
        <f t="shared" si="973"/>
        <v>0</v>
      </c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>
        <f>ROUND(SUMIF(AA1016:AA1022,"=40385408",FQ1016:FQ1022),2)</f>
        <v>0</v>
      </c>
      <c r="BY1024" s="2">
        <f>ROUND(SUMIF(AA1016:AA1022,"=40385408",FR1016:FR1022),2)</f>
        <v>0</v>
      </c>
      <c r="BZ1024" s="2">
        <f>ROUND(SUMIF(AA1016:AA1022,"=40385408",GL1016:GL1022),2)</f>
        <v>0</v>
      </c>
      <c r="CA1024" s="2">
        <f>ROUND(SUMIF(AA1016:AA1022,"=40385408",GM1016:GM1022),2)</f>
        <v>0</v>
      </c>
      <c r="CB1024" s="2">
        <f>ROUND(SUMIF(AA1016:AA1022,"=40385408",GN1016:GN1022),2)</f>
        <v>0</v>
      </c>
      <c r="CC1024" s="2">
        <f>ROUND(SUMIF(AA1016:AA1022,"=40385408",GO1016:GO1022),2)</f>
        <v>0</v>
      </c>
      <c r="CD1024" s="2">
        <f>ROUND(SUMIF(AA1016:AA1022,"=40385408",GP1016:GP1022),2)</f>
        <v>0</v>
      </c>
      <c r="CE1024" s="2">
        <f>AC1024-BX1024</f>
        <v>0</v>
      </c>
      <c r="CF1024" s="2">
        <f>AC1024-BY1024</f>
        <v>0</v>
      </c>
      <c r="CG1024" s="2">
        <f>BX1024-BZ1024</f>
        <v>0</v>
      </c>
      <c r="CH1024" s="2">
        <f>AC1024-BX1024-BY1024+BZ1024</f>
        <v>0</v>
      </c>
      <c r="CI1024" s="2">
        <f>BY1024-BZ1024</f>
        <v>0</v>
      </c>
      <c r="CJ1024" s="2">
        <f>ROUND(SUMIF(AA1016:AA1022,"=40385408",GX1016:GX1022),2)</f>
        <v>0</v>
      </c>
      <c r="CK1024" s="2">
        <f>ROUND(SUMIF(AA1016:AA1022,"=40385408",GY1016:GY1022),2)</f>
        <v>0</v>
      </c>
      <c r="CL1024" s="2">
        <f>ROUND(SUMIF(AA1016:AA1022,"=40385408",GZ1016:GZ1022),2)</f>
        <v>0</v>
      </c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>
        <v>0</v>
      </c>
    </row>
    <row r="1025" spans="1:23" hidden="1" x14ac:dyDescent="0.2"/>
    <row r="1026" spans="1:23" hidden="1" x14ac:dyDescent="0.2">
      <c r="A1026" s="4">
        <v>50</v>
      </c>
      <c r="B1026" s="4">
        <v>0</v>
      </c>
      <c r="C1026" s="4">
        <v>0</v>
      </c>
      <c r="D1026" s="4">
        <v>1</v>
      </c>
      <c r="E1026" s="4">
        <v>201</v>
      </c>
      <c r="F1026" s="4">
        <f>ROUND(Source!O1024,O1026)</f>
        <v>0</v>
      </c>
      <c r="G1026" s="4" t="s">
        <v>65</v>
      </c>
      <c r="H1026" s="4" t="s">
        <v>66</v>
      </c>
      <c r="I1026" s="4"/>
      <c r="J1026" s="4"/>
      <c r="K1026" s="4">
        <v>201</v>
      </c>
      <c r="L1026" s="4">
        <v>1</v>
      </c>
      <c r="M1026" s="4">
        <v>3</v>
      </c>
      <c r="N1026" s="4" t="s">
        <v>3</v>
      </c>
      <c r="O1026" s="4">
        <v>2</v>
      </c>
      <c r="P1026" s="4"/>
      <c r="Q1026" s="4"/>
      <c r="R1026" s="4"/>
      <c r="S1026" s="4"/>
      <c r="T1026" s="4"/>
      <c r="U1026" s="4"/>
      <c r="V1026" s="4"/>
      <c r="W1026" s="4"/>
    </row>
    <row r="1027" spans="1:23" hidden="1" x14ac:dyDescent="0.2">
      <c r="A1027" s="4">
        <v>50</v>
      </c>
      <c r="B1027" s="4">
        <v>0</v>
      </c>
      <c r="C1027" s="4">
        <v>0</v>
      </c>
      <c r="D1027" s="4">
        <v>1</v>
      </c>
      <c r="E1027" s="4">
        <v>202</v>
      </c>
      <c r="F1027" s="4">
        <f>ROUND(Source!P1024,O1027)</f>
        <v>0</v>
      </c>
      <c r="G1027" s="4" t="s">
        <v>67</v>
      </c>
      <c r="H1027" s="4" t="s">
        <v>68</v>
      </c>
      <c r="I1027" s="4"/>
      <c r="J1027" s="4"/>
      <c r="K1027" s="4">
        <v>202</v>
      </c>
      <c r="L1027" s="4">
        <v>2</v>
      </c>
      <c r="M1027" s="4">
        <v>3</v>
      </c>
      <c r="N1027" s="4" t="s">
        <v>3</v>
      </c>
      <c r="O1027" s="4">
        <v>2</v>
      </c>
      <c r="P1027" s="4"/>
      <c r="Q1027" s="4"/>
      <c r="R1027" s="4"/>
      <c r="S1027" s="4"/>
      <c r="T1027" s="4"/>
      <c r="U1027" s="4"/>
      <c r="V1027" s="4"/>
      <c r="W1027" s="4"/>
    </row>
    <row r="1028" spans="1:23" hidden="1" x14ac:dyDescent="0.2">
      <c r="A1028" s="4">
        <v>50</v>
      </c>
      <c r="B1028" s="4">
        <v>0</v>
      </c>
      <c r="C1028" s="4">
        <v>0</v>
      </c>
      <c r="D1028" s="4">
        <v>1</v>
      </c>
      <c r="E1028" s="4">
        <v>222</v>
      </c>
      <c r="F1028" s="4">
        <f>ROUND(Source!AO1024,O1028)</f>
        <v>0</v>
      </c>
      <c r="G1028" s="4" t="s">
        <v>69</v>
      </c>
      <c r="H1028" s="4" t="s">
        <v>70</v>
      </c>
      <c r="I1028" s="4"/>
      <c r="J1028" s="4"/>
      <c r="K1028" s="4">
        <v>222</v>
      </c>
      <c r="L1028" s="4">
        <v>3</v>
      </c>
      <c r="M1028" s="4">
        <v>3</v>
      </c>
      <c r="N1028" s="4" t="s">
        <v>3</v>
      </c>
      <c r="O1028" s="4">
        <v>2</v>
      </c>
      <c r="P1028" s="4"/>
      <c r="Q1028" s="4"/>
      <c r="R1028" s="4"/>
      <c r="S1028" s="4"/>
      <c r="T1028" s="4"/>
      <c r="U1028" s="4"/>
      <c r="V1028" s="4"/>
      <c r="W1028" s="4"/>
    </row>
    <row r="1029" spans="1:23" hidden="1" x14ac:dyDescent="0.2">
      <c r="A1029" s="4">
        <v>50</v>
      </c>
      <c r="B1029" s="4">
        <v>0</v>
      </c>
      <c r="C1029" s="4">
        <v>0</v>
      </c>
      <c r="D1029" s="4">
        <v>1</v>
      </c>
      <c r="E1029" s="4">
        <v>225</v>
      </c>
      <c r="F1029" s="4">
        <f>ROUND(Source!AV1024,O1029)</f>
        <v>0</v>
      </c>
      <c r="G1029" s="4" t="s">
        <v>71</v>
      </c>
      <c r="H1029" s="4" t="s">
        <v>72</v>
      </c>
      <c r="I1029" s="4"/>
      <c r="J1029" s="4"/>
      <c r="K1029" s="4">
        <v>225</v>
      </c>
      <c r="L1029" s="4">
        <v>4</v>
      </c>
      <c r="M1029" s="4">
        <v>3</v>
      </c>
      <c r="N1029" s="4" t="s">
        <v>3</v>
      </c>
      <c r="O1029" s="4">
        <v>2</v>
      </c>
      <c r="P1029" s="4"/>
      <c r="Q1029" s="4"/>
      <c r="R1029" s="4"/>
      <c r="S1029" s="4"/>
      <c r="T1029" s="4"/>
      <c r="U1029" s="4"/>
      <c r="V1029" s="4"/>
      <c r="W1029" s="4"/>
    </row>
    <row r="1030" spans="1:23" hidden="1" x14ac:dyDescent="0.2">
      <c r="A1030" s="4">
        <v>50</v>
      </c>
      <c r="B1030" s="4">
        <v>0</v>
      </c>
      <c r="C1030" s="4">
        <v>0</v>
      </c>
      <c r="D1030" s="4">
        <v>1</v>
      </c>
      <c r="E1030" s="4">
        <v>226</v>
      </c>
      <c r="F1030" s="4">
        <f>ROUND(Source!AW1024,O1030)</f>
        <v>0</v>
      </c>
      <c r="G1030" s="4" t="s">
        <v>73</v>
      </c>
      <c r="H1030" s="4" t="s">
        <v>74</v>
      </c>
      <c r="I1030" s="4"/>
      <c r="J1030" s="4"/>
      <c r="K1030" s="4">
        <v>226</v>
      </c>
      <c r="L1030" s="4">
        <v>5</v>
      </c>
      <c r="M1030" s="4">
        <v>3</v>
      </c>
      <c r="N1030" s="4" t="s">
        <v>3</v>
      </c>
      <c r="O1030" s="4">
        <v>2</v>
      </c>
      <c r="P1030" s="4"/>
      <c r="Q1030" s="4"/>
      <c r="R1030" s="4"/>
      <c r="S1030" s="4"/>
      <c r="T1030" s="4"/>
      <c r="U1030" s="4"/>
      <c r="V1030" s="4"/>
      <c r="W1030" s="4"/>
    </row>
    <row r="1031" spans="1:23" hidden="1" x14ac:dyDescent="0.2">
      <c r="A1031" s="4">
        <v>50</v>
      </c>
      <c r="B1031" s="4">
        <v>0</v>
      </c>
      <c r="C1031" s="4">
        <v>0</v>
      </c>
      <c r="D1031" s="4">
        <v>1</v>
      </c>
      <c r="E1031" s="4">
        <v>227</v>
      </c>
      <c r="F1031" s="4">
        <f>ROUND(Source!AX1024,O1031)</f>
        <v>0</v>
      </c>
      <c r="G1031" s="4" t="s">
        <v>75</v>
      </c>
      <c r="H1031" s="4" t="s">
        <v>76</v>
      </c>
      <c r="I1031" s="4"/>
      <c r="J1031" s="4"/>
      <c r="K1031" s="4">
        <v>227</v>
      </c>
      <c r="L1031" s="4">
        <v>6</v>
      </c>
      <c r="M1031" s="4">
        <v>3</v>
      </c>
      <c r="N1031" s="4" t="s">
        <v>3</v>
      </c>
      <c r="O1031" s="4">
        <v>2</v>
      </c>
      <c r="P1031" s="4"/>
      <c r="Q1031" s="4"/>
      <c r="R1031" s="4"/>
      <c r="S1031" s="4"/>
      <c r="T1031" s="4"/>
      <c r="U1031" s="4"/>
      <c r="V1031" s="4"/>
      <c r="W1031" s="4"/>
    </row>
    <row r="1032" spans="1:23" hidden="1" x14ac:dyDescent="0.2">
      <c r="A1032" s="4">
        <v>50</v>
      </c>
      <c r="B1032" s="4">
        <v>0</v>
      </c>
      <c r="C1032" s="4">
        <v>0</v>
      </c>
      <c r="D1032" s="4">
        <v>1</v>
      </c>
      <c r="E1032" s="4">
        <v>228</v>
      </c>
      <c r="F1032" s="4">
        <f>ROUND(Source!AY1024,O1032)</f>
        <v>0</v>
      </c>
      <c r="G1032" s="4" t="s">
        <v>77</v>
      </c>
      <c r="H1032" s="4" t="s">
        <v>78</v>
      </c>
      <c r="I1032" s="4"/>
      <c r="J1032" s="4"/>
      <c r="K1032" s="4">
        <v>228</v>
      </c>
      <c r="L1032" s="4">
        <v>7</v>
      </c>
      <c r="M1032" s="4">
        <v>3</v>
      </c>
      <c r="N1032" s="4" t="s">
        <v>3</v>
      </c>
      <c r="O1032" s="4">
        <v>2</v>
      </c>
      <c r="P1032" s="4"/>
      <c r="Q1032" s="4"/>
      <c r="R1032" s="4"/>
      <c r="S1032" s="4"/>
      <c r="T1032" s="4"/>
      <c r="U1032" s="4"/>
      <c r="V1032" s="4"/>
      <c r="W1032" s="4"/>
    </row>
    <row r="1033" spans="1:23" hidden="1" x14ac:dyDescent="0.2">
      <c r="A1033" s="4">
        <v>50</v>
      </c>
      <c r="B1033" s="4">
        <v>0</v>
      </c>
      <c r="C1033" s="4">
        <v>0</v>
      </c>
      <c r="D1033" s="4">
        <v>1</v>
      </c>
      <c r="E1033" s="4">
        <v>216</v>
      </c>
      <c r="F1033" s="4">
        <f>ROUND(Source!AP1024,O1033)</f>
        <v>0</v>
      </c>
      <c r="G1033" s="4" t="s">
        <v>79</v>
      </c>
      <c r="H1033" s="4" t="s">
        <v>80</v>
      </c>
      <c r="I1033" s="4"/>
      <c r="J1033" s="4"/>
      <c r="K1033" s="4">
        <v>216</v>
      </c>
      <c r="L1033" s="4">
        <v>8</v>
      </c>
      <c r="M1033" s="4">
        <v>3</v>
      </c>
      <c r="N1033" s="4" t="s">
        <v>3</v>
      </c>
      <c r="O1033" s="4">
        <v>2</v>
      </c>
      <c r="P1033" s="4"/>
      <c r="Q1033" s="4"/>
      <c r="R1033" s="4"/>
      <c r="S1033" s="4"/>
      <c r="T1033" s="4"/>
      <c r="U1033" s="4"/>
      <c r="V1033" s="4"/>
      <c r="W1033" s="4"/>
    </row>
    <row r="1034" spans="1:23" hidden="1" x14ac:dyDescent="0.2">
      <c r="A1034" s="4">
        <v>50</v>
      </c>
      <c r="B1034" s="4">
        <v>0</v>
      </c>
      <c r="C1034" s="4">
        <v>0</v>
      </c>
      <c r="D1034" s="4">
        <v>1</v>
      </c>
      <c r="E1034" s="4">
        <v>223</v>
      </c>
      <c r="F1034" s="4">
        <f>ROUND(Source!AQ1024,O1034)</f>
        <v>0</v>
      </c>
      <c r="G1034" s="4" t="s">
        <v>81</v>
      </c>
      <c r="H1034" s="4" t="s">
        <v>82</v>
      </c>
      <c r="I1034" s="4"/>
      <c r="J1034" s="4"/>
      <c r="K1034" s="4">
        <v>223</v>
      </c>
      <c r="L1034" s="4">
        <v>9</v>
      </c>
      <c r="M1034" s="4">
        <v>3</v>
      </c>
      <c r="N1034" s="4" t="s">
        <v>3</v>
      </c>
      <c r="O1034" s="4">
        <v>2</v>
      </c>
      <c r="P1034" s="4"/>
      <c r="Q1034" s="4"/>
      <c r="R1034" s="4"/>
      <c r="S1034" s="4"/>
      <c r="T1034" s="4"/>
      <c r="U1034" s="4"/>
      <c r="V1034" s="4"/>
      <c r="W1034" s="4"/>
    </row>
    <row r="1035" spans="1:23" hidden="1" x14ac:dyDescent="0.2">
      <c r="A1035" s="4">
        <v>50</v>
      </c>
      <c r="B1035" s="4">
        <v>0</v>
      </c>
      <c r="C1035" s="4">
        <v>0</v>
      </c>
      <c r="D1035" s="4">
        <v>1</v>
      </c>
      <c r="E1035" s="4">
        <v>229</v>
      </c>
      <c r="F1035" s="4">
        <f>ROUND(Source!AZ1024,O1035)</f>
        <v>0</v>
      </c>
      <c r="G1035" s="4" t="s">
        <v>83</v>
      </c>
      <c r="H1035" s="4" t="s">
        <v>84</v>
      </c>
      <c r="I1035" s="4"/>
      <c r="J1035" s="4"/>
      <c r="K1035" s="4">
        <v>229</v>
      </c>
      <c r="L1035" s="4">
        <v>10</v>
      </c>
      <c r="M1035" s="4">
        <v>3</v>
      </c>
      <c r="N1035" s="4" t="s">
        <v>3</v>
      </c>
      <c r="O1035" s="4">
        <v>2</v>
      </c>
      <c r="P1035" s="4"/>
      <c r="Q1035" s="4"/>
      <c r="R1035" s="4"/>
      <c r="S1035" s="4"/>
      <c r="T1035" s="4"/>
      <c r="U1035" s="4"/>
      <c r="V1035" s="4"/>
      <c r="W1035" s="4"/>
    </row>
    <row r="1036" spans="1:23" hidden="1" x14ac:dyDescent="0.2">
      <c r="A1036" s="4">
        <v>50</v>
      </c>
      <c r="B1036" s="4">
        <v>0</v>
      </c>
      <c r="C1036" s="4">
        <v>0</v>
      </c>
      <c r="D1036" s="4">
        <v>1</v>
      </c>
      <c r="E1036" s="4">
        <v>203</v>
      </c>
      <c r="F1036" s="4">
        <f>ROUND(Source!Q1024,O1036)</f>
        <v>0</v>
      </c>
      <c r="G1036" s="4" t="s">
        <v>85</v>
      </c>
      <c r="H1036" s="4" t="s">
        <v>86</v>
      </c>
      <c r="I1036" s="4"/>
      <c r="J1036" s="4"/>
      <c r="K1036" s="4">
        <v>203</v>
      </c>
      <c r="L1036" s="4">
        <v>11</v>
      </c>
      <c r="M1036" s="4">
        <v>3</v>
      </c>
      <c r="N1036" s="4" t="s">
        <v>3</v>
      </c>
      <c r="O1036" s="4">
        <v>2</v>
      </c>
      <c r="P1036" s="4"/>
      <c r="Q1036" s="4"/>
      <c r="R1036" s="4"/>
      <c r="S1036" s="4"/>
      <c r="T1036" s="4"/>
      <c r="U1036" s="4"/>
      <c r="V1036" s="4"/>
      <c r="W1036" s="4"/>
    </row>
    <row r="1037" spans="1:23" hidden="1" x14ac:dyDescent="0.2">
      <c r="A1037" s="4">
        <v>50</v>
      </c>
      <c r="B1037" s="4">
        <v>0</v>
      </c>
      <c r="C1037" s="4">
        <v>0</v>
      </c>
      <c r="D1037" s="4">
        <v>1</v>
      </c>
      <c r="E1037" s="4">
        <v>231</v>
      </c>
      <c r="F1037" s="4">
        <f>ROUND(Source!BB1024,O1037)</f>
        <v>0</v>
      </c>
      <c r="G1037" s="4" t="s">
        <v>87</v>
      </c>
      <c r="H1037" s="4" t="s">
        <v>88</v>
      </c>
      <c r="I1037" s="4"/>
      <c r="J1037" s="4"/>
      <c r="K1037" s="4">
        <v>231</v>
      </c>
      <c r="L1037" s="4">
        <v>12</v>
      </c>
      <c r="M1037" s="4">
        <v>3</v>
      </c>
      <c r="N1037" s="4" t="s">
        <v>3</v>
      </c>
      <c r="O1037" s="4">
        <v>2</v>
      </c>
      <c r="P1037" s="4"/>
      <c r="Q1037" s="4"/>
      <c r="R1037" s="4"/>
      <c r="S1037" s="4"/>
      <c r="T1037" s="4"/>
      <c r="U1037" s="4"/>
      <c r="V1037" s="4"/>
      <c r="W1037" s="4"/>
    </row>
    <row r="1038" spans="1:23" hidden="1" x14ac:dyDescent="0.2">
      <c r="A1038" s="4">
        <v>50</v>
      </c>
      <c r="B1038" s="4">
        <v>0</v>
      </c>
      <c r="C1038" s="4">
        <v>0</v>
      </c>
      <c r="D1038" s="4">
        <v>1</v>
      </c>
      <c r="E1038" s="4">
        <v>204</v>
      </c>
      <c r="F1038" s="4">
        <f>ROUND(Source!R1024,O1038)</f>
        <v>0</v>
      </c>
      <c r="G1038" s="4" t="s">
        <v>89</v>
      </c>
      <c r="H1038" s="4" t="s">
        <v>90</v>
      </c>
      <c r="I1038" s="4"/>
      <c r="J1038" s="4"/>
      <c r="K1038" s="4">
        <v>204</v>
      </c>
      <c r="L1038" s="4">
        <v>13</v>
      </c>
      <c r="M1038" s="4">
        <v>3</v>
      </c>
      <c r="N1038" s="4" t="s">
        <v>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</row>
    <row r="1039" spans="1:23" hidden="1" x14ac:dyDescent="0.2">
      <c r="A1039" s="4">
        <v>50</v>
      </c>
      <c r="B1039" s="4">
        <v>0</v>
      </c>
      <c r="C1039" s="4">
        <v>0</v>
      </c>
      <c r="D1039" s="4">
        <v>1</v>
      </c>
      <c r="E1039" s="4">
        <v>205</v>
      </c>
      <c r="F1039" s="4">
        <f>ROUND(Source!S1024,O1039)</f>
        <v>0</v>
      </c>
      <c r="G1039" s="4" t="s">
        <v>91</v>
      </c>
      <c r="H1039" s="4" t="s">
        <v>92</v>
      </c>
      <c r="I1039" s="4"/>
      <c r="J1039" s="4"/>
      <c r="K1039" s="4">
        <v>205</v>
      </c>
      <c r="L1039" s="4">
        <v>14</v>
      </c>
      <c r="M1039" s="4">
        <v>3</v>
      </c>
      <c r="N1039" s="4" t="s">
        <v>3</v>
      </c>
      <c r="O1039" s="4">
        <v>2</v>
      </c>
      <c r="P1039" s="4"/>
      <c r="Q1039" s="4"/>
      <c r="R1039" s="4"/>
      <c r="S1039" s="4"/>
      <c r="T1039" s="4"/>
      <c r="U1039" s="4"/>
      <c r="V1039" s="4"/>
      <c r="W1039" s="4"/>
    </row>
    <row r="1040" spans="1:23" hidden="1" x14ac:dyDescent="0.2">
      <c r="A1040" s="4">
        <v>50</v>
      </c>
      <c r="B1040" s="4">
        <v>0</v>
      </c>
      <c r="C1040" s="4">
        <v>0</v>
      </c>
      <c r="D1040" s="4">
        <v>1</v>
      </c>
      <c r="E1040" s="4">
        <v>232</v>
      </c>
      <c r="F1040" s="4">
        <f>ROUND(Source!BC1024,O1040)</f>
        <v>0</v>
      </c>
      <c r="G1040" s="4" t="s">
        <v>93</v>
      </c>
      <c r="H1040" s="4" t="s">
        <v>94</v>
      </c>
      <c r="I1040" s="4"/>
      <c r="J1040" s="4"/>
      <c r="K1040" s="4">
        <v>232</v>
      </c>
      <c r="L1040" s="4">
        <v>15</v>
      </c>
      <c r="M1040" s="4">
        <v>3</v>
      </c>
      <c r="N1040" s="4" t="s">
        <v>3</v>
      </c>
      <c r="O1040" s="4">
        <v>2</v>
      </c>
      <c r="P1040" s="4"/>
      <c r="Q1040" s="4"/>
      <c r="R1040" s="4"/>
      <c r="S1040" s="4"/>
      <c r="T1040" s="4"/>
      <c r="U1040" s="4"/>
      <c r="V1040" s="4"/>
      <c r="W1040" s="4"/>
    </row>
    <row r="1041" spans="1:206" hidden="1" x14ac:dyDescent="0.2">
      <c r="A1041" s="4">
        <v>50</v>
      </c>
      <c r="B1041" s="4">
        <v>0</v>
      </c>
      <c r="C1041" s="4">
        <v>0</v>
      </c>
      <c r="D1041" s="4">
        <v>1</v>
      </c>
      <c r="E1041" s="4">
        <v>214</v>
      </c>
      <c r="F1041" s="4">
        <f>ROUND(Source!AS1024,O1041)</f>
        <v>0</v>
      </c>
      <c r="G1041" s="4" t="s">
        <v>95</v>
      </c>
      <c r="H1041" s="4" t="s">
        <v>96</v>
      </c>
      <c r="I1041" s="4"/>
      <c r="J1041" s="4"/>
      <c r="K1041" s="4">
        <v>214</v>
      </c>
      <c r="L1041" s="4">
        <v>16</v>
      </c>
      <c r="M1041" s="4">
        <v>3</v>
      </c>
      <c r="N1041" s="4" t="s">
        <v>3</v>
      </c>
      <c r="O1041" s="4">
        <v>2</v>
      </c>
      <c r="P1041" s="4"/>
      <c r="Q1041" s="4"/>
      <c r="R1041" s="4"/>
      <c r="S1041" s="4"/>
      <c r="T1041" s="4"/>
      <c r="U1041" s="4"/>
      <c r="V1041" s="4"/>
      <c r="W1041" s="4"/>
    </row>
    <row r="1042" spans="1:206" hidden="1" x14ac:dyDescent="0.2">
      <c r="A1042" s="4">
        <v>50</v>
      </c>
      <c r="B1042" s="4">
        <v>0</v>
      </c>
      <c r="C1042" s="4">
        <v>0</v>
      </c>
      <c r="D1042" s="4">
        <v>1</v>
      </c>
      <c r="E1042" s="4">
        <v>215</v>
      </c>
      <c r="F1042" s="4">
        <f>ROUND(Source!AT1024,O1042)</f>
        <v>0</v>
      </c>
      <c r="G1042" s="4" t="s">
        <v>97</v>
      </c>
      <c r="H1042" s="4" t="s">
        <v>98</v>
      </c>
      <c r="I1042" s="4"/>
      <c r="J1042" s="4"/>
      <c r="K1042" s="4">
        <v>215</v>
      </c>
      <c r="L1042" s="4">
        <v>17</v>
      </c>
      <c r="M1042" s="4">
        <v>3</v>
      </c>
      <c r="N1042" s="4" t="s">
        <v>3</v>
      </c>
      <c r="O1042" s="4">
        <v>2</v>
      </c>
      <c r="P1042" s="4"/>
      <c r="Q1042" s="4"/>
      <c r="R1042" s="4"/>
      <c r="S1042" s="4"/>
      <c r="T1042" s="4"/>
      <c r="U1042" s="4"/>
      <c r="V1042" s="4"/>
      <c r="W1042" s="4"/>
    </row>
    <row r="1043" spans="1:206" hidden="1" x14ac:dyDescent="0.2">
      <c r="A1043" s="4">
        <v>50</v>
      </c>
      <c r="B1043" s="4">
        <v>0</v>
      </c>
      <c r="C1043" s="4">
        <v>0</v>
      </c>
      <c r="D1043" s="4">
        <v>1</v>
      </c>
      <c r="E1043" s="4">
        <v>217</v>
      </c>
      <c r="F1043" s="4">
        <f>ROUND(Source!AU1024,O1043)</f>
        <v>0</v>
      </c>
      <c r="G1043" s="4" t="s">
        <v>99</v>
      </c>
      <c r="H1043" s="4" t="s">
        <v>100</v>
      </c>
      <c r="I1043" s="4"/>
      <c r="J1043" s="4"/>
      <c r="K1043" s="4">
        <v>217</v>
      </c>
      <c r="L1043" s="4">
        <v>18</v>
      </c>
      <c r="M1043" s="4">
        <v>3</v>
      </c>
      <c r="N1043" s="4" t="s">
        <v>3</v>
      </c>
      <c r="O1043" s="4">
        <v>2</v>
      </c>
      <c r="P1043" s="4"/>
      <c r="Q1043" s="4"/>
      <c r="R1043" s="4"/>
      <c r="S1043" s="4"/>
      <c r="T1043" s="4"/>
      <c r="U1043" s="4"/>
      <c r="V1043" s="4"/>
      <c r="W1043" s="4"/>
    </row>
    <row r="1044" spans="1:206" hidden="1" x14ac:dyDescent="0.2">
      <c r="A1044" s="4">
        <v>50</v>
      </c>
      <c r="B1044" s="4">
        <v>0</v>
      </c>
      <c r="C1044" s="4">
        <v>0</v>
      </c>
      <c r="D1044" s="4">
        <v>1</v>
      </c>
      <c r="E1044" s="4">
        <v>230</v>
      </c>
      <c r="F1044" s="4">
        <f>ROUND(Source!BA1024,O1044)</f>
        <v>0</v>
      </c>
      <c r="G1044" s="4" t="s">
        <v>101</v>
      </c>
      <c r="H1044" s="4" t="s">
        <v>102</v>
      </c>
      <c r="I1044" s="4"/>
      <c r="J1044" s="4"/>
      <c r="K1044" s="4">
        <v>230</v>
      </c>
      <c r="L1044" s="4">
        <v>19</v>
      </c>
      <c r="M1044" s="4">
        <v>3</v>
      </c>
      <c r="N1044" s="4" t="s">
        <v>3</v>
      </c>
      <c r="O1044" s="4">
        <v>2</v>
      </c>
      <c r="P1044" s="4"/>
      <c r="Q1044" s="4"/>
      <c r="R1044" s="4"/>
      <c r="S1044" s="4"/>
      <c r="T1044" s="4"/>
      <c r="U1044" s="4"/>
      <c r="V1044" s="4"/>
      <c r="W1044" s="4"/>
    </row>
    <row r="1045" spans="1:206" hidden="1" x14ac:dyDescent="0.2">
      <c r="A1045" s="4">
        <v>50</v>
      </c>
      <c r="B1045" s="4">
        <v>0</v>
      </c>
      <c r="C1045" s="4">
        <v>0</v>
      </c>
      <c r="D1045" s="4">
        <v>1</v>
      </c>
      <c r="E1045" s="4">
        <v>206</v>
      </c>
      <c r="F1045" s="4">
        <f>ROUND(Source!T1024,O1045)</f>
        <v>0</v>
      </c>
      <c r="G1045" s="4" t="s">
        <v>103</v>
      </c>
      <c r="H1045" s="4" t="s">
        <v>104</v>
      </c>
      <c r="I1045" s="4"/>
      <c r="J1045" s="4"/>
      <c r="K1045" s="4">
        <v>206</v>
      </c>
      <c r="L1045" s="4">
        <v>20</v>
      </c>
      <c r="M1045" s="4">
        <v>3</v>
      </c>
      <c r="N1045" s="4" t="s">
        <v>3</v>
      </c>
      <c r="O1045" s="4">
        <v>2</v>
      </c>
      <c r="P1045" s="4"/>
      <c r="Q1045" s="4"/>
      <c r="R1045" s="4"/>
      <c r="S1045" s="4"/>
      <c r="T1045" s="4"/>
      <c r="U1045" s="4"/>
      <c r="V1045" s="4"/>
      <c r="W1045" s="4"/>
    </row>
    <row r="1046" spans="1:206" hidden="1" x14ac:dyDescent="0.2">
      <c r="A1046" s="4">
        <v>50</v>
      </c>
      <c r="B1046" s="4">
        <v>0</v>
      </c>
      <c r="C1046" s="4">
        <v>0</v>
      </c>
      <c r="D1046" s="4">
        <v>1</v>
      </c>
      <c r="E1046" s="4">
        <v>207</v>
      </c>
      <c r="F1046" s="4">
        <f>Source!U1024</f>
        <v>0</v>
      </c>
      <c r="G1046" s="4" t="s">
        <v>105</v>
      </c>
      <c r="H1046" s="4" t="s">
        <v>106</v>
      </c>
      <c r="I1046" s="4"/>
      <c r="J1046" s="4"/>
      <c r="K1046" s="4">
        <v>207</v>
      </c>
      <c r="L1046" s="4">
        <v>21</v>
      </c>
      <c r="M1046" s="4">
        <v>3</v>
      </c>
      <c r="N1046" s="4" t="s">
        <v>3</v>
      </c>
      <c r="O1046" s="4">
        <v>-1</v>
      </c>
      <c r="P1046" s="4"/>
      <c r="Q1046" s="4"/>
      <c r="R1046" s="4"/>
      <c r="S1046" s="4"/>
      <c r="T1046" s="4"/>
      <c r="U1046" s="4"/>
      <c r="V1046" s="4"/>
      <c r="W1046" s="4"/>
    </row>
    <row r="1047" spans="1:206" hidden="1" x14ac:dyDescent="0.2">
      <c r="A1047" s="4">
        <v>50</v>
      </c>
      <c r="B1047" s="4">
        <v>0</v>
      </c>
      <c r="C1047" s="4">
        <v>0</v>
      </c>
      <c r="D1047" s="4">
        <v>1</v>
      </c>
      <c r="E1047" s="4">
        <v>208</v>
      </c>
      <c r="F1047" s="4">
        <f>Source!V1024</f>
        <v>0</v>
      </c>
      <c r="G1047" s="4" t="s">
        <v>107</v>
      </c>
      <c r="H1047" s="4" t="s">
        <v>108</v>
      </c>
      <c r="I1047" s="4"/>
      <c r="J1047" s="4"/>
      <c r="K1047" s="4">
        <v>208</v>
      </c>
      <c r="L1047" s="4">
        <v>22</v>
      </c>
      <c r="M1047" s="4">
        <v>3</v>
      </c>
      <c r="N1047" s="4" t="s">
        <v>3</v>
      </c>
      <c r="O1047" s="4">
        <v>-1</v>
      </c>
      <c r="P1047" s="4"/>
      <c r="Q1047" s="4"/>
      <c r="R1047" s="4"/>
      <c r="S1047" s="4"/>
      <c r="T1047" s="4"/>
      <c r="U1047" s="4"/>
      <c r="V1047" s="4"/>
      <c r="W1047" s="4"/>
    </row>
    <row r="1048" spans="1:206" hidden="1" x14ac:dyDescent="0.2">
      <c r="A1048" s="4">
        <v>50</v>
      </c>
      <c r="B1048" s="4">
        <v>0</v>
      </c>
      <c r="C1048" s="4">
        <v>0</v>
      </c>
      <c r="D1048" s="4">
        <v>1</v>
      </c>
      <c r="E1048" s="4">
        <v>209</v>
      </c>
      <c r="F1048" s="4">
        <f>ROUND(Source!W1024,O1048)</f>
        <v>0</v>
      </c>
      <c r="G1048" s="4" t="s">
        <v>109</v>
      </c>
      <c r="H1048" s="4" t="s">
        <v>110</v>
      </c>
      <c r="I1048" s="4"/>
      <c r="J1048" s="4"/>
      <c r="K1048" s="4">
        <v>209</v>
      </c>
      <c r="L1048" s="4">
        <v>23</v>
      </c>
      <c r="M1048" s="4">
        <v>3</v>
      </c>
      <c r="N1048" s="4" t="s">
        <v>3</v>
      </c>
      <c r="O1048" s="4">
        <v>2</v>
      </c>
      <c r="P1048" s="4"/>
      <c r="Q1048" s="4"/>
      <c r="R1048" s="4"/>
      <c r="S1048" s="4"/>
      <c r="T1048" s="4"/>
      <c r="U1048" s="4"/>
      <c r="V1048" s="4"/>
      <c r="W1048" s="4"/>
    </row>
    <row r="1049" spans="1:206" hidden="1" x14ac:dyDescent="0.2">
      <c r="A1049" s="4">
        <v>50</v>
      </c>
      <c r="B1049" s="4">
        <v>0</v>
      </c>
      <c r="C1049" s="4">
        <v>0</v>
      </c>
      <c r="D1049" s="4">
        <v>1</v>
      </c>
      <c r="E1049" s="4">
        <v>210</v>
      </c>
      <c r="F1049" s="4">
        <f>ROUND(Source!X1024,O1049)</f>
        <v>0</v>
      </c>
      <c r="G1049" s="4" t="s">
        <v>111</v>
      </c>
      <c r="H1049" s="4" t="s">
        <v>112</v>
      </c>
      <c r="I1049" s="4"/>
      <c r="J1049" s="4"/>
      <c r="K1049" s="4">
        <v>210</v>
      </c>
      <c r="L1049" s="4">
        <v>25</v>
      </c>
      <c r="M1049" s="4">
        <v>3</v>
      </c>
      <c r="N1049" s="4" t="s">
        <v>3</v>
      </c>
      <c r="O1049" s="4">
        <v>2</v>
      </c>
      <c r="P1049" s="4"/>
      <c r="Q1049" s="4"/>
      <c r="R1049" s="4"/>
      <c r="S1049" s="4"/>
      <c r="T1049" s="4"/>
      <c r="U1049" s="4"/>
      <c r="V1049" s="4"/>
      <c r="W1049" s="4"/>
    </row>
    <row r="1050" spans="1:206" hidden="1" x14ac:dyDescent="0.2">
      <c r="A1050" s="4">
        <v>50</v>
      </c>
      <c r="B1050" s="4">
        <v>0</v>
      </c>
      <c r="C1050" s="4">
        <v>0</v>
      </c>
      <c r="D1050" s="4">
        <v>1</v>
      </c>
      <c r="E1050" s="4">
        <v>211</v>
      </c>
      <c r="F1050" s="4">
        <f>ROUND(Source!Y1024,O1050)</f>
        <v>0</v>
      </c>
      <c r="G1050" s="4" t="s">
        <v>113</v>
      </c>
      <c r="H1050" s="4" t="s">
        <v>114</v>
      </c>
      <c r="I1050" s="4"/>
      <c r="J1050" s="4"/>
      <c r="K1050" s="4">
        <v>211</v>
      </c>
      <c r="L1050" s="4">
        <v>26</v>
      </c>
      <c r="M1050" s="4">
        <v>3</v>
      </c>
      <c r="N1050" s="4" t="s">
        <v>3</v>
      </c>
      <c r="O1050" s="4">
        <v>2</v>
      </c>
      <c r="P1050" s="4"/>
      <c r="Q1050" s="4"/>
      <c r="R1050" s="4"/>
      <c r="S1050" s="4"/>
      <c r="T1050" s="4"/>
      <c r="U1050" s="4"/>
      <c r="V1050" s="4"/>
      <c r="W1050" s="4"/>
    </row>
    <row r="1051" spans="1:206" hidden="1" x14ac:dyDescent="0.2">
      <c r="A1051" s="4">
        <v>50</v>
      </c>
      <c r="B1051" s="4">
        <v>0</v>
      </c>
      <c r="C1051" s="4">
        <v>0</v>
      </c>
      <c r="D1051" s="4">
        <v>1</v>
      </c>
      <c r="E1051" s="4">
        <v>224</v>
      </c>
      <c r="F1051" s="4">
        <f>ROUND(Source!AR1024,O1051)</f>
        <v>0</v>
      </c>
      <c r="G1051" s="4" t="s">
        <v>115</v>
      </c>
      <c r="H1051" s="4" t="s">
        <v>116</v>
      </c>
      <c r="I1051" s="4"/>
      <c r="J1051" s="4"/>
      <c r="K1051" s="4">
        <v>224</v>
      </c>
      <c r="L1051" s="4">
        <v>27</v>
      </c>
      <c r="M1051" s="4">
        <v>3</v>
      </c>
      <c r="N1051" s="4" t="s">
        <v>3</v>
      </c>
      <c r="O1051" s="4">
        <v>2</v>
      </c>
      <c r="P1051" s="4"/>
      <c r="Q1051" s="4"/>
      <c r="R1051" s="4"/>
      <c r="S1051" s="4"/>
      <c r="T1051" s="4"/>
      <c r="U1051" s="4"/>
      <c r="V1051" s="4"/>
      <c r="W1051" s="4"/>
    </row>
    <row r="1052" spans="1:206" hidden="1" x14ac:dyDescent="0.2"/>
    <row r="1053" spans="1:206" hidden="1" x14ac:dyDescent="0.2">
      <c r="A1053" s="1">
        <v>4</v>
      </c>
      <c r="B1053" s="1">
        <v>1</v>
      </c>
      <c r="C1053" s="1"/>
      <c r="D1053" s="1">
        <f>ROW(A1062)</f>
        <v>1062</v>
      </c>
      <c r="E1053" s="1"/>
      <c r="F1053" s="1" t="s">
        <v>13</v>
      </c>
      <c r="G1053" s="1" t="s">
        <v>743</v>
      </c>
      <c r="H1053" s="1" t="s">
        <v>3</v>
      </c>
      <c r="I1053" s="1">
        <v>0</v>
      </c>
      <c r="J1053" s="1"/>
      <c r="K1053" s="1">
        <v>-1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 t="s">
        <v>3</v>
      </c>
      <c r="V1053" s="1">
        <v>0</v>
      </c>
      <c r="W1053" s="1"/>
      <c r="X1053" s="1"/>
      <c r="Y1053" s="1"/>
      <c r="Z1053" s="1"/>
      <c r="AA1053" s="1"/>
      <c r="AB1053" s="1" t="s">
        <v>3</v>
      </c>
      <c r="AC1053" s="1" t="s">
        <v>3</v>
      </c>
      <c r="AD1053" s="1" t="s">
        <v>3</v>
      </c>
      <c r="AE1053" s="1" t="s">
        <v>3</v>
      </c>
      <c r="AF1053" s="1" t="s">
        <v>3</v>
      </c>
      <c r="AG1053" s="1" t="s">
        <v>3</v>
      </c>
      <c r="AH1053" s="1"/>
      <c r="AI1053" s="1"/>
      <c r="AJ1053" s="1"/>
      <c r="AK1053" s="1"/>
      <c r="AL1053" s="1"/>
      <c r="AM1053" s="1"/>
      <c r="AN1053" s="1"/>
      <c r="AO1053" s="1"/>
      <c r="AP1053" s="1" t="s">
        <v>3</v>
      </c>
      <c r="AQ1053" s="1" t="s">
        <v>3</v>
      </c>
      <c r="AR1053" s="1" t="s">
        <v>3</v>
      </c>
      <c r="AS1053" s="1"/>
      <c r="AT1053" s="1"/>
      <c r="AU1053" s="1"/>
      <c r="AV1053" s="1"/>
      <c r="AW1053" s="1"/>
      <c r="AX1053" s="1"/>
      <c r="AY1053" s="1"/>
      <c r="AZ1053" s="1" t="s">
        <v>3</v>
      </c>
      <c r="BA1053" s="1"/>
      <c r="BB1053" s="1" t="s">
        <v>3</v>
      </c>
      <c r="BC1053" s="1" t="s">
        <v>3</v>
      </c>
      <c r="BD1053" s="1" t="s">
        <v>3</v>
      </c>
      <c r="BE1053" s="1" t="s">
        <v>3</v>
      </c>
      <c r="BF1053" s="1" t="s">
        <v>3</v>
      </c>
      <c r="BG1053" s="1" t="s">
        <v>3</v>
      </c>
      <c r="BH1053" s="1" t="s">
        <v>3</v>
      </c>
      <c r="BI1053" s="1" t="s">
        <v>3</v>
      </c>
      <c r="BJ1053" s="1" t="s">
        <v>3</v>
      </c>
      <c r="BK1053" s="1" t="s">
        <v>3</v>
      </c>
      <c r="BL1053" s="1" t="s">
        <v>3</v>
      </c>
      <c r="BM1053" s="1" t="s">
        <v>3</v>
      </c>
      <c r="BN1053" s="1" t="s">
        <v>3</v>
      </c>
      <c r="BO1053" s="1" t="s">
        <v>3</v>
      </c>
      <c r="BP1053" s="1" t="s">
        <v>3</v>
      </c>
      <c r="BQ1053" s="1"/>
      <c r="BR1053" s="1"/>
      <c r="BS1053" s="1"/>
      <c r="BT1053" s="1"/>
      <c r="BU1053" s="1"/>
      <c r="BV1053" s="1"/>
      <c r="BW1053" s="1"/>
      <c r="BX1053" s="1">
        <v>0</v>
      </c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>
        <v>0</v>
      </c>
    </row>
    <row r="1054" spans="1:206" hidden="1" x14ac:dyDescent="0.2"/>
    <row r="1055" spans="1:206" hidden="1" x14ac:dyDescent="0.2">
      <c r="A1055" s="2">
        <v>52</v>
      </c>
      <c r="B1055" s="2">
        <f t="shared" ref="B1055:G1055" si="974">B1062</f>
        <v>1</v>
      </c>
      <c r="C1055" s="2">
        <f t="shared" si="974"/>
        <v>4</v>
      </c>
      <c r="D1055" s="2">
        <f t="shared" si="974"/>
        <v>1053</v>
      </c>
      <c r="E1055" s="2">
        <f t="shared" si="974"/>
        <v>0</v>
      </c>
      <c r="F1055" s="2" t="str">
        <f t="shared" si="974"/>
        <v>Новый раздел</v>
      </c>
      <c r="G1055" s="2" t="str">
        <f t="shared" si="974"/>
        <v>п.42   Установка ИДН (3,5м) - 4шт.</v>
      </c>
      <c r="H1055" s="2"/>
      <c r="I1055" s="2"/>
      <c r="J1055" s="2"/>
      <c r="K1055" s="2"/>
      <c r="L1055" s="2"/>
      <c r="M1055" s="2"/>
      <c r="N1055" s="2"/>
      <c r="O1055" s="2">
        <f t="shared" ref="O1055:AT1055" si="975">O1062</f>
        <v>0</v>
      </c>
      <c r="P1055" s="2">
        <f t="shared" si="975"/>
        <v>0</v>
      </c>
      <c r="Q1055" s="2">
        <f t="shared" si="975"/>
        <v>0</v>
      </c>
      <c r="R1055" s="2">
        <f t="shared" si="975"/>
        <v>0</v>
      </c>
      <c r="S1055" s="2">
        <f t="shared" si="975"/>
        <v>0</v>
      </c>
      <c r="T1055" s="2">
        <f t="shared" si="975"/>
        <v>0</v>
      </c>
      <c r="U1055" s="2">
        <f t="shared" si="975"/>
        <v>0</v>
      </c>
      <c r="V1055" s="2">
        <f t="shared" si="975"/>
        <v>0</v>
      </c>
      <c r="W1055" s="2">
        <f t="shared" si="975"/>
        <v>0</v>
      </c>
      <c r="X1055" s="2">
        <f t="shared" si="975"/>
        <v>0</v>
      </c>
      <c r="Y1055" s="2">
        <f t="shared" si="975"/>
        <v>0</v>
      </c>
      <c r="Z1055" s="2">
        <f t="shared" si="975"/>
        <v>0</v>
      </c>
      <c r="AA1055" s="2">
        <f t="shared" si="975"/>
        <v>0</v>
      </c>
      <c r="AB1055" s="2">
        <f t="shared" si="975"/>
        <v>0</v>
      </c>
      <c r="AC1055" s="2">
        <f t="shared" si="975"/>
        <v>0</v>
      </c>
      <c r="AD1055" s="2">
        <f t="shared" si="975"/>
        <v>0</v>
      </c>
      <c r="AE1055" s="2">
        <f t="shared" si="975"/>
        <v>0</v>
      </c>
      <c r="AF1055" s="2">
        <f t="shared" si="975"/>
        <v>0</v>
      </c>
      <c r="AG1055" s="2">
        <f t="shared" si="975"/>
        <v>0</v>
      </c>
      <c r="AH1055" s="2">
        <f t="shared" si="975"/>
        <v>0</v>
      </c>
      <c r="AI1055" s="2">
        <f t="shared" si="975"/>
        <v>0</v>
      </c>
      <c r="AJ1055" s="2">
        <f t="shared" si="975"/>
        <v>0</v>
      </c>
      <c r="AK1055" s="2">
        <f t="shared" si="975"/>
        <v>0</v>
      </c>
      <c r="AL1055" s="2">
        <f t="shared" si="975"/>
        <v>0</v>
      </c>
      <c r="AM1055" s="2">
        <f t="shared" si="975"/>
        <v>0</v>
      </c>
      <c r="AN1055" s="2">
        <f t="shared" si="975"/>
        <v>0</v>
      </c>
      <c r="AO1055" s="2">
        <f t="shared" si="975"/>
        <v>0</v>
      </c>
      <c r="AP1055" s="2">
        <f t="shared" si="975"/>
        <v>0</v>
      </c>
      <c r="AQ1055" s="2">
        <f t="shared" si="975"/>
        <v>0</v>
      </c>
      <c r="AR1055" s="2">
        <f t="shared" si="975"/>
        <v>0</v>
      </c>
      <c r="AS1055" s="2">
        <f t="shared" si="975"/>
        <v>0</v>
      </c>
      <c r="AT1055" s="2">
        <f t="shared" si="975"/>
        <v>0</v>
      </c>
      <c r="AU1055" s="2">
        <f t="shared" ref="AU1055:BZ1055" si="976">AU1062</f>
        <v>0</v>
      </c>
      <c r="AV1055" s="2">
        <f t="shared" si="976"/>
        <v>0</v>
      </c>
      <c r="AW1055" s="2">
        <f t="shared" si="976"/>
        <v>0</v>
      </c>
      <c r="AX1055" s="2">
        <f t="shared" si="976"/>
        <v>0</v>
      </c>
      <c r="AY1055" s="2">
        <f t="shared" si="976"/>
        <v>0</v>
      </c>
      <c r="AZ1055" s="2">
        <f t="shared" si="976"/>
        <v>0</v>
      </c>
      <c r="BA1055" s="2">
        <f t="shared" si="976"/>
        <v>0</v>
      </c>
      <c r="BB1055" s="2">
        <f t="shared" si="976"/>
        <v>0</v>
      </c>
      <c r="BC1055" s="2">
        <f t="shared" si="976"/>
        <v>0</v>
      </c>
      <c r="BD1055" s="2">
        <f t="shared" si="976"/>
        <v>0</v>
      </c>
      <c r="BE1055" s="2">
        <f t="shared" si="976"/>
        <v>0</v>
      </c>
      <c r="BF1055" s="2">
        <f t="shared" si="976"/>
        <v>0</v>
      </c>
      <c r="BG1055" s="2">
        <f t="shared" si="976"/>
        <v>0</v>
      </c>
      <c r="BH1055" s="2">
        <f t="shared" si="976"/>
        <v>0</v>
      </c>
      <c r="BI1055" s="2">
        <f t="shared" si="976"/>
        <v>0</v>
      </c>
      <c r="BJ1055" s="2">
        <f t="shared" si="976"/>
        <v>0</v>
      </c>
      <c r="BK1055" s="2">
        <f t="shared" si="976"/>
        <v>0</v>
      </c>
      <c r="BL1055" s="2">
        <f t="shared" si="976"/>
        <v>0</v>
      </c>
      <c r="BM1055" s="2">
        <f t="shared" si="976"/>
        <v>0</v>
      </c>
      <c r="BN1055" s="2">
        <f t="shared" si="976"/>
        <v>0</v>
      </c>
      <c r="BO1055" s="2">
        <f t="shared" si="976"/>
        <v>0</v>
      </c>
      <c r="BP1055" s="2">
        <f t="shared" si="976"/>
        <v>0</v>
      </c>
      <c r="BQ1055" s="2">
        <f t="shared" si="976"/>
        <v>0</v>
      </c>
      <c r="BR1055" s="2">
        <f t="shared" si="976"/>
        <v>0</v>
      </c>
      <c r="BS1055" s="2">
        <f t="shared" si="976"/>
        <v>0</v>
      </c>
      <c r="BT1055" s="2">
        <f t="shared" si="976"/>
        <v>0</v>
      </c>
      <c r="BU1055" s="2">
        <f t="shared" si="976"/>
        <v>0</v>
      </c>
      <c r="BV1055" s="2">
        <f t="shared" si="976"/>
        <v>0</v>
      </c>
      <c r="BW1055" s="2">
        <f t="shared" si="976"/>
        <v>0</v>
      </c>
      <c r="BX1055" s="2">
        <f t="shared" si="976"/>
        <v>0</v>
      </c>
      <c r="BY1055" s="2">
        <f t="shared" si="976"/>
        <v>0</v>
      </c>
      <c r="BZ1055" s="2">
        <f t="shared" si="976"/>
        <v>0</v>
      </c>
      <c r="CA1055" s="2">
        <f t="shared" ref="CA1055:DF1055" si="977">CA1062</f>
        <v>0</v>
      </c>
      <c r="CB1055" s="2">
        <f t="shared" si="977"/>
        <v>0</v>
      </c>
      <c r="CC1055" s="2">
        <f t="shared" si="977"/>
        <v>0</v>
      </c>
      <c r="CD1055" s="2">
        <f t="shared" si="977"/>
        <v>0</v>
      </c>
      <c r="CE1055" s="2">
        <f t="shared" si="977"/>
        <v>0</v>
      </c>
      <c r="CF1055" s="2">
        <f t="shared" si="977"/>
        <v>0</v>
      </c>
      <c r="CG1055" s="2">
        <f t="shared" si="977"/>
        <v>0</v>
      </c>
      <c r="CH1055" s="2">
        <f t="shared" si="977"/>
        <v>0</v>
      </c>
      <c r="CI1055" s="2">
        <f t="shared" si="977"/>
        <v>0</v>
      </c>
      <c r="CJ1055" s="2">
        <f t="shared" si="977"/>
        <v>0</v>
      </c>
      <c r="CK1055" s="2">
        <f t="shared" si="977"/>
        <v>0</v>
      </c>
      <c r="CL1055" s="2">
        <f t="shared" si="977"/>
        <v>0</v>
      </c>
      <c r="CM1055" s="2">
        <f t="shared" si="977"/>
        <v>0</v>
      </c>
      <c r="CN1055" s="2">
        <f t="shared" si="977"/>
        <v>0</v>
      </c>
      <c r="CO1055" s="2">
        <f t="shared" si="977"/>
        <v>0</v>
      </c>
      <c r="CP1055" s="2">
        <f t="shared" si="977"/>
        <v>0</v>
      </c>
      <c r="CQ1055" s="2">
        <f t="shared" si="977"/>
        <v>0</v>
      </c>
      <c r="CR1055" s="2">
        <f t="shared" si="977"/>
        <v>0</v>
      </c>
      <c r="CS1055" s="2">
        <f t="shared" si="977"/>
        <v>0</v>
      </c>
      <c r="CT1055" s="2">
        <f t="shared" si="977"/>
        <v>0</v>
      </c>
      <c r="CU1055" s="2">
        <f t="shared" si="977"/>
        <v>0</v>
      </c>
      <c r="CV1055" s="2">
        <f t="shared" si="977"/>
        <v>0</v>
      </c>
      <c r="CW1055" s="2">
        <f t="shared" si="977"/>
        <v>0</v>
      </c>
      <c r="CX1055" s="2">
        <f t="shared" si="977"/>
        <v>0</v>
      </c>
      <c r="CY1055" s="2">
        <f t="shared" si="977"/>
        <v>0</v>
      </c>
      <c r="CZ1055" s="2">
        <f t="shared" si="977"/>
        <v>0</v>
      </c>
      <c r="DA1055" s="2">
        <f t="shared" si="977"/>
        <v>0</v>
      </c>
      <c r="DB1055" s="2">
        <f t="shared" si="977"/>
        <v>0</v>
      </c>
      <c r="DC1055" s="2">
        <f t="shared" si="977"/>
        <v>0</v>
      </c>
      <c r="DD1055" s="2">
        <f t="shared" si="977"/>
        <v>0</v>
      </c>
      <c r="DE1055" s="2">
        <f t="shared" si="977"/>
        <v>0</v>
      </c>
      <c r="DF1055" s="2">
        <f t="shared" si="977"/>
        <v>0</v>
      </c>
      <c r="DG1055" s="3">
        <f t="shared" ref="DG1055:EL1055" si="978">DG1062</f>
        <v>0</v>
      </c>
      <c r="DH1055" s="3">
        <f t="shared" si="978"/>
        <v>0</v>
      </c>
      <c r="DI1055" s="3">
        <f t="shared" si="978"/>
        <v>0</v>
      </c>
      <c r="DJ1055" s="3">
        <f t="shared" si="978"/>
        <v>0</v>
      </c>
      <c r="DK1055" s="3">
        <f t="shared" si="978"/>
        <v>0</v>
      </c>
      <c r="DL1055" s="3">
        <f t="shared" si="978"/>
        <v>0</v>
      </c>
      <c r="DM1055" s="3">
        <f t="shared" si="978"/>
        <v>0</v>
      </c>
      <c r="DN1055" s="3">
        <f t="shared" si="978"/>
        <v>0</v>
      </c>
      <c r="DO1055" s="3">
        <f t="shared" si="978"/>
        <v>0</v>
      </c>
      <c r="DP1055" s="3">
        <f t="shared" si="978"/>
        <v>0</v>
      </c>
      <c r="DQ1055" s="3">
        <f t="shared" si="978"/>
        <v>0</v>
      </c>
      <c r="DR1055" s="3">
        <f t="shared" si="978"/>
        <v>0</v>
      </c>
      <c r="DS1055" s="3">
        <f t="shared" si="978"/>
        <v>0</v>
      </c>
      <c r="DT1055" s="3">
        <f t="shared" si="978"/>
        <v>0</v>
      </c>
      <c r="DU1055" s="3">
        <f t="shared" si="978"/>
        <v>0</v>
      </c>
      <c r="DV1055" s="3">
        <f t="shared" si="978"/>
        <v>0</v>
      </c>
      <c r="DW1055" s="3">
        <f t="shared" si="978"/>
        <v>0</v>
      </c>
      <c r="DX1055" s="3">
        <f t="shared" si="978"/>
        <v>0</v>
      </c>
      <c r="DY1055" s="3">
        <f t="shared" si="978"/>
        <v>0</v>
      </c>
      <c r="DZ1055" s="3">
        <f t="shared" si="978"/>
        <v>0</v>
      </c>
      <c r="EA1055" s="3">
        <f t="shared" si="978"/>
        <v>0</v>
      </c>
      <c r="EB1055" s="3">
        <f t="shared" si="978"/>
        <v>0</v>
      </c>
      <c r="EC1055" s="3">
        <f t="shared" si="978"/>
        <v>0</v>
      </c>
      <c r="ED1055" s="3">
        <f t="shared" si="978"/>
        <v>0</v>
      </c>
      <c r="EE1055" s="3">
        <f t="shared" si="978"/>
        <v>0</v>
      </c>
      <c r="EF1055" s="3">
        <f t="shared" si="978"/>
        <v>0</v>
      </c>
      <c r="EG1055" s="3">
        <f t="shared" si="978"/>
        <v>0</v>
      </c>
      <c r="EH1055" s="3">
        <f t="shared" si="978"/>
        <v>0</v>
      </c>
      <c r="EI1055" s="3">
        <f t="shared" si="978"/>
        <v>0</v>
      </c>
      <c r="EJ1055" s="3">
        <f t="shared" si="978"/>
        <v>0</v>
      </c>
      <c r="EK1055" s="3">
        <f t="shared" si="978"/>
        <v>0</v>
      </c>
      <c r="EL1055" s="3">
        <f t="shared" si="978"/>
        <v>0</v>
      </c>
      <c r="EM1055" s="3">
        <f t="shared" ref="EM1055:FR1055" si="979">EM1062</f>
        <v>0</v>
      </c>
      <c r="EN1055" s="3">
        <f t="shared" si="979"/>
        <v>0</v>
      </c>
      <c r="EO1055" s="3">
        <f t="shared" si="979"/>
        <v>0</v>
      </c>
      <c r="EP1055" s="3">
        <f t="shared" si="979"/>
        <v>0</v>
      </c>
      <c r="EQ1055" s="3">
        <f t="shared" si="979"/>
        <v>0</v>
      </c>
      <c r="ER1055" s="3">
        <f t="shared" si="979"/>
        <v>0</v>
      </c>
      <c r="ES1055" s="3">
        <f t="shared" si="979"/>
        <v>0</v>
      </c>
      <c r="ET1055" s="3">
        <f t="shared" si="979"/>
        <v>0</v>
      </c>
      <c r="EU1055" s="3">
        <f t="shared" si="979"/>
        <v>0</v>
      </c>
      <c r="EV1055" s="3">
        <f t="shared" si="979"/>
        <v>0</v>
      </c>
      <c r="EW1055" s="3">
        <f t="shared" si="979"/>
        <v>0</v>
      </c>
      <c r="EX1055" s="3">
        <f t="shared" si="979"/>
        <v>0</v>
      </c>
      <c r="EY1055" s="3">
        <f t="shared" si="979"/>
        <v>0</v>
      </c>
      <c r="EZ1055" s="3">
        <f t="shared" si="979"/>
        <v>0</v>
      </c>
      <c r="FA1055" s="3">
        <f t="shared" si="979"/>
        <v>0</v>
      </c>
      <c r="FB1055" s="3">
        <f t="shared" si="979"/>
        <v>0</v>
      </c>
      <c r="FC1055" s="3">
        <f t="shared" si="979"/>
        <v>0</v>
      </c>
      <c r="FD1055" s="3">
        <f t="shared" si="979"/>
        <v>0</v>
      </c>
      <c r="FE1055" s="3">
        <f t="shared" si="979"/>
        <v>0</v>
      </c>
      <c r="FF1055" s="3">
        <f t="shared" si="979"/>
        <v>0</v>
      </c>
      <c r="FG1055" s="3">
        <f t="shared" si="979"/>
        <v>0</v>
      </c>
      <c r="FH1055" s="3">
        <f t="shared" si="979"/>
        <v>0</v>
      </c>
      <c r="FI1055" s="3">
        <f t="shared" si="979"/>
        <v>0</v>
      </c>
      <c r="FJ1055" s="3">
        <f t="shared" si="979"/>
        <v>0</v>
      </c>
      <c r="FK1055" s="3">
        <f t="shared" si="979"/>
        <v>0</v>
      </c>
      <c r="FL1055" s="3">
        <f t="shared" si="979"/>
        <v>0</v>
      </c>
      <c r="FM1055" s="3">
        <f t="shared" si="979"/>
        <v>0</v>
      </c>
      <c r="FN1055" s="3">
        <f t="shared" si="979"/>
        <v>0</v>
      </c>
      <c r="FO1055" s="3">
        <f t="shared" si="979"/>
        <v>0</v>
      </c>
      <c r="FP1055" s="3">
        <f t="shared" si="979"/>
        <v>0</v>
      </c>
      <c r="FQ1055" s="3">
        <f t="shared" si="979"/>
        <v>0</v>
      </c>
      <c r="FR1055" s="3">
        <f t="shared" si="979"/>
        <v>0</v>
      </c>
      <c r="FS1055" s="3">
        <f t="shared" ref="FS1055:GX1055" si="980">FS1062</f>
        <v>0</v>
      </c>
      <c r="FT1055" s="3">
        <f t="shared" si="980"/>
        <v>0</v>
      </c>
      <c r="FU1055" s="3">
        <f t="shared" si="980"/>
        <v>0</v>
      </c>
      <c r="FV1055" s="3">
        <f t="shared" si="980"/>
        <v>0</v>
      </c>
      <c r="FW1055" s="3">
        <f t="shared" si="980"/>
        <v>0</v>
      </c>
      <c r="FX1055" s="3">
        <f t="shared" si="980"/>
        <v>0</v>
      </c>
      <c r="FY1055" s="3">
        <f t="shared" si="980"/>
        <v>0</v>
      </c>
      <c r="FZ1055" s="3">
        <f t="shared" si="980"/>
        <v>0</v>
      </c>
      <c r="GA1055" s="3">
        <f t="shared" si="980"/>
        <v>0</v>
      </c>
      <c r="GB1055" s="3">
        <f t="shared" si="980"/>
        <v>0</v>
      </c>
      <c r="GC1055" s="3">
        <f t="shared" si="980"/>
        <v>0</v>
      </c>
      <c r="GD1055" s="3">
        <f t="shared" si="980"/>
        <v>0</v>
      </c>
      <c r="GE1055" s="3">
        <f t="shared" si="980"/>
        <v>0</v>
      </c>
      <c r="GF1055" s="3">
        <f t="shared" si="980"/>
        <v>0</v>
      </c>
      <c r="GG1055" s="3">
        <f t="shared" si="980"/>
        <v>0</v>
      </c>
      <c r="GH1055" s="3">
        <f t="shared" si="980"/>
        <v>0</v>
      </c>
      <c r="GI1055" s="3">
        <f t="shared" si="980"/>
        <v>0</v>
      </c>
      <c r="GJ1055" s="3">
        <f t="shared" si="980"/>
        <v>0</v>
      </c>
      <c r="GK1055" s="3">
        <f t="shared" si="980"/>
        <v>0</v>
      </c>
      <c r="GL1055" s="3">
        <f t="shared" si="980"/>
        <v>0</v>
      </c>
      <c r="GM1055" s="3">
        <f t="shared" si="980"/>
        <v>0</v>
      </c>
      <c r="GN1055" s="3">
        <f t="shared" si="980"/>
        <v>0</v>
      </c>
      <c r="GO1055" s="3">
        <f t="shared" si="980"/>
        <v>0</v>
      </c>
      <c r="GP1055" s="3">
        <f t="shared" si="980"/>
        <v>0</v>
      </c>
      <c r="GQ1055" s="3">
        <f t="shared" si="980"/>
        <v>0</v>
      </c>
      <c r="GR1055" s="3">
        <f t="shared" si="980"/>
        <v>0</v>
      </c>
      <c r="GS1055" s="3">
        <f t="shared" si="980"/>
        <v>0</v>
      </c>
      <c r="GT1055" s="3">
        <f t="shared" si="980"/>
        <v>0</v>
      </c>
      <c r="GU1055" s="3">
        <f t="shared" si="980"/>
        <v>0</v>
      </c>
      <c r="GV1055" s="3">
        <f t="shared" si="980"/>
        <v>0</v>
      </c>
      <c r="GW1055" s="3">
        <f t="shared" si="980"/>
        <v>0</v>
      </c>
      <c r="GX1055" s="3">
        <f t="shared" si="980"/>
        <v>0</v>
      </c>
    </row>
    <row r="1056" spans="1:206" hidden="1" x14ac:dyDescent="0.2"/>
    <row r="1057" spans="1:245" hidden="1" x14ac:dyDescent="0.2">
      <c r="A1057">
        <v>17</v>
      </c>
      <c r="B1057">
        <v>1</v>
      </c>
      <c r="C1057">
        <f>ROW(SmtRes!A552)</f>
        <v>552</v>
      </c>
      <c r="D1057">
        <f>ROW(EtalonRes!A541)</f>
        <v>541</v>
      </c>
      <c r="E1057" t="s">
        <v>744</v>
      </c>
      <c r="F1057" t="s">
        <v>745</v>
      </c>
      <c r="G1057" t="s">
        <v>746</v>
      </c>
      <c r="H1057" t="s">
        <v>747</v>
      </c>
      <c r="I1057">
        <v>0</v>
      </c>
      <c r="J1057">
        <v>0</v>
      </c>
      <c r="O1057">
        <f>ROUND(CP1057,2)</f>
        <v>0</v>
      </c>
      <c r="P1057">
        <f>ROUND((ROUND((AC1057*AW1057*I1057),2)*BC1057),2)</f>
        <v>0</v>
      </c>
      <c r="Q1057">
        <f>(ROUND((ROUND(((ET1057)*AV1057*I1057),2)*BB1057),2)+ROUND((ROUND(((AE1057-(EU1057))*AV1057*I1057),2)*BS1057),2))</f>
        <v>0</v>
      </c>
      <c r="R1057">
        <f>ROUND((ROUND((AE1057*AV1057*I1057),2)*BS1057),2)</f>
        <v>0</v>
      </c>
      <c r="S1057">
        <f>ROUND((ROUND((AF1057*AV1057*I1057),2)*BA1057),2)</f>
        <v>0</v>
      </c>
      <c r="T1057">
        <f>ROUND(CU1057*I1057,2)</f>
        <v>0</v>
      </c>
      <c r="U1057">
        <f>CV1057*I1057</f>
        <v>0</v>
      </c>
      <c r="V1057">
        <f>CW1057*I1057</f>
        <v>0</v>
      </c>
      <c r="W1057">
        <f>ROUND(CX1057*I1057,2)</f>
        <v>0</v>
      </c>
      <c r="X1057">
        <f t="shared" ref="X1057:Y1060" si="981">ROUND(CY1057,2)</f>
        <v>0</v>
      </c>
      <c r="Y1057">
        <f t="shared" si="981"/>
        <v>0</v>
      </c>
      <c r="AA1057">
        <v>40385408</v>
      </c>
      <c r="AB1057">
        <f>ROUND((AC1057+AD1057+AF1057),6)</f>
        <v>1086.1300000000001</v>
      </c>
      <c r="AC1057">
        <f>ROUND((ES1057),6)</f>
        <v>1024.2</v>
      </c>
      <c r="AD1057">
        <f>ROUND((((ET1057)-(EU1057))+AE1057),6)</f>
        <v>5.56</v>
      </c>
      <c r="AE1057">
        <f t="shared" ref="AE1057:AF1060" si="982">ROUND((EU1057),6)</f>
        <v>0.37</v>
      </c>
      <c r="AF1057">
        <f t="shared" si="982"/>
        <v>56.37</v>
      </c>
      <c r="AG1057">
        <f>ROUND((AP1057),6)</f>
        <v>0</v>
      </c>
      <c r="AH1057">
        <f t="shared" ref="AH1057:AI1060" si="983">(EW1057)</f>
        <v>4.2</v>
      </c>
      <c r="AI1057">
        <f t="shared" si="983"/>
        <v>0</v>
      </c>
      <c r="AJ1057">
        <f>(AS1057)</f>
        <v>0</v>
      </c>
      <c r="AK1057">
        <v>1086.1300000000001</v>
      </c>
      <c r="AL1057">
        <v>1024.2</v>
      </c>
      <c r="AM1057">
        <v>5.56</v>
      </c>
      <c r="AN1057">
        <v>0.37</v>
      </c>
      <c r="AO1057">
        <v>56.37</v>
      </c>
      <c r="AP1057">
        <v>0</v>
      </c>
      <c r="AQ1057">
        <v>4.2</v>
      </c>
      <c r="AR1057">
        <v>0</v>
      </c>
      <c r="AS1057">
        <v>0</v>
      </c>
      <c r="AT1057">
        <v>131</v>
      </c>
      <c r="AU1057">
        <v>54</v>
      </c>
      <c r="AV1057">
        <v>1</v>
      </c>
      <c r="AW1057">
        <v>1</v>
      </c>
      <c r="AZ1057">
        <v>1</v>
      </c>
      <c r="BA1057">
        <v>24.53</v>
      </c>
      <c r="BB1057">
        <v>5.55</v>
      </c>
      <c r="BC1057">
        <v>2.2999999999999998</v>
      </c>
      <c r="BD1057" t="s">
        <v>3</v>
      </c>
      <c r="BE1057" t="s">
        <v>3</v>
      </c>
      <c r="BF1057" t="s">
        <v>3</v>
      </c>
      <c r="BG1057" t="s">
        <v>3</v>
      </c>
      <c r="BH1057">
        <v>0</v>
      </c>
      <c r="BI1057">
        <v>1</v>
      </c>
      <c r="BJ1057" t="s">
        <v>748</v>
      </c>
      <c r="BM1057">
        <v>1978</v>
      </c>
      <c r="BN1057">
        <v>0</v>
      </c>
      <c r="BO1057" t="s">
        <v>3</v>
      </c>
      <c r="BP1057">
        <v>0</v>
      </c>
      <c r="BQ1057">
        <v>30</v>
      </c>
      <c r="BR1057">
        <v>0</v>
      </c>
      <c r="BS1057">
        <v>24.53</v>
      </c>
      <c r="BT1057">
        <v>1</v>
      </c>
      <c r="BU1057">
        <v>1</v>
      </c>
      <c r="BV1057">
        <v>1</v>
      </c>
      <c r="BW1057">
        <v>1</v>
      </c>
      <c r="BX1057">
        <v>1</v>
      </c>
      <c r="BY1057" t="s">
        <v>3</v>
      </c>
      <c r="BZ1057">
        <v>131</v>
      </c>
      <c r="CA1057">
        <v>54</v>
      </c>
      <c r="CE1057">
        <v>30</v>
      </c>
      <c r="CF1057">
        <v>0</v>
      </c>
      <c r="CG1057">
        <v>0</v>
      </c>
      <c r="CM1057">
        <v>0</v>
      </c>
      <c r="CN1057" t="s">
        <v>3</v>
      </c>
      <c r="CO1057">
        <v>0</v>
      </c>
      <c r="CP1057">
        <f>(P1057+Q1057+S1057)</f>
        <v>0</v>
      </c>
      <c r="CQ1057">
        <f>ROUND((ROUND((AC1057*AW1057*1),2)*BC1057),2)</f>
        <v>2355.66</v>
      </c>
      <c r="CR1057">
        <f>(ROUND((ROUND(((ET1057)*AV1057*1),2)*BB1057),2)+ROUND((ROUND(((AE1057-(EU1057))*AV1057*1),2)*BS1057),2))</f>
        <v>30.86</v>
      </c>
      <c r="CS1057">
        <f>ROUND((ROUND((AE1057*AV1057*1),2)*BS1057),2)</f>
        <v>9.08</v>
      </c>
      <c r="CT1057">
        <f>ROUND((ROUND((AF1057*AV1057*1),2)*BA1057),2)</f>
        <v>1382.76</v>
      </c>
      <c r="CU1057">
        <f>AG1057</f>
        <v>0</v>
      </c>
      <c r="CV1057">
        <f>(AH1057*AV1057)</f>
        <v>4.2</v>
      </c>
      <c r="CW1057">
        <f t="shared" ref="CW1057:CX1060" si="984">AI1057</f>
        <v>0</v>
      </c>
      <c r="CX1057">
        <f t="shared" si="984"/>
        <v>0</v>
      </c>
      <c r="CY1057">
        <f>S1057*(BZ1057/100)</f>
        <v>0</v>
      </c>
      <c r="CZ1057">
        <f>S1057*(CA1057/100)</f>
        <v>0</v>
      </c>
      <c r="DC1057" t="s">
        <v>3</v>
      </c>
      <c r="DD1057" t="s">
        <v>3</v>
      </c>
      <c r="DE1057" t="s">
        <v>3</v>
      </c>
      <c r="DF1057" t="s">
        <v>3</v>
      </c>
      <c r="DG1057" t="s">
        <v>3</v>
      </c>
      <c r="DH1057" t="s">
        <v>3</v>
      </c>
      <c r="DI1057" t="s">
        <v>3</v>
      </c>
      <c r="DJ1057" t="s">
        <v>3</v>
      </c>
      <c r="DK1057" t="s">
        <v>3</v>
      </c>
      <c r="DL1057" t="s">
        <v>3</v>
      </c>
      <c r="DM1057" t="s">
        <v>3</v>
      </c>
      <c r="DN1057">
        <v>161</v>
      </c>
      <c r="DO1057">
        <v>107</v>
      </c>
      <c r="DP1057">
        <v>1</v>
      </c>
      <c r="DQ1057">
        <v>1</v>
      </c>
      <c r="DU1057">
        <v>26716014</v>
      </c>
      <c r="DV1057" t="s">
        <v>747</v>
      </c>
      <c r="DW1057" t="s">
        <v>747</v>
      </c>
      <c r="DX1057">
        <v>0</v>
      </c>
      <c r="EE1057">
        <v>39929390</v>
      </c>
      <c r="EF1057">
        <v>30</v>
      </c>
      <c r="EG1057" t="s">
        <v>51</v>
      </c>
      <c r="EH1057">
        <v>0</v>
      </c>
      <c r="EI1057" t="s">
        <v>3</v>
      </c>
      <c r="EJ1057">
        <v>1</v>
      </c>
      <c r="EK1057">
        <v>1978</v>
      </c>
      <c r="EL1057" t="s">
        <v>749</v>
      </c>
      <c r="EM1057" t="s">
        <v>750</v>
      </c>
      <c r="EO1057" t="s">
        <v>3</v>
      </c>
      <c r="EQ1057">
        <v>131072</v>
      </c>
      <c r="ER1057">
        <v>1086.1300000000001</v>
      </c>
      <c r="ES1057">
        <v>1024.2</v>
      </c>
      <c r="ET1057">
        <v>5.56</v>
      </c>
      <c r="EU1057">
        <v>0.37</v>
      </c>
      <c r="EV1057">
        <v>56.37</v>
      </c>
      <c r="EW1057">
        <v>4.2</v>
      </c>
      <c r="EX1057">
        <v>0</v>
      </c>
      <c r="EY1057">
        <v>0</v>
      </c>
      <c r="FQ1057">
        <v>0</v>
      </c>
      <c r="FR1057">
        <f>ROUND(IF(AND(BH1057=3,BI1057=3),P1057,0),2)</f>
        <v>0</v>
      </c>
      <c r="FS1057">
        <v>0</v>
      </c>
      <c r="FX1057">
        <v>161</v>
      </c>
      <c r="FY1057">
        <v>107</v>
      </c>
      <c r="GA1057" t="s">
        <v>3</v>
      </c>
      <c r="GD1057">
        <v>0</v>
      </c>
      <c r="GF1057">
        <v>719609892</v>
      </c>
      <c r="GG1057">
        <v>2</v>
      </c>
      <c r="GH1057">
        <v>1</v>
      </c>
      <c r="GI1057">
        <v>3</v>
      </c>
      <c r="GJ1057">
        <v>0</v>
      </c>
      <c r="GK1057">
        <f>ROUND(R1057*(R12)/100,2)</f>
        <v>0</v>
      </c>
      <c r="GL1057">
        <f>ROUND(IF(AND(BH1057=3,BI1057=3,FS1057&lt;&gt;0),P1057,0),2)</f>
        <v>0</v>
      </c>
      <c r="GM1057">
        <f>ROUND(O1057+X1057+Y1057+GK1057,2)+GX1057</f>
        <v>0</v>
      </c>
      <c r="GN1057">
        <f>IF(OR(BI1057=0,BI1057=1),ROUND(O1057+X1057+Y1057+GK1057,2),0)</f>
        <v>0</v>
      </c>
      <c r="GO1057">
        <f>IF(BI1057=2,ROUND(O1057+X1057+Y1057+GK1057,2),0)</f>
        <v>0</v>
      </c>
      <c r="GP1057">
        <f>IF(BI1057=4,ROUND(O1057+X1057+Y1057+GK1057,2)+GX1057,0)</f>
        <v>0</v>
      </c>
      <c r="GR1057">
        <v>0</v>
      </c>
      <c r="GS1057">
        <v>3</v>
      </c>
      <c r="GT1057">
        <v>0</v>
      </c>
      <c r="GU1057" t="s">
        <v>3</v>
      </c>
      <c r="GV1057">
        <f>ROUND((GT1057),6)</f>
        <v>0</v>
      </c>
      <c r="GW1057">
        <v>1</v>
      </c>
      <c r="GX1057">
        <f>ROUND(HC1057*I1057,2)</f>
        <v>0</v>
      </c>
      <c r="HA1057">
        <v>0</v>
      </c>
      <c r="HB1057">
        <v>0</v>
      </c>
      <c r="HC1057">
        <f>GV1057*GW1057</f>
        <v>0</v>
      </c>
      <c r="IK1057">
        <v>0</v>
      </c>
    </row>
    <row r="1058" spans="1:245" hidden="1" x14ac:dyDescent="0.2">
      <c r="A1058">
        <v>18</v>
      </c>
      <c r="B1058">
        <v>1</v>
      </c>
      <c r="C1058">
        <v>548</v>
      </c>
      <c r="E1058" t="s">
        <v>751</v>
      </c>
      <c r="F1058" t="s">
        <v>752</v>
      </c>
      <c r="G1058" t="s">
        <v>753</v>
      </c>
      <c r="H1058" t="s">
        <v>344</v>
      </c>
      <c r="I1058">
        <v>0</v>
      </c>
      <c r="J1058">
        <v>2.2222222222222219</v>
      </c>
      <c r="O1058">
        <f>ROUND(CP1058,2)</f>
        <v>0</v>
      </c>
      <c r="P1058">
        <f>ROUND((ROUND((AC1058*AW1058*I1058),2)*BC1058),2)</f>
        <v>0</v>
      </c>
      <c r="Q1058">
        <f>(ROUND((ROUND(((ET1058)*AV1058*I1058),2)*BB1058),2)+ROUND((ROUND(((AE1058-(EU1058))*AV1058*I1058),2)*BS1058),2))</f>
        <v>0</v>
      </c>
      <c r="R1058">
        <f>ROUND((ROUND((AE1058*AV1058*I1058),2)*BS1058),2)</f>
        <v>0</v>
      </c>
      <c r="S1058">
        <f>ROUND((ROUND((AF1058*AV1058*I1058),2)*BA1058),2)</f>
        <v>0</v>
      </c>
      <c r="T1058">
        <f>ROUND(CU1058*I1058,2)</f>
        <v>0</v>
      </c>
      <c r="U1058">
        <f>CV1058*I1058</f>
        <v>0</v>
      </c>
      <c r="V1058">
        <f>CW1058*I1058</f>
        <v>0</v>
      </c>
      <c r="W1058">
        <f>ROUND(CX1058*I1058,2)</f>
        <v>0</v>
      </c>
      <c r="X1058">
        <f t="shared" si="981"/>
        <v>0</v>
      </c>
      <c r="Y1058">
        <f t="shared" si="981"/>
        <v>0</v>
      </c>
      <c r="AA1058">
        <v>40385408</v>
      </c>
      <c r="AB1058">
        <f>ROUND((AC1058+AD1058+AF1058),6)</f>
        <v>1157.69</v>
      </c>
      <c r="AC1058">
        <f>ROUND((ES1058),6)</f>
        <v>1157.69</v>
      </c>
      <c r="AD1058">
        <f>ROUND((((ET1058)-(EU1058))+AE1058),6)</f>
        <v>0</v>
      </c>
      <c r="AE1058">
        <f t="shared" si="982"/>
        <v>0</v>
      </c>
      <c r="AF1058">
        <f t="shared" si="982"/>
        <v>0</v>
      </c>
      <c r="AG1058">
        <f>ROUND((AP1058),6)</f>
        <v>0</v>
      </c>
      <c r="AH1058">
        <f t="shared" si="983"/>
        <v>0</v>
      </c>
      <c r="AI1058">
        <f t="shared" si="983"/>
        <v>0</v>
      </c>
      <c r="AJ1058">
        <f>(AS1058)</f>
        <v>0</v>
      </c>
      <c r="AK1058">
        <v>1157.69</v>
      </c>
      <c r="AL1058">
        <v>1157.69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1</v>
      </c>
      <c r="AW1058">
        <v>1</v>
      </c>
      <c r="AZ1058">
        <v>1</v>
      </c>
      <c r="BA1058">
        <v>1</v>
      </c>
      <c r="BB1058">
        <v>1</v>
      </c>
      <c r="BC1058">
        <v>1.32</v>
      </c>
      <c r="BD1058" t="s">
        <v>3</v>
      </c>
      <c r="BE1058" t="s">
        <v>3</v>
      </c>
      <c r="BF1058" t="s">
        <v>3</v>
      </c>
      <c r="BG1058" t="s">
        <v>3</v>
      </c>
      <c r="BH1058">
        <v>3</v>
      </c>
      <c r="BI1058">
        <v>1</v>
      </c>
      <c r="BJ1058" t="s">
        <v>754</v>
      </c>
      <c r="BM1058">
        <v>1978</v>
      </c>
      <c r="BN1058">
        <v>0</v>
      </c>
      <c r="BO1058" t="s">
        <v>3</v>
      </c>
      <c r="BP1058">
        <v>0</v>
      </c>
      <c r="BQ1058">
        <v>30</v>
      </c>
      <c r="BR1058">
        <v>0</v>
      </c>
      <c r="BS1058">
        <v>1</v>
      </c>
      <c r="BT1058">
        <v>1</v>
      </c>
      <c r="BU1058">
        <v>1</v>
      </c>
      <c r="BV1058">
        <v>1</v>
      </c>
      <c r="BW1058">
        <v>1</v>
      </c>
      <c r="BX1058">
        <v>1</v>
      </c>
      <c r="BY1058" t="s">
        <v>3</v>
      </c>
      <c r="BZ1058">
        <v>0</v>
      </c>
      <c r="CA1058">
        <v>0</v>
      </c>
      <c r="CE1058">
        <v>30</v>
      </c>
      <c r="CF1058">
        <v>0</v>
      </c>
      <c r="CG1058">
        <v>0</v>
      </c>
      <c r="CM1058">
        <v>0</v>
      </c>
      <c r="CN1058" t="s">
        <v>3</v>
      </c>
      <c r="CO1058">
        <v>0</v>
      </c>
      <c r="CP1058">
        <f>(P1058+Q1058+S1058)</f>
        <v>0</v>
      </c>
      <c r="CQ1058">
        <f>ROUND((ROUND((AC1058*AW1058*1),2)*BC1058),2)</f>
        <v>1528.15</v>
      </c>
      <c r="CR1058">
        <f>(ROUND((ROUND(((ET1058)*AV1058*1),2)*BB1058),2)+ROUND((ROUND(((AE1058-(EU1058))*AV1058*1),2)*BS1058),2))</f>
        <v>0</v>
      </c>
      <c r="CS1058">
        <f>ROUND((ROUND((AE1058*AV1058*1),2)*BS1058),2)</f>
        <v>0</v>
      </c>
      <c r="CT1058">
        <f>ROUND((ROUND((AF1058*AV1058*1),2)*BA1058),2)</f>
        <v>0</v>
      </c>
      <c r="CU1058">
        <f>AG1058</f>
        <v>0</v>
      </c>
      <c r="CV1058">
        <f>(AH1058*AV1058)</f>
        <v>0</v>
      </c>
      <c r="CW1058">
        <f t="shared" si="984"/>
        <v>0</v>
      </c>
      <c r="CX1058">
        <f t="shared" si="984"/>
        <v>0</v>
      </c>
      <c r="CY1058">
        <f>S1058*(BZ1058/100)</f>
        <v>0</v>
      </c>
      <c r="CZ1058">
        <f>S1058*(CA1058/100)</f>
        <v>0</v>
      </c>
      <c r="DC1058" t="s">
        <v>3</v>
      </c>
      <c r="DD1058" t="s">
        <v>3</v>
      </c>
      <c r="DE1058" t="s">
        <v>3</v>
      </c>
      <c r="DF1058" t="s">
        <v>3</v>
      </c>
      <c r="DG1058" t="s">
        <v>3</v>
      </c>
      <c r="DH1058" t="s">
        <v>3</v>
      </c>
      <c r="DI1058" t="s">
        <v>3</v>
      </c>
      <c r="DJ1058" t="s">
        <v>3</v>
      </c>
      <c r="DK1058" t="s">
        <v>3</v>
      </c>
      <c r="DL1058" t="s">
        <v>3</v>
      </c>
      <c r="DM1058" t="s">
        <v>3</v>
      </c>
      <c r="DN1058">
        <v>161</v>
      </c>
      <c r="DO1058">
        <v>107</v>
      </c>
      <c r="DP1058">
        <v>1</v>
      </c>
      <c r="DQ1058">
        <v>1</v>
      </c>
      <c r="DU1058">
        <v>1010</v>
      </c>
      <c r="DV1058" t="s">
        <v>344</v>
      </c>
      <c r="DW1058" t="s">
        <v>344</v>
      </c>
      <c r="DX1058">
        <v>1</v>
      </c>
      <c r="EE1058">
        <v>39929390</v>
      </c>
      <c r="EF1058">
        <v>30</v>
      </c>
      <c r="EG1058" t="s">
        <v>51</v>
      </c>
      <c r="EH1058">
        <v>0</v>
      </c>
      <c r="EI1058" t="s">
        <v>3</v>
      </c>
      <c r="EJ1058">
        <v>1</v>
      </c>
      <c r="EK1058">
        <v>1978</v>
      </c>
      <c r="EL1058" t="s">
        <v>749</v>
      </c>
      <c r="EM1058" t="s">
        <v>750</v>
      </c>
      <c r="EO1058" t="s">
        <v>3</v>
      </c>
      <c r="EQ1058">
        <v>0</v>
      </c>
      <c r="ER1058">
        <v>1157.69</v>
      </c>
      <c r="ES1058">
        <v>1157.69</v>
      </c>
      <c r="ET1058">
        <v>0</v>
      </c>
      <c r="EU1058">
        <v>0</v>
      </c>
      <c r="EV1058">
        <v>0</v>
      </c>
      <c r="EW1058">
        <v>0</v>
      </c>
      <c r="EX1058">
        <v>0</v>
      </c>
      <c r="FQ1058">
        <v>0</v>
      </c>
      <c r="FR1058">
        <f>ROUND(IF(AND(BH1058=3,BI1058=3),P1058,0),2)</f>
        <v>0</v>
      </c>
      <c r="FS1058">
        <v>0</v>
      </c>
      <c r="FX1058">
        <v>161</v>
      </c>
      <c r="FY1058">
        <v>107</v>
      </c>
      <c r="GA1058" t="s">
        <v>3</v>
      </c>
      <c r="GD1058">
        <v>0</v>
      </c>
      <c r="GF1058">
        <v>727499281</v>
      </c>
      <c r="GG1058">
        <v>2</v>
      </c>
      <c r="GH1058">
        <v>1</v>
      </c>
      <c r="GI1058">
        <v>3</v>
      </c>
      <c r="GJ1058">
        <v>0</v>
      </c>
      <c r="GK1058">
        <f>ROUND(R1058*(R12)/100,2)</f>
        <v>0</v>
      </c>
      <c r="GL1058">
        <f>ROUND(IF(AND(BH1058=3,BI1058=3,FS1058&lt;&gt;0),P1058,0),2)</f>
        <v>0</v>
      </c>
      <c r="GM1058">
        <f>ROUND(O1058+X1058+Y1058+GK1058,2)+GX1058</f>
        <v>0</v>
      </c>
      <c r="GN1058">
        <f>IF(OR(BI1058=0,BI1058=1),ROUND(O1058+X1058+Y1058+GK1058,2),0)</f>
        <v>0</v>
      </c>
      <c r="GO1058">
        <f>IF(BI1058=2,ROUND(O1058+X1058+Y1058+GK1058,2),0)</f>
        <v>0</v>
      </c>
      <c r="GP1058">
        <f>IF(BI1058=4,ROUND(O1058+X1058+Y1058+GK1058,2)+GX1058,0)</f>
        <v>0</v>
      </c>
      <c r="GR1058">
        <v>0</v>
      </c>
      <c r="GS1058">
        <v>3</v>
      </c>
      <c r="GT1058">
        <v>0</v>
      </c>
      <c r="GU1058" t="s">
        <v>3</v>
      </c>
      <c r="GV1058">
        <f>ROUND((GT1058),6)</f>
        <v>0</v>
      </c>
      <c r="GW1058">
        <v>1</v>
      </c>
      <c r="GX1058">
        <f>ROUND(HC1058*I1058,2)</f>
        <v>0</v>
      </c>
      <c r="HA1058">
        <v>0</v>
      </c>
      <c r="HB1058">
        <v>0</v>
      </c>
      <c r="HC1058">
        <f>GV1058*GW1058</f>
        <v>0</v>
      </c>
      <c r="IK1058">
        <v>0</v>
      </c>
    </row>
    <row r="1059" spans="1:245" hidden="1" x14ac:dyDescent="0.2">
      <c r="A1059">
        <v>17</v>
      </c>
      <c r="B1059">
        <v>1</v>
      </c>
      <c r="C1059">
        <f>ROW(SmtRes!A560)</f>
        <v>560</v>
      </c>
      <c r="D1059">
        <f>ROW(EtalonRes!A549)</f>
        <v>549</v>
      </c>
      <c r="E1059" t="s">
        <v>755</v>
      </c>
      <c r="F1059" t="s">
        <v>756</v>
      </c>
      <c r="G1059" t="s">
        <v>757</v>
      </c>
      <c r="H1059" t="s">
        <v>747</v>
      </c>
      <c r="I1059">
        <v>0</v>
      </c>
      <c r="J1059">
        <v>0</v>
      </c>
      <c r="O1059">
        <f>ROUND(CP1059,2)</f>
        <v>0</v>
      </c>
      <c r="P1059">
        <f>ROUND((ROUND((AC1059*AW1059*I1059),2)*BC1059),2)</f>
        <v>0</v>
      </c>
      <c r="Q1059">
        <f>(ROUND((ROUND(((ET1059)*AV1059*I1059),2)*BB1059),2)+ROUND((ROUND(((AE1059-(EU1059))*AV1059*I1059),2)*BS1059),2))</f>
        <v>0</v>
      </c>
      <c r="R1059">
        <f>ROUND((ROUND((AE1059*AV1059*I1059),2)*BS1059),2)</f>
        <v>0</v>
      </c>
      <c r="S1059">
        <f>ROUND((ROUND((AF1059*AV1059*I1059),2)*BA1059),2)</f>
        <v>0</v>
      </c>
      <c r="T1059">
        <f>ROUND(CU1059*I1059,2)</f>
        <v>0</v>
      </c>
      <c r="U1059">
        <f>CV1059*I1059</f>
        <v>0</v>
      </c>
      <c r="V1059">
        <f>CW1059*I1059</f>
        <v>0</v>
      </c>
      <c r="W1059">
        <f>ROUND(CX1059*I1059,2)</f>
        <v>0</v>
      </c>
      <c r="X1059">
        <f t="shared" si="981"/>
        <v>0</v>
      </c>
      <c r="Y1059">
        <f t="shared" si="981"/>
        <v>0</v>
      </c>
      <c r="AA1059">
        <v>40385408</v>
      </c>
      <c r="AB1059">
        <f>ROUND((AC1059+AD1059+AF1059),6)</f>
        <v>1228.73</v>
      </c>
      <c r="AC1059">
        <f>ROUND((ES1059),6)</f>
        <v>1153.05</v>
      </c>
      <c r="AD1059">
        <f>ROUND((((ET1059)-(EU1059))+AE1059),6)</f>
        <v>6.65</v>
      </c>
      <c r="AE1059">
        <f t="shared" si="982"/>
        <v>0.51</v>
      </c>
      <c r="AF1059">
        <f t="shared" si="982"/>
        <v>69.03</v>
      </c>
      <c r="AG1059">
        <f>ROUND((AP1059),6)</f>
        <v>0</v>
      </c>
      <c r="AH1059">
        <f t="shared" si="983"/>
        <v>5.32</v>
      </c>
      <c r="AI1059">
        <f t="shared" si="983"/>
        <v>0</v>
      </c>
      <c r="AJ1059">
        <f>(AS1059)</f>
        <v>0</v>
      </c>
      <c r="AK1059">
        <v>1228.73</v>
      </c>
      <c r="AL1059">
        <v>1153.05</v>
      </c>
      <c r="AM1059">
        <v>6.65</v>
      </c>
      <c r="AN1059">
        <v>0.51</v>
      </c>
      <c r="AO1059">
        <v>69.03</v>
      </c>
      <c r="AP1059">
        <v>0</v>
      </c>
      <c r="AQ1059">
        <v>5.32</v>
      </c>
      <c r="AR1059">
        <v>0</v>
      </c>
      <c r="AS1059">
        <v>0</v>
      </c>
      <c r="AT1059">
        <v>131</v>
      </c>
      <c r="AU1059">
        <v>54</v>
      </c>
      <c r="AV1059">
        <v>1</v>
      </c>
      <c r="AW1059">
        <v>1</v>
      </c>
      <c r="AZ1059">
        <v>1</v>
      </c>
      <c r="BA1059">
        <v>24.53</v>
      </c>
      <c r="BB1059">
        <v>5.92</v>
      </c>
      <c r="BC1059">
        <v>2.2599999999999998</v>
      </c>
      <c r="BD1059" t="s">
        <v>3</v>
      </c>
      <c r="BE1059" t="s">
        <v>3</v>
      </c>
      <c r="BF1059" t="s">
        <v>3</v>
      </c>
      <c r="BG1059" t="s">
        <v>3</v>
      </c>
      <c r="BH1059">
        <v>0</v>
      </c>
      <c r="BI1059">
        <v>1</v>
      </c>
      <c r="BJ1059" t="s">
        <v>758</v>
      </c>
      <c r="BM1059">
        <v>1978</v>
      </c>
      <c r="BN1059">
        <v>0</v>
      </c>
      <c r="BO1059" t="s">
        <v>3</v>
      </c>
      <c r="BP1059">
        <v>0</v>
      </c>
      <c r="BQ1059">
        <v>30</v>
      </c>
      <c r="BR1059">
        <v>0</v>
      </c>
      <c r="BS1059">
        <v>24.53</v>
      </c>
      <c r="BT1059">
        <v>1</v>
      </c>
      <c r="BU1059">
        <v>1</v>
      </c>
      <c r="BV1059">
        <v>1</v>
      </c>
      <c r="BW1059">
        <v>1</v>
      </c>
      <c r="BX1059">
        <v>1</v>
      </c>
      <c r="BY1059" t="s">
        <v>3</v>
      </c>
      <c r="BZ1059">
        <v>131</v>
      </c>
      <c r="CA1059">
        <v>54</v>
      </c>
      <c r="CE1059">
        <v>30</v>
      </c>
      <c r="CF1059">
        <v>0</v>
      </c>
      <c r="CG1059">
        <v>0</v>
      </c>
      <c r="CM1059">
        <v>0</v>
      </c>
      <c r="CN1059" t="s">
        <v>3</v>
      </c>
      <c r="CO1059">
        <v>0</v>
      </c>
      <c r="CP1059">
        <f>(P1059+Q1059+S1059)</f>
        <v>0</v>
      </c>
      <c r="CQ1059">
        <f>ROUND((ROUND((AC1059*AW1059*1),2)*BC1059),2)</f>
        <v>2605.89</v>
      </c>
      <c r="CR1059">
        <f>(ROUND((ROUND(((ET1059)*AV1059*1),2)*BB1059),2)+ROUND((ROUND(((AE1059-(EU1059))*AV1059*1),2)*BS1059),2))</f>
        <v>39.369999999999997</v>
      </c>
      <c r="CS1059">
        <f>ROUND((ROUND((AE1059*AV1059*1),2)*BS1059),2)</f>
        <v>12.51</v>
      </c>
      <c r="CT1059">
        <f>ROUND((ROUND((AF1059*AV1059*1),2)*BA1059),2)</f>
        <v>1693.31</v>
      </c>
      <c r="CU1059">
        <f>AG1059</f>
        <v>0</v>
      </c>
      <c r="CV1059">
        <f>(AH1059*AV1059)</f>
        <v>5.32</v>
      </c>
      <c r="CW1059">
        <f t="shared" si="984"/>
        <v>0</v>
      </c>
      <c r="CX1059">
        <f t="shared" si="984"/>
        <v>0</v>
      </c>
      <c r="CY1059">
        <f>S1059*(BZ1059/100)</f>
        <v>0</v>
      </c>
      <c r="CZ1059">
        <f>S1059*(CA1059/100)</f>
        <v>0</v>
      </c>
      <c r="DC1059" t="s">
        <v>3</v>
      </c>
      <c r="DD1059" t="s">
        <v>3</v>
      </c>
      <c r="DE1059" t="s">
        <v>3</v>
      </c>
      <c r="DF1059" t="s">
        <v>3</v>
      </c>
      <c r="DG1059" t="s">
        <v>3</v>
      </c>
      <c r="DH1059" t="s">
        <v>3</v>
      </c>
      <c r="DI1059" t="s">
        <v>3</v>
      </c>
      <c r="DJ1059" t="s">
        <v>3</v>
      </c>
      <c r="DK1059" t="s">
        <v>3</v>
      </c>
      <c r="DL1059" t="s">
        <v>3</v>
      </c>
      <c r="DM1059" t="s">
        <v>3</v>
      </c>
      <c r="DN1059">
        <v>161</v>
      </c>
      <c r="DO1059">
        <v>107</v>
      </c>
      <c r="DP1059">
        <v>1</v>
      </c>
      <c r="DQ1059">
        <v>1</v>
      </c>
      <c r="DU1059">
        <v>26716014</v>
      </c>
      <c r="DV1059" t="s">
        <v>747</v>
      </c>
      <c r="DW1059" t="s">
        <v>747</v>
      </c>
      <c r="DX1059">
        <v>0</v>
      </c>
      <c r="EE1059">
        <v>39929390</v>
      </c>
      <c r="EF1059">
        <v>30</v>
      </c>
      <c r="EG1059" t="s">
        <v>51</v>
      </c>
      <c r="EH1059">
        <v>0</v>
      </c>
      <c r="EI1059" t="s">
        <v>3</v>
      </c>
      <c r="EJ1059">
        <v>1</v>
      </c>
      <c r="EK1059">
        <v>1978</v>
      </c>
      <c r="EL1059" t="s">
        <v>749</v>
      </c>
      <c r="EM1059" t="s">
        <v>750</v>
      </c>
      <c r="EO1059" t="s">
        <v>3</v>
      </c>
      <c r="EQ1059">
        <v>131072</v>
      </c>
      <c r="ER1059">
        <v>1228.73</v>
      </c>
      <c r="ES1059">
        <v>1153.05</v>
      </c>
      <c r="ET1059">
        <v>6.65</v>
      </c>
      <c r="EU1059">
        <v>0.51</v>
      </c>
      <c r="EV1059">
        <v>69.03</v>
      </c>
      <c r="EW1059">
        <v>5.32</v>
      </c>
      <c r="EX1059">
        <v>0</v>
      </c>
      <c r="EY1059">
        <v>0</v>
      </c>
      <c r="FQ1059">
        <v>0</v>
      </c>
      <c r="FR1059">
        <f>ROUND(IF(AND(BH1059=3,BI1059=3),P1059,0),2)</f>
        <v>0</v>
      </c>
      <c r="FS1059">
        <v>0</v>
      </c>
      <c r="FX1059">
        <v>161</v>
      </c>
      <c r="FY1059">
        <v>107</v>
      </c>
      <c r="GA1059" t="s">
        <v>3</v>
      </c>
      <c r="GD1059">
        <v>0</v>
      </c>
      <c r="GF1059">
        <v>1072606722</v>
      </c>
      <c r="GG1059">
        <v>2</v>
      </c>
      <c r="GH1059">
        <v>1</v>
      </c>
      <c r="GI1059">
        <v>3</v>
      </c>
      <c r="GJ1059">
        <v>0</v>
      </c>
      <c r="GK1059">
        <f>ROUND(R1059*(R12)/100,2)</f>
        <v>0</v>
      </c>
      <c r="GL1059">
        <f>ROUND(IF(AND(BH1059=3,BI1059=3,FS1059&lt;&gt;0),P1059,0),2)</f>
        <v>0</v>
      </c>
      <c r="GM1059">
        <f>ROUND(O1059+X1059+Y1059+GK1059,2)+GX1059</f>
        <v>0</v>
      </c>
      <c r="GN1059">
        <f>IF(OR(BI1059=0,BI1059=1),ROUND(O1059+X1059+Y1059+GK1059,2),0)</f>
        <v>0</v>
      </c>
      <c r="GO1059">
        <f>IF(BI1059=2,ROUND(O1059+X1059+Y1059+GK1059,2),0)</f>
        <v>0</v>
      </c>
      <c r="GP1059">
        <f>IF(BI1059=4,ROUND(O1059+X1059+Y1059+GK1059,2)+GX1059,0)</f>
        <v>0</v>
      </c>
      <c r="GR1059">
        <v>0</v>
      </c>
      <c r="GS1059">
        <v>3</v>
      </c>
      <c r="GT1059">
        <v>0</v>
      </c>
      <c r="GU1059" t="s">
        <v>3</v>
      </c>
      <c r="GV1059">
        <f>ROUND((GT1059),6)</f>
        <v>0</v>
      </c>
      <c r="GW1059">
        <v>1</v>
      </c>
      <c r="GX1059">
        <f>ROUND(HC1059*I1059,2)</f>
        <v>0</v>
      </c>
      <c r="HA1059">
        <v>0</v>
      </c>
      <c r="HB1059">
        <v>0</v>
      </c>
      <c r="HC1059">
        <f>GV1059*GW1059</f>
        <v>0</v>
      </c>
      <c r="IK1059">
        <v>0</v>
      </c>
    </row>
    <row r="1060" spans="1:245" hidden="1" x14ac:dyDescent="0.2">
      <c r="A1060">
        <v>18</v>
      </c>
      <c r="B1060">
        <v>1</v>
      </c>
      <c r="C1060">
        <v>557</v>
      </c>
      <c r="E1060" t="s">
        <v>759</v>
      </c>
      <c r="F1060" t="s">
        <v>760</v>
      </c>
      <c r="G1060" t="s">
        <v>761</v>
      </c>
      <c r="H1060" t="s">
        <v>344</v>
      </c>
      <c r="I1060">
        <v>0</v>
      </c>
      <c r="J1060">
        <v>4.4444444444444446</v>
      </c>
      <c r="O1060">
        <f>ROUND(CP1060,2)</f>
        <v>0</v>
      </c>
      <c r="P1060">
        <f>ROUND((ROUND((AC1060*AW1060*I1060),2)*BC1060),2)</f>
        <v>0</v>
      </c>
      <c r="Q1060">
        <f>(ROUND((ROUND(((ET1060)*AV1060*I1060),2)*BB1060),2)+ROUND((ROUND(((AE1060-(EU1060))*AV1060*I1060),2)*BS1060),2))</f>
        <v>0</v>
      </c>
      <c r="R1060">
        <f>ROUND((ROUND((AE1060*AV1060*I1060),2)*BS1060),2)</f>
        <v>0</v>
      </c>
      <c r="S1060">
        <f>ROUND((ROUND((AF1060*AV1060*I1060),2)*BA1060),2)</f>
        <v>0</v>
      </c>
      <c r="T1060">
        <f>ROUND(CU1060*I1060,2)</f>
        <v>0</v>
      </c>
      <c r="U1060">
        <f>CV1060*I1060</f>
        <v>0</v>
      </c>
      <c r="V1060">
        <f>CW1060*I1060</f>
        <v>0</v>
      </c>
      <c r="W1060">
        <f>ROUND(CX1060*I1060,2)</f>
        <v>0</v>
      </c>
      <c r="X1060">
        <f t="shared" si="981"/>
        <v>0</v>
      </c>
      <c r="Y1060">
        <f t="shared" si="981"/>
        <v>0</v>
      </c>
      <c r="AA1060">
        <v>40385408</v>
      </c>
      <c r="AB1060">
        <f>ROUND((AC1060+AD1060+AF1060),6)</f>
        <v>950.7</v>
      </c>
      <c r="AC1060">
        <f>ROUND((ES1060),6)</f>
        <v>950.7</v>
      </c>
      <c r="AD1060">
        <f>ROUND((((ET1060)-(EU1060))+AE1060),6)</f>
        <v>0</v>
      </c>
      <c r="AE1060">
        <f t="shared" si="982"/>
        <v>0</v>
      </c>
      <c r="AF1060">
        <f t="shared" si="982"/>
        <v>0</v>
      </c>
      <c r="AG1060">
        <f>ROUND((AP1060),6)</f>
        <v>0</v>
      </c>
      <c r="AH1060">
        <f t="shared" si="983"/>
        <v>0</v>
      </c>
      <c r="AI1060">
        <f t="shared" si="983"/>
        <v>0</v>
      </c>
      <c r="AJ1060">
        <f>(AS1060)</f>
        <v>0</v>
      </c>
      <c r="AK1060">
        <v>950.7</v>
      </c>
      <c r="AL1060">
        <v>950.7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1</v>
      </c>
      <c r="AW1060">
        <v>1</v>
      </c>
      <c r="AZ1060">
        <v>1</v>
      </c>
      <c r="BA1060">
        <v>1</v>
      </c>
      <c r="BB1060">
        <v>1</v>
      </c>
      <c r="BC1060">
        <v>0.75</v>
      </c>
      <c r="BD1060" t="s">
        <v>3</v>
      </c>
      <c r="BE1060" t="s">
        <v>3</v>
      </c>
      <c r="BF1060" t="s">
        <v>3</v>
      </c>
      <c r="BG1060" t="s">
        <v>3</v>
      </c>
      <c r="BH1060">
        <v>3</v>
      </c>
      <c r="BI1060">
        <v>1</v>
      </c>
      <c r="BJ1060" t="s">
        <v>762</v>
      </c>
      <c r="BM1060">
        <v>1978</v>
      </c>
      <c r="BN1060">
        <v>0</v>
      </c>
      <c r="BO1060" t="s">
        <v>3</v>
      </c>
      <c r="BP1060">
        <v>0</v>
      </c>
      <c r="BQ1060">
        <v>30</v>
      </c>
      <c r="BR1060">
        <v>0</v>
      </c>
      <c r="BS1060">
        <v>1</v>
      </c>
      <c r="BT1060">
        <v>1</v>
      </c>
      <c r="BU1060">
        <v>1</v>
      </c>
      <c r="BV1060">
        <v>1</v>
      </c>
      <c r="BW1060">
        <v>1</v>
      </c>
      <c r="BX1060">
        <v>1</v>
      </c>
      <c r="BY1060" t="s">
        <v>3</v>
      </c>
      <c r="BZ1060">
        <v>0</v>
      </c>
      <c r="CA1060">
        <v>0</v>
      </c>
      <c r="CE1060">
        <v>30</v>
      </c>
      <c r="CF1060">
        <v>0</v>
      </c>
      <c r="CG1060">
        <v>0</v>
      </c>
      <c r="CM1060">
        <v>0</v>
      </c>
      <c r="CN1060" t="s">
        <v>3</v>
      </c>
      <c r="CO1060">
        <v>0</v>
      </c>
      <c r="CP1060">
        <f>(P1060+Q1060+S1060)</f>
        <v>0</v>
      </c>
      <c r="CQ1060">
        <f>ROUND((ROUND((AC1060*AW1060*1),2)*BC1060),2)</f>
        <v>713.03</v>
      </c>
      <c r="CR1060">
        <f>(ROUND((ROUND(((ET1060)*AV1060*1),2)*BB1060),2)+ROUND((ROUND(((AE1060-(EU1060))*AV1060*1),2)*BS1060),2))</f>
        <v>0</v>
      </c>
      <c r="CS1060">
        <f>ROUND((ROUND((AE1060*AV1060*1),2)*BS1060),2)</f>
        <v>0</v>
      </c>
      <c r="CT1060">
        <f>ROUND((ROUND((AF1060*AV1060*1),2)*BA1060),2)</f>
        <v>0</v>
      </c>
      <c r="CU1060">
        <f>AG1060</f>
        <v>0</v>
      </c>
      <c r="CV1060">
        <f>(AH1060*AV1060)</f>
        <v>0</v>
      </c>
      <c r="CW1060">
        <f t="shared" si="984"/>
        <v>0</v>
      </c>
      <c r="CX1060">
        <f t="shared" si="984"/>
        <v>0</v>
      </c>
      <c r="CY1060">
        <f>S1060*(BZ1060/100)</f>
        <v>0</v>
      </c>
      <c r="CZ1060">
        <f>S1060*(CA1060/100)</f>
        <v>0</v>
      </c>
      <c r="DC1060" t="s">
        <v>3</v>
      </c>
      <c r="DD1060" t="s">
        <v>3</v>
      </c>
      <c r="DE1060" t="s">
        <v>3</v>
      </c>
      <c r="DF1060" t="s">
        <v>3</v>
      </c>
      <c r="DG1060" t="s">
        <v>3</v>
      </c>
      <c r="DH1060" t="s">
        <v>3</v>
      </c>
      <c r="DI1060" t="s">
        <v>3</v>
      </c>
      <c r="DJ1060" t="s">
        <v>3</v>
      </c>
      <c r="DK1060" t="s">
        <v>3</v>
      </c>
      <c r="DL1060" t="s">
        <v>3</v>
      </c>
      <c r="DM1060" t="s">
        <v>3</v>
      </c>
      <c r="DN1060">
        <v>161</v>
      </c>
      <c r="DO1060">
        <v>107</v>
      </c>
      <c r="DP1060">
        <v>1</v>
      </c>
      <c r="DQ1060">
        <v>1</v>
      </c>
      <c r="DU1060">
        <v>1010</v>
      </c>
      <c r="DV1060" t="s">
        <v>344</v>
      </c>
      <c r="DW1060" t="s">
        <v>344</v>
      </c>
      <c r="DX1060">
        <v>1</v>
      </c>
      <c r="EE1060">
        <v>39929390</v>
      </c>
      <c r="EF1060">
        <v>30</v>
      </c>
      <c r="EG1060" t="s">
        <v>51</v>
      </c>
      <c r="EH1060">
        <v>0</v>
      </c>
      <c r="EI1060" t="s">
        <v>3</v>
      </c>
      <c r="EJ1060">
        <v>1</v>
      </c>
      <c r="EK1060">
        <v>1978</v>
      </c>
      <c r="EL1060" t="s">
        <v>749</v>
      </c>
      <c r="EM1060" t="s">
        <v>750</v>
      </c>
      <c r="EO1060" t="s">
        <v>3</v>
      </c>
      <c r="EQ1060">
        <v>0</v>
      </c>
      <c r="ER1060">
        <v>950.7</v>
      </c>
      <c r="ES1060">
        <v>950.7</v>
      </c>
      <c r="ET1060">
        <v>0</v>
      </c>
      <c r="EU1060">
        <v>0</v>
      </c>
      <c r="EV1060">
        <v>0</v>
      </c>
      <c r="EW1060">
        <v>0</v>
      </c>
      <c r="EX1060">
        <v>0</v>
      </c>
      <c r="FQ1060">
        <v>0</v>
      </c>
      <c r="FR1060">
        <f>ROUND(IF(AND(BH1060=3,BI1060=3),P1060,0),2)</f>
        <v>0</v>
      </c>
      <c r="FS1060">
        <v>0</v>
      </c>
      <c r="FX1060">
        <v>161</v>
      </c>
      <c r="FY1060">
        <v>107</v>
      </c>
      <c r="GA1060" t="s">
        <v>3</v>
      </c>
      <c r="GD1060">
        <v>0</v>
      </c>
      <c r="GF1060">
        <v>-1569363204</v>
      </c>
      <c r="GG1060">
        <v>2</v>
      </c>
      <c r="GH1060">
        <v>1</v>
      </c>
      <c r="GI1060">
        <v>3</v>
      </c>
      <c r="GJ1060">
        <v>0</v>
      </c>
      <c r="GK1060">
        <f>ROUND(R1060*(R12)/100,2)</f>
        <v>0</v>
      </c>
      <c r="GL1060">
        <f>ROUND(IF(AND(BH1060=3,BI1060=3,FS1060&lt;&gt;0),P1060,0),2)</f>
        <v>0</v>
      </c>
      <c r="GM1060">
        <f>ROUND(O1060+X1060+Y1060+GK1060,2)+GX1060</f>
        <v>0</v>
      </c>
      <c r="GN1060">
        <f>IF(OR(BI1060=0,BI1060=1),ROUND(O1060+X1060+Y1060+GK1060,2),0)</f>
        <v>0</v>
      </c>
      <c r="GO1060">
        <f>IF(BI1060=2,ROUND(O1060+X1060+Y1060+GK1060,2),0)</f>
        <v>0</v>
      </c>
      <c r="GP1060">
        <f>IF(BI1060=4,ROUND(O1060+X1060+Y1060+GK1060,2)+GX1060,0)</f>
        <v>0</v>
      </c>
      <c r="GR1060">
        <v>0</v>
      </c>
      <c r="GS1060">
        <v>3</v>
      </c>
      <c r="GT1060">
        <v>0</v>
      </c>
      <c r="GU1060" t="s">
        <v>3</v>
      </c>
      <c r="GV1060">
        <f>ROUND((GT1060),6)</f>
        <v>0</v>
      </c>
      <c r="GW1060">
        <v>1</v>
      </c>
      <c r="GX1060">
        <f>ROUND(HC1060*I1060,2)</f>
        <v>0</v>
      </c>
      <c r="HA1060">
        <v>0</v>
      </c>
      <c r="HB1060">
        <v>0</v>
      </c>
      <c r="HC1060">
        <f>GV1060*GW1060</f>
        <v>0</v>
      </c>
      <c r="IK1060">
        <v>0</v>
      </c>
    </row>
    <row r="1061" spans="1:245" hidden="1" x14ac:dyDescent="0.2"/>
    <row r="1062" spans="1:245" hidden="1" x14ac:dyDescent="0.2">
      <c r="A1062" s="2">
        <v>51</v>
      </c>
      <c r="B1062" s="2">
        <f>B1053</f>
        <v>1</v>
      </c>
      <c r="C1062" s="2">
        <f>A1053</f>
        <v>4</v>
      </c>
      <c r="D1062" s="2">
        <f>ROW(A1053)</f>
        <v>1053</v>
      </c>
      <c r="E1062" s="2"/>
      <c r="F1062" s="2" t="str">
        <f>IF(F1053&lt;&gt;"",F1053,"")</f>
        <v>Новый раздел</v>
      </c>
      <c r="G1062" s="2" t="str">
        <f>IF(G1053&lt;&gt;"",G1053,"")</f>
        <v>п.42   Установка ИДН (3,5м) - 4шт.</v>
      </c>
      <c r="H1062" s="2">
        <v>0</v>
      </c>
      <c r="I1062" s="2"/>
      <c r="J1062" s="2"/>
      <c r="K1062" s="2"/>
      <c r="L1062" s="2"/>
      <c r="M1062" s="2"/>
      <c r="N1062" s="2"/>
      <c r="O1062" s="2">
        <f t="shared" ref="O1062:T1062" si="985">ROUND(AB1062,2)</f>
        <v>0</v>
      </c>
      <c r="P1062" s="2">
        <f t="shared" si="985"/>
        <v>0</v>
      </c>
      <c r="Q1062" s="2">
        <f t="shared" si="985"/>
        <v>0</v>
      </c>
      <c r="R1062" s="2">
        <f t="shared" si="985"/>
        <v>0</v>
      </c>
      <c r="S1062" s="2">
        <f t="shared" si="985"/>
        <v>0</v>
      </c>
      <c r="T1062" s="2">
        <f t="shared" si="985"/>
        <v>0</v>
      </c>
      <c r="U1062" s="2">
        <f>AH1062</f>
        <v>0</v>
      </c>
      <c r="V1062" s="2">
        <f>AI1062</f>
        <v>0</v>
      </c>
      <c r="W1062" s="2">
        <f>ROUND(AJ1062,2)</f>
        <v>0</v>
      </c>
      <c r="X1062" s="2">
        <f>ROUND(AK1062,2)</f>
        <v>0</v>
      </c>
      <c r="Y1062" s="2">
        <f>ROUND(AL1062,2)</f>
        <v>0</v>
      </c>
      <c r="Z1062" s="2"/>
      <c r="AA1062" s="2"/>
      <c r="AB1062" s="2">
        <f>ROUND(SUMIF(AA1057:AA1060,"=40385408",O1057:O1060),2)</f>
        <v>0</v>
      </c>
      <c r="AC1062" s="2">
        <f>ROUND(SUMIF(AA1057:AA1060,"=40385408",P1057:P1060),2)</f>
        <v>0</v>
      </c>
      <c r="AD1062" s="2">
        <f>ROUND(SUMIF(AA1057:AA1060,"=40385408",Q1057:Q1060),2)</f>
        <v>0</v>
      </c>
      <c r="AE1062" s="2">
        <f>ROUND(SUMIF(AA1057:AA1060,"=40385408",R1057:R1060),2)</f>
        <v>0</v>
      </c>
      <c r="AF1062" s="2">
        <f>ROUND(SUMIF(AA1057:AA1060,"=40385408",S1057:S1060),2)</f>
        <v>0</v>
      </c>
      <c r="AG1062" s="2">
        <f>ROUND(SUMIF(AA1057:AA1060,"=40385408",T1057:T1060),2)</f>
        <v>0</v>
      </c>
      <c r="AH1062" s="2">
        <f>SUMIF(AA1057:AA1060,"=40385408",U1057:U1060)</f>
        <v>0</v>
      </c>
      <c r="AI1062" s="2">
        <f>SUMIF(AA1057:AA1060,"=40385408",V1057:V1060)</f>
        <v>0</v>
      </c>
      <c r="AJ1062" s="2">
        <f>ROUND(SUMIF(AA1057:AA1060,"=40385408",W1057:W1060),2)</f>
        <v>0</v>
      </c>
      <c r="AK1062" s="2">
        <f>ROUND(SUMIF(AA1057:AA1060,"=40385408",X1057:X1060),2)</f>
        <v>0</v>
      </c>
      <c r="AL1062" s="2">
        <f>ROUND(SUMIF(AA1057:AA1060,"=40385408",Y1057:Y1060),2)</f>
        <v>0</v>
      </c>
      <c r="AM1062" s="2"/>
      <c r="AN1062" s="2"/>
      <c r="AO1062" s="2">
        <f t="shared" ref="AO1062:BC1062" si="986">ROUND(BX1062,2)</f>
        <v>0</v>
      </c>
      <c r="AP1062" s="2">
        <f t="shared" si="986"/>
        <v>0</v>
      </c>
      <c r="AQ1062" s="2">
        <f t="shared" si="986"/>
        <v>0</v>
      </c>
      <c r="AR1062" s="2">
        <f t="shared" si="986"/>
        <v>0</v>
      </c>
      <c r="AS1062" s="2">
        <f t="shared" si="986"/>
        <v>0</v>
      </c>
      <c r="AT1062" s="2">
        <f t="shared" si="986"/>
        <v>0</v>
      </c>
      <c r="AU1062" s="2">
        <f t="shared" si="986"/>
        <v>0</v>
      </c>
      <c r="AV1062" s="2">
        <f t="shared" si="986"/>
        <v>0</v>
      </c>
      <c r="AW1062" s="2">
        <f t="shared" si="986"/>
        <v>0</v>
      </c>
      <c r="AX1062" s="2">
        <f t="shared" si="986"/>
        <v>0</v>
      </c>
      <c r="AY1062" s="2">
        <f t="shared" si="986"/>
        <v>0</v>
      </c>
      <c r="AZ1062" s="2">
        <f t="shared" si="986"/>
        <v>0</v>
      </c>
      <c r="BA1062" s="2">
        <f t="shared" si="986"/>
        <v>0</v>
      </c>
      <c r="BB1062" s="2">
        <f t="shared" si="986"/>
        <v>0</v>
      </c>
      <c r="BC1062" s="2">
        <f t="shared" si="986"/>
        <v>0</v>
      </c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>
        <f>ROUND(SUMIF(AA1057:AA1060,"=40385408",FQ1057:FQ1060),2)</f>
        <v>0</v>
      </c>
      <c r="BY1062" s="2">
        <f>ROUND(SUMIF(AA1057:AA1060,"=40385408",FR1057:FR1060),2)</f>
        <v>0</v>
      </c>
      <c r="BZ1062" s="2">
        <f>ROUND(SUMIF(AA1057:AA1060,"=40385408",GL1057:GL1060),2)</f>
        <v>0</v>
      </c>
      <c r="CA1062" s="2">
        <f>ROUND(SUMIF(AA1057:AA1060,"=40385408",GM1057:GM1060),2)</f>
        <v>0</v>
      </c>
      <c r="CB1062" s="2">
        <f>ROUND(SUMIF(AA1057:AA1060,"=40385408",GN1057:GN1060),2)</f>
        <v>0</v>
      </c>
      <c r="CC1062" s="2">
        <f>ROUND(SUMIF(AA1057:AA1060,"=40385408",GO1057:GO1060),2)</f>
        <v>0</v>
      </c>
      <c r="CD1062" s="2">
        <f>ROUND(SUMIF(AA1057:AA1060,"=40385408",GP1057:GP1060),2)</f>
        <v>0</v>
      </c>
      <c r="CE1062" s="2">
        <f>AC1062-BX1062</f>
        <v>0</v>
      </c>
      <c r="CF1062" s="2">
        <f>AC1062-BY1062</f>
        <v>0</v>
      </c>
      <c r="CG1062" s="2">
        <f>BX1062-BZ1062</f>
        <v>0</v>
      </c>
      <c r="CH1062" s="2">
        <f>AC1062-BX1062-BY1062+BZ1062</f>
        <v>0</v>
      </c>
      <c r="CI1062" s="2">
        <f>BY1062-BZ1062</f>
        <v>0</v>
      </c>
      <c r="CJ1062" s="2">
        <f>ROUND(SUMIF(AA1057:AA1060,"=40385408",GX1057:GX1060),2)</f>
        <v>0</v>
      </c>
      <c r="CK1062" s="2">
        <f>ROUND(SUMIF(AA1057:AA1060,"=40385408",GY1057:GY1060),2)</f>
        <v>0</v>
      </c>
      <c r="CL1062" s="2">
        <f>ROUND(SUMIF(AA1057:AA1060,"=40385408",GZ1057:GZ1060),2)</f>
        <v>0</v>
      </c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>
        <v>0</v>
      </c>
    </row>
    <row r="1063" spans="1:245" hidden="1" x14ac:dyDescent="0.2"/>
    <row r="1064" spans="1:245" hidden="1" x14ac:dyDescent="0.2">
      <c r="A1064" s="4">
        <v>50</v>
      </c>
      <c r="B1064" s="4">
        <v>0</v>
      </c>
      <c r="C1064" s="4">
        <v>0</v>
      </c>
      <c r="D1064" s="4">
        <v>1</v>
      </c>
      <c r="E1064" s="4">
        <v>201</v>
      </c>
      <c r="F1064" s="4">
        <f>ROUND(Source!O1062,O1064)</f>
        <v>0</v>
      </c>
      <c r="G1064" s="4" t="s">
        <v>65</v>
      </c>
      <c r="H1064" s="4" t="s">
        <v>66</v>
      </c>
      <c r="I1064" s="4"/>
      <c r="J1064" s="4"/>
      <c r="K1064" s="4">
        <v>201</v>
      </c>
      <c r="L1064" s="4">
        <v>1</v>
      </c>
      <c r="M1064" s="4">
        <v>3</v>
      </c>
      <c r="N1064" s="4" t="s">
        <v>3</v>
      </c>
      <c r="O1064" s="4">
        <v>2</v>
      </c>
      <c r="P1064" s="4"/>
      <c r="Q1064" s="4"/>
      <c r="R1064" s="4"/>
      <c r="S1064" s="4"/>
      <c r="T1064" s="4"/>
      <c r="U1064" s="4"/>
      <c r="V1064" s="4"/>
      <c r="W1064" s="4"/>
    </row>
    <row r="1065" spans="1:245" hidden="1" x14ac:dyDescent="0.2">
      <c r="A1065" s="4">
        <v>50</v>
      </c>
      <c r="B1065" s="4">
        <v>0</v>
      </c>
      <c r="C1065" s="4">
        <v>0</v>
      </c>
      <c r="D1065" s="4">
        <v>1</v>
      </c>
      <c r="E1065" s="4">
        <v>202</v>
      </c>
      <c r="F1065" s="4">
        <f>ROUND(Source!P1062,O1065)</f>
        <v>0</v>
      </c>
      <c r="G1065" s="4" t="s">
        <v>67</v>
      </c>
      <c r="H1065" s="4" t="s">
        <v>68</v>
      </c>
      <c r="I1065" s="4"/>
      <c r="J1065" s="4"/>
      <c r="K1065" s="4">
        <v>202</v>
      </c>
      <c r="L1065" s="4">
        <v>2</v>
      </c>
      <c r="M1065" s="4">
        <v>3</v>
      </c>
      <c r="N1065" s="4" t="s">
        <v>3</v>
      </c>
      <c r="O1065" s="4">
        <v>2</v>
      </c>
      <c r="P1065" s="4"/>
      <c r="Q1065" s="4"/>
      <c r="R1065" s="4"/>
      <c r="S1065" s="4"/>
      <c r="T1065" s="4"/>
      <c r="U1065" s="4"/>
      <c r="V1065" s="4"/>
      <c r="W1065" s="4"/>
    </row>
    <row r="1066" spans="1:245" hidden="1" x14ac:dyDescent="0.2">
      <c r="A1066" s="4">
        <v>50</v>
      </c>
      <c r="B1066" s="4">
        <v>0</v>
      </c>
      <c r="C1066" s="4">
        <v>0</v>
      </c>
      <c r="D1066" s="4">
        <v>1</v>
      </c>
      <c r="E1066" s="4">
        <v>222</v>
      </c>
      <c r="F1066" s="4">
        <f>ROUND(Source!AO1062,O1066)</f>
        <v>0</v>
      </c>
      <c r="G1066" s="4" t="s">
        <v>69</v>
      </c>
      <c r="H1066" s="4" t="s">
        <v>70</v>
      </c>
      <c r="I1066" s="4"/>
      <c r="J1066" s="4"/>
      <c r="K1066" s="4">
        <v>222</v>
      </c>
      <c r="L1066" s="4">
        <v>3</v>
      </c>
      <c r="M1066" s="4">
        <v>3</v>
      </c>
      <c r="N1066" s="4" t="s">
        <v>3</v>
      </c>
      <c r="O1066" s="4">
        <v>2</v>
      </c>
      <c r="P1066" s="4"/>
      <c r="Q1066" s="4"/>
      <c r="R1066" s="4"/>
      <c r="S1066" s="4"/>
      <c r="T1066" s="4"/>
      <c r="U1066" s="4"/>
      <c r="V1066" s="4"/>
      <c r="W1066" s="4"/>
    </row>
    <row r="1067" spans="1:245" hidden="1" x14ac:dyDescent="0.2">
      <c r="A1067" s="4">
        <v>50</v>
      </c>
      <c r="B1067" s="4">
        <v>0</v>
      </c>
      <c r="C1067" s="4">
        <v>0</v>
      </c>
      <c r="D1067" s="4">
        <v>1</v>
      </c>
      <c r="E1067" s="4">
        <v>225</v>
      </c>
      <c r="F1067" s="4">
        <f>ROUND(Source!AV1062,O1067)</f>
        <v>0</v>
      </c>
      <c r="G1067" s="4" t="s">
        <v>71</v>
      </c>
      <c r="H1067" s="4" t="s">
        <v>72</v>
      </c>
      <c r="I1067" s="4"/>
      <c r="J1067" s="4"/>
      <c r="K1067" s="4">
        <v>225</v>
      </c>
      <c r="L1067" s="4">
        <v>4</v>
      </c>
      <c r="M1067" s="4">
        <v>3</v>
      </c>
      <c r="N1067" s="4" t="s">
        <v>3</v>
      </c>
      <c r="O1067" s="4">
        <v>2</v>
      </c>
      <c r="P1067" s="4"/>
      <c r="Q1067" s="4"/>
      <c r="R1067" s="4"/>
      <c r="S1067" s="4"/>
      <c r="T1067" s="4"/>
      <c r="U1067" s="4"/>
      <c r="V1067" s="4"/>
      <c r="W1067" s="4"/>
    </row>
    <row r="1068" spans="1:245" hidden="1" x14ac:dyDescent="0.2">
      <c r="A1068" s="4">
        <v>50</v>
      </c>
      <c r="B1068" s="4">
        <v>0</v>
      </c>
      <c r="C1068" s="4">
        <v>0</v>
      </c>
      <c r="D1068" s="4">
        <v>1</v>
      </c>
      <c r="E1068" s="4">
        <v>226</v>
      </c>
      <c r="F1068" s="4">
        <f>ROUND(Source!AW1062,O1068)</f>
        <v>0</v>
      </c>
      <c r="G1068" s="4" t="s">
        <v>73</v>
      </c>
      <c r="H1068" s="4" t="s">
        <v>74</v>
      </c>
      <c r="I1068" s="4"/>
      <c r="J1068" s="4"/>
      <c r="K1068" s="4">
        <v>226</v>
      </c>
      <c r="L1068" s="4">
        <v>5</v>
      </c>
      <c r="M1068" s="4">
        <v>3</v>
      </c>
      <c r="N1068" s="4" t="s">
        <v>3</v>
      </c>
      <c r="O1068" s="4">
        <v>2</v>
      </c>
      <c r="P1068" s="4"/>
      <c r="Q1068" s="4"/>
      <c r="R1068" s="4"/>
      <c r="S1068" s="4"/>
      <c r="T1068" s="4"/>
      <c r="U1068" s="4"/>
      <c r="V1068" s="4"/>
      <c r="W1068" s="4"/>
    </row>
    <row r="1069" spans="1:245" hidden="1" x14ac:dyDescent="0.2">
      <c r="A1069" s="4">
        <v>50</v>
      </c>
      <c r="B1069" s="4">
        <v>0</v>
      </c>
      <c r="C1069" s="4">
        <v>0</v>
      </c>
      <c r="D1069" s="4">
        <v>1</v>
      </c>
      <c r="E1069" s="4">
        <v>227</v>
      </c>
      <c r="F1069" s="4">
        <f>ROUND(Source!AX1062,O1069)</f>
        <v>0</v>
      </c>
      <c r="G1069" s="4" t="s">
        <v>75</v>
      </c>
      <c r="H1069" s="4" t="s">
        <v>76</v>
      </c>
      <c r="I1069" s="4"/>
      <c r="J1069" s="4"/>
      <c r="K1069" s="4">
        <v>227</v>
      </c>
      <c r="L1069" s="4">
        <v>6</v>
      </c>
      <c r="M1069" s="4">
        <v>3</v>
      </c>
      <c r="N1069" s="4" t="s">
        <v>3</v>
      </c>
      <c r="O1069" s="4">
        <v>2</v>
      </c>
      <c r="P1069" s="4"/>
      <c r="Q1069" s="4"/>
      <c r="R1069" s="4"/>
      <c r="S1069" s="4"/>
      <c r="T1069" s="4"/>
      <c r="U1069" s="4"/>
      <c r="V1069" s="4"/>
      <c r="W1069" s="4"/>
    </row>
    <row r="1070" spans="1:245" hidden="1" x14ac:dyDescent="0.2">
      <c r="A1070" s="4">
        <v>50</v>
      </c>
      <c r="B1070" s="4">
        <v>0</v>
      </c>
      <c r="C1070" s="4">
        <v>0</v>
      </c>
      <c r="D1070" s="4">
        <v>1</v>
      </c>
      <c r="E1070" s="4">
        <v>228</v>
      </c>
      <c r="F1070" s="4">
        <f>ROUND(Source!AY1062,O1070)</f>
        <v>0</v>
      </c>
      <c r="G1070" s="4" t="s">
        <v>77</v>
      </c>
      <c r="H1070" s="4" t="s">
        <v>78</v>
      </c>
      <c r="I1070" s="4"/>
      <c r="J1070" s="4"/>
      <c r="K1070" s="4">
        <v>228</v>
      </c>
      <c r="L1070" s="4">
        <v>7</v>
      </c>
      <c r="M1070" s="4">
        <v>3</v>
      </c>
      <c r="N1070" s="4" t="s">
        <v>3</v>
      </c>
      <c r="O1070" s="4">
        <v>2</v>
      </c>
      <c r="P1070" s="4"/>
      <c r="Q1070" s="4"/>
      <c r="R1070" s="4"/>
      <c r="S1070" s="4"/>
      <c r="T1070" s="4"/>
      <c r="U1070" s="4"/>
      <c r="V1070" s="4"/>
      <c r="W1070" s="4"/>
    </row>
    <row r="1071" spans="1:245" hidden="1" x14ac:dyDescent="0.2">
      <c r="A1071" s="4">
        <v>50</v>
      </c>
      <c r="B1071" s="4">
        <v>0</v>
      </c>
      <c r="C1071" s="4">
        <v>0</v>
      </c>
      <c r="D1071" s="4">
        <v>1</v>
      </c>
      <c r="E1071" s="4">
        <v>216</v>
      </c>
      <c r="F1071" s="4">
        <f>ROUND(Source!AP1062,O1071)</f>
        <v>0</v>
      </c>
      <c r="G1071" s="4" t="s">
        <v>79</v>
      </c>
      <c r="H1071" s="4" t="s">
        <v>80</v>
      </c>
      <c r="I1071" s="4"/>
      <c r="J1071" s="4"/>
      <c r="K1071" s="4">
        <v>216</v>
      </c>
      <c r="L1071" s="4">
        <v>8</v>
      </c>
      <c r="M1071" s="4">
        <v>3</v>
      </c>
      <c r="N1071" s="4" t="s">
        <v>3</v>
      </c>
      <c r="O1071" s="4">
        <v>2</v>
      </c>
      <c r="P1071" s="4"/>
      <c r="Q1071" s="4"/>
      <c r="R1071" s="4"/>
      <c r="S1071" s="4"/>
      <c r="T1071" s="4"/>
      <c r="U1071" s="4"/>
      <c r="V1071" s="4"/>
      <c r="W1071" s="4"/>
    </row>
    <row r="1072" spans="1:245" hidden="1" x14ac:dyDescent="0.2">
      <c r="A1072" s="4">
        <v>50</v>
      </c>
      <c r="B1072" s="4">
        <v>0</v>
      </c>
      <c r="C1072" s="4">
        <v>0</v>
      </c>
      <c r="D1072" s="4">
        <v>1</v>
      </c>
      <c r="E1072" s="4">
        <v>223</v>
      </c>
      <c r="F1072" s="4">
        <f>ROUND(Source!AQ1062,O1072)</f>
        <v>0</v>
      </c>
      <c r="G1072" s="4" t="s">
        <v>81</v>
      </c>
      <c r="H1072" s="4" t="s">
        <v>82</v>
      </c>
      <c r="I1072" s="4"/>
      <c r="J1072" s="4"/>
      <c r="K1072" s="4">
        <v>223</v>
      </c>
      <c r="L1072" s="4">
        <v>9</v>
      </c>
      <c r="M1072" s="4">
        <v>3</v>
      </c>
      <c r="N1072" s="4" t="s">
        <v>3</v>
      </c>
      <c r="O1072" s="4">
        <v>2</v>
      </c>
      <c r="P1072" s="4"/>
      <c r="Q1072" s="4"/>
      <c r="R1072" s="4"/>
      <c r="S1072" s="4"/>
      <c r="T1072" s="4"/>
      <c r="U1072" s="4"/>
      <c r="V1072" s="4"/>
      <c r="W1072" s="4"/>
    </row>
    <row r="1073" spans="1:23" hidden="1" x14ac:dyDescent="0.2">
      <c r="A1073" s="4">
        <v>50</v>
      </c>
      <c r="B1073" s="4">
        <v>0</v>
      </c>
      <c r="C1073" s="4">
        <v>0</v>
      </c>
      <c r="D1073" s="4">
        <v>1</v>
      </c>
      <c r="E1073" s="4">
        <v>229</v>
      </c>
      <c r="F1073" s="4">
        <f>ROUND(Source!AZ1062,O1073)</f>
        <v>0</v>
      </c>
      <c r="G1073" s="4" t="s">
        <v>83</v>
      </c>
      <c r="H1073" s="4" t="s">
        <v>84</v>
      </c>
      <c r="I1073" s="4"/>
      <c r="J1073" s="4"/>
      <c r="K1073" s="4">
        <v>229</v>
      </c>
      <c r="L1073" s="4">
        <v>10</v>
      </c>
      <c r="M1073" s="4">
        <v>3</v>
      </c>
      <c r="N1073" s="4" t="s">
        <v>3</v>
      </c>
      <c r="O1073" s="4">
        <v>2</v>
      </c>
      <c r="P1073" s="4"/>
      <c r="Q1073" s="4"/>
      <c r="R1073" s="4"/>
      <c r="S1073" s="4"/>
      <c r="T1073" s="4"/>
      <c r="U1073" s="4"/>
      <c r="V1073" s="4"/>
      <c r="W1073" s="4"/>
    </row>
    <row r="1074" spans="1:23" hidden="1" x14ac:dyDescent="0.2">
      <c r="A1074" s="4">
        <v>50</v>
      </c>
      <c r="B1074" s="4">
        <v>0</v>
      </c>
      <c r="C1074" s="4">
        <v>0</v>
      </c>
      <c r="D1074" s="4">
        <v>1</v>
      </c>
      <c r="E1074" s="4">
        <v>203</v>
      </c>
      <c r="F1074" s="4">
        <f>ROUND(Source!Q1062,O1074)</f>
        <v>0</v>
      </c>
      <c r="G1074" s="4" t="s">
        <v>85</v>
      </c>
      <c r="H1074" s="4" t="s">
        <v>86</v>
      </c>
      <c r="I1074" s="4"/>
      <c r="J1074" s="4"/>
      <c r="K1074" s="4">
        <v>203</v>
      </c>
      <c r="L1074" s="4">
        <v>11</v>
      </c>
      <c r="M1074" s="4">
        <v>3</v>
      </c>
      <c r="N1074" s="4" t="s">
        <v>3</v>
      </c>
      <c r="O1074" s="4">
        <v>2</v>
      </c>
      <c r="P1074" s="4"/>
      <c r="Q1074" s="4"/>
      <c r="R1074" s="4"/>
      <c r="S1074" s="4"/>
      <c r="T1074" s="4"/>
      <c r="U1074" s="4"/>
      <c r="V1074" s="4"/>
      <c r="W1074" s="4"/>
    </row>
    <row r="1075" spans="1:23" hidden="1" x14ac:dyDescent="0.2">
      <c r="A1075" s="4">
        <v>50</v>
      </c>
      <c r="B1075" s="4">
        <v>0</v>
      </c>
      <c r="C1075" s="4">
        <v>0</v>
      </c>
      <c r="D1075" s="4">
        <v>1</v>
      </c>
      <c r="E1075" s="4">
        <v>231</v>
      </c>
      <c r="F1075" s="4">
        <f>ROUND(Source!BB1062,O1075)</f>
        <v>0</v>
      </c>
      <c r="G1075" s="4" t="s">
        <v>87</v>
      </c>
      <c r="H1075" s="4" t="s">
        <v>88</v>
      </c>
      <c r="I1075" s="4"/>
      <c r="J1075" s="4"/>
      <c r="K1075" s="4">
        <v>231</v>
      </c>
      <c r="L1075" s="4">
        <v>12</v>
      </c>
      <c r="M1075" s="4">
        <v>3</v>
      </c>
      <c r="N1075" s="4" t="s">
        <v>3</v>
      </c>
      <c r="O1075" s="4">
        <v>2</v>
      </c>
      <c r="P1075" s="4"/>
      <c r="Q1075" s="4"/>
      <c r="R1075" s="4"/>
      <c r="S1075" s="4"/>
      <c r="T1075" s="4"/>
      <c r="U1075" s="4"/>
      <c r="V1075" s="4"/>
      <c r="W1075" s="4"/>
    </row>
    <row r="1076" spans="1:23" hidden="1" x14ac:dyDescent="0.2">
      <c r="A1076" s="4">
        <v>50</v>
      </c>
      <c r="B1076" s="4">
        <v>0</v>
      </c>
      <c r="C1076" s="4">
        <v>0</v>
      </c>
      <c r="D1076" s="4">
        <v>1</v>
      </c>
      <c r="E1076" s="4">
        <v>204</v>
      </c>
      <c r="F1076" s="4">
        <f>ROUND(Source!R1062,O1076)</f>
        <v>0</v>
      </c>
      <c r="G1076" s="4" t="s">
        <v>89</v>
      </c>
      <c r="H1076" s="4" t="s">
        <v>90</v>
      </c>
      <c r="I1076" s="4"/>
      <c r="J1076" s="4"/>
      <c r="K1076" s="4">
        <v>204</v>
      </c>
      <c r="L1076" s="4">
        <v>13</v>
      </c>
      <c r="M1076" s="4">
        <v>3</v>
      </c>
      <c r="N1076" s="4" t="s">
        <v>3</v>
      </c>
      <c r="O1076" s="4">
        <v>2</v>
      </c>
      <c r="P1076" s="4"/>
      <c r="Q1076" s="4"/>
      <c r="R1076" s="4"/>
      <c r="S1076" s="4"/>
      <c r="T1076" s="4"/>
      <c r="U1076" s="4"/>
      <c r="V1076" s="4"/>
      <c r="W1076" s="4"/>
    </row>
    <row r="1077" spans="1:23" hidden="1" x14ac:dyDescent="0.2">
      <c r="A1077" s="4">
        <v>50</v>
      </c>
      <c r="B1077" s="4">
        <v>0</v>
      </c>
      <c r="C1077" s="4">
        <v>0</v>
      </c>
      <c r="D1077" s="4">
        <v>1</v>
      </c>
      <c r="E1077" s="4">
        <v>205</v>
      </c>
      <c r="F1077" s="4">
        <f>ROUND(Source!S1062,O1077)</f>
        <v>0</v>
      </c>
      <c r="G1077" s="4" t="s">
        <v>91</v>
      </c>
      <c r="H1077" s="4" t="s">
        <v>92</v>
      </c>
      <c r="I1077" s="4"/>
      <c r="J1077" s="4"/>
      <c r="K1077" s="4">
        <v>205</v>
      </c>
      <c r="L1077" s="4">
        <v>14</v>
      </c>
      <c r="M1077" s="4">
        <v>3</v>
      </c>
      <c r="N1077" s="4" t="s">
        <v>3</v>
      </c>
      <c r="O1077" s="4">
        <v>2</v>
      </c>
      <c r="P1077" s="4"/>
      <c r="Q1077" s="4"/>
      <c r="R1077" s="4"/>
      <c r="S1077" s="4"/>
      <c r="T1077" s="4"/>
      <c r="U1077" s="4"/>
      <c r="V1077" s="4"/>
      <c r="W1077" s="4"/>
    </row>
    <row r="1078" spans="1:23" hidden="1" x14ac:dyDescent="0.2">
      <c r="A1078" s="4">
        <v>50</v>
      </c>
      <c r="B1078" s="4">
        <v>0</v>
      </c>
      <c r="C1078" s="4">
        <v>0</v>
      </c>
      <c r="D1078" s="4">
        <v>1</v>
      </c>
      <c r="E1078" s="4">
        <v>232</v>
      </c>
      <c r="F1078" s="4">
        <f>ROUND(Source!BC1062,O1078)</f>
        <v>0</v>
      </c>
      <c r="G1078" s="4" t="s">
        <v>93</v>
      </c>
      <c r="H1078" s="4" t="s">
        <v>94</v>
      </c>
      <c r="I1078" s="4"/>
      <c r="J1078" s="4"/>
      <c r="K1078" s="4">
        <v>232</v>
      </c>
      <c r="L1078" s="4">
        <v>15</v>
      </c>
      <c r="M1078" s="4">
        <v>3</v>
      </c>
      <c r="N1078" s="4" t="s">
        <v>3</v>
      </c>
      <c r="O1078" s="4">
        <v>2</v>
      </c>
      <c r="P1078" s="4"/>
      <c r="Q1078" s="4"/>
      <c r="R1078" s="4"/>
      <c r="S1078" s="4"/>
      <c r="T1078" s="4"/>
      <c r="U1078" s="4"/>
      <c r="V1078" s="4"/>
      <c r="W1078" s="4"/>
    </row>
    <row r="1079" spans="1:23" hidden="1" x14ac:dyDescent="0.2">
      <c r="A1079" s="4">
        <v>50</v>
      </c>
      <c r="B1079" s="4">
        <v>0</v>
      </c>
      <c r="C1079" s="4">
        <v>0</v>
      </c>
      <c r="D1079" s="4">
        <v>1</v>
      </c>
      <c r="E1079" s="4">
        <v>214</v>
      </c>
      <c r="F1079" s="4">
        <f>ROUND(Source!AS1062,O1079)</f>
        <v>0</v>
      </c>
      <c r="G1079" s="4" t="s">
        <v>95</v>
      </c>
      <c r="H1079" s="4" t="s">
        <v>96</v>
      </c>
      <c r="I1079" s="4"/>
      <c r="J1079" s="4"/>
      <c r="K1079" s="4">
        <v>214</v>
      </c>
      <c r="L1079" s="4">
        <v>16</v>
      </c>
      <c r="M1079" s="4">
        <v>3</v>
      </c>
      <c r="N1079" s="4" t="s">
        <v>3</v>
      </c>
      <c r="O1079" s="4">
        <v>2</v>
      </c>
      <c r="P1079" s="4"/>
      <c r="Q1079" s="4"/>
      <c r="R1079" s="4"/>
      <c r="S1079" s="4"/>
      <c r="T1079" s="4"/>
      <c r="U1079" s="4"/>
      <c r="V1079" s="4"/>
      <c r="W1079" s="4"/>
    </row>
    <row r="1080" spans="1:23" hidden="1" x14ac:dyDescent="0.2">
      <c r="A1080" s="4">
        <v>50</v>
      </c>
      <c r="B1080" s="4">
        <v>0</v>
      </c>
      <c r="C1080" s="4">
        <v>0</v>
      </c>
      <c r="D1080" s="4">
        <v>1</v>
      </c>
      <c r="E1080" s="4">
        <v>215</v>
      </c>
      <c r="F1080" s="4">
        <f>ROUND(Source!AT1062,O1080)</f>
        <v>0</v>
      </c>
      <c r="G1080" s="4" t="s">
        <v>97</v>
      </c>
      <c r="H1080" s="4" t="s">
        <v>98</v>
      </c>
      <c r="I1080" s="4"/>
      <c r="J1080" s="4"/>
      <c r="K1080" s="4">
        <v>215</v>
      </c>
      <c r="L1080" s="4">
        <v>17</v>
      </c>
      <c r="M1080" s="4">
        <v>3</v>
      </c>
      <c r="N1080" s="4" t="s">
        <v>3</v>
      </c>
      <c r="O1080" s="4">
        <v>2</v>
      </c>
      <c r="P1080" s="4"/>
      <c r="Q1080" s="4"/>
      <c r="R1080" s="4"/>
      <c r="S1080" s="4"/>
      <c r="T1080" s="4"/>
      <c r="U1080" s="4"/>
      <c r="V1080" s="4"/>
      <c r="W1080" s="4"/>
    </row>
    <row r="1081" spans="1:23" hidden="1" x14ac:dyDescent="0.2">
      <c r="A1081" s="4">
        <v>50</v>
      </c>
      <c r="B1081" s="4">
        <v>0</v>
      </c>
      <c r="C1081" s="4">
        <v>0</v>
      </c>
      <c r="D1081" s="4">
        <v>1</v>
      </c>
      <c r="E1081" s="4">
        <v>217</v>
      </c>
      <c r="F1081" s="4">
        <f>ROUND(Source!AU1062,O1081)</f>
        <v>0</v>
      </c>
      <c r="G1081" s="4" t="s">
        <v>99</v>
      </c>
      <c r="H1081" s="4" t="s">
        <v>100</v>
      </c>
      <c r="I1081" s="4"/>
      <c r="J1081" s="4"/>
      <c r="K1081" s="4">
        <v>217</v>
      </c>
      <c r="L1081" s="4">
        <v>18</v>
      </c>
      <c r="M1081" s="4">
        <v>3</v>
      </c>
      <c r="N1081" s="4" t="s">
        <v>3</v>
      </c>
      <c r="O1081" s="4">
        <v>2</v>
      </c>
      <c r="P1081" s="4"/>
      <c r="Q1081" s="4"/>
      <c r="R1081" s="4"/>
      <c r="S1081" s="4"/>
      <c r="T1081" s="4"/>
      <c r="U1081" s="4"/>
      <c r="V1081" s="4"/>
      <c r="W1081" s="4"/>
    </row>
    <row r="1082" spans="1:23" hidden="1" x14ac:dyDescent="0.2">
      <c r="A1082" s="4">
        <v>50</v>
      </c>
      <c r="B1082" s="4">
        <v>0</v>
      </c>
      <c r="C1082" s="4">
        <v>0</v>
      </c>
      <c r="D1082" s="4">
        <v>1</v>
      </c>
      <c r="E1082" s="4">
        <v>230</v>
      </c>
      <c r="F1082" s="4">
        <f>ROUND(Source!BA1062,O1082)</f>
        <v>0</v>
      </c>
      <c r="G1082" s="4" t="s">
        <v>101</v>
      </c>
      <c r="H1082" s="4" t="s">
        <v>102</v>
      </c>
      <c r="I1082" s="4"/>
      <c r="J1082" s="4"/>
      <c r="K1082" s="4">
        <v>230</v>
      </c>
      <c r="L1082" s="4">
        <v>19</v>
      </c>
      <c r="M1082" s="4">
        <v>3</v>
      </c>
      <c r="N1082" s="4" t="s">
        <v>3</v>
      </c>
      <c r="O1082" s="4">
        <v>2</v>
      </c>
      <c r="P1082" s="4"/>
      <c r="Q1082" s="4"/>
      <c r="R1082" s="4"/>
      <c r="S1082" s="4"/>
      <c r="T1082" s="4"/>
      <c r="U1082" s="4"/>
      <c r="V1082" s="4"/>
      <c r="W1082" s="4"/>
    </row>
    <row r="1083" spans="1:23" hidden="1" x14ac:dyDescent="0.2">
      <c r="A1083" s="4">
        <v>50</v>
      </c>
      <c r="B1083" s="4">
        <v>0</v>
      </c>
      <c r="C1083" s="4">
        <v>0</v>
      </c>
      <c r="D1083" s="4">
        <v>1</v>
      </c>
      <c r="E1083" s="4">
        <v>206</v>
      </c>
      <c r="F1083" s="4">
        <f>ROUND(Source!T1062,O1083)</f>
        <v>0</v>
      </c>
      <c r="G1083" s="4" t="s">
        <v>103</v>
      </c>
      <c r="H1083" s="4" t="s">
        <v>104</v>
      </c>
      <c r="I1083" s="4"/>
      <c r="J1083" s="4"/>
      <c r="K1083" s="4">
        <v>206</v>
      </c>
      <c r="L1083" s="4">
        <v>20</v>
      </c>
      <c r="M1083" s="4">
        <v>3</v>
      </c>
      <c r="N1083" s="4" t="s">
        <v>3</v>
      </c>
      <c r="O1083" s="4">
        <v>2</v>
      </c>
      <c r="P1083" s="4"/>
      <c r="Q1083" s="4"/>
      <c r="R1083" s="4"/>
      <c r="S1083" s="4"/>
      <c r="T1083" s="4"/>
      <c r="U1083" s="4"/>
      <c r="V1083" s="4"/>
      <c r="W1083" s="4"/>
    </row>
    <row r="1084" spans="1:23" hidden="1" x14ac:dyDescent="0.2">
      <c r="A1084" s="4">
        <v>50</v>
      </c>
      <c r="B1084" s="4">
        <v>0</v>
      </c>
      <c r="C1084" s="4">
        <v>0</v>
      </c>
      <c r="D1084" s="4">
        <v>1</v>
      </c>
      <c r="E1084" s="4">
        <v>207</v>
      </c>
      <c r="F1084" s="4">
        <f>Source!U1062</f>
        <v>0</v>
      </c>
      <c r="G1084" s="4" t="s">
        <v>105</v>
      </c>
      <c r="H1084" s="4" t="s">
        <v>106</v>
      </c>
      <c r="I1084" s="4"/>
      <c r="J1084" s="4"/>
      <c r="K1084" s="4">
        <v>207</v>
      </c>
      <c r="L1084" s="4">
        <v>21</v>
      </c>
      <c r="M1084" s="4">
        <v>3</v>
      </c>
      <c r="N1084" s="4" t="s">
        <v>3</v>
      </c>
      <c r="O1084" s="4">
        <v>-1</v>
      </c>
      <c r="P1084" s="4"/>
      <c r="Q1084" s="4"/>
      <c r="R1084" s="4"/>
      <c r="S1084" s="4"/>
      <c r="T1084" s="4"/>
      <c r="U1084" s="4"/>
      <c r="V1084" s="4"/>
      <c r="W1084" s="4"/>
    </row>
    <row r="1085" spans="1:23" hidden="1" x14ac:dyDescent="0.2">
      <c r="A1085" s="4">
        <v>50</v>
      </c>
      <c r="B1085" s="4">
        <v>0</v>
      </c>
      <c r="C1085" s="4">
        <v>0</v>
      </c>
      <c r="D1085" s="4">
        <v>1</v>
      </c>
      <c r="E1085" s="4">
        <v>208</v>
      </c>
      <c r="F1085" s="4">
        <f>Source!V1062</f>
        <v>0</v>
      </c>
      <c r="G1085" s="4" t="s">
        <v>107</v>
      </c>
      <c r="H1085" s="4" t="s">
        <v>108</v>
      </c>
      <c r="I1085" s="4"/>
      <c r="J1085" s="4"/>
      <c r="K1085" s="4">
        <v>208</v>
      </c>
      <c r="L1085" s="4">
        <v>22</v>
      </c>
      <c r="M1085" s="4">
        <v>3</v>
      </c>
      <c r="N1085" s="4" t="s">
        <v>3</v>
      </c>
      <c r="O1085" s="4">
        <v>-1</v>
      </c>
      <c r="P1085" s="4"/>
      <c r="Q1085" s="4"/>
      <c r="R1085" s="4"/>
      <c r="S1085" s="4"/>
      <c r="T1085" s="4"/>
      <c r="U1085" s="4"/>
      <c r="V1085" s="4"/>
      <c r="W1085" s="4"/>
    </row>
    <row r="1086" spans="1:23" hidden="1" x14ac:dyDescent="0.2">
      <c r="A1086" s="4">
        <v>50</v>
      </c>
      <c r="B1086" s="4">
        <v>0</v>
      </c>
      <c r="C1086" s="4">
        <v>0</v>
      </c>
      <c r="D1086" s="4">
        <v>1</v>
      </c>
      <c r="E1086" s="4">
        <v>209</v>
      </c>
      <c r="F1086" s="4">
        <f>ROUND(Source!W1062,O1086)</f>
        <v>0</v>
      </c>
      <c r="G1086" s="4" t="s">
        <v>109</v>
      </c>
      <c r="H1086" s="4" t="s">
        <v>110</v>
      </c>
      <c r="I1086" s="4"/>
      <c r="J1086" s="4"/>
      <c r="K1086" s="4">
        <v>209</v>
      </c>
      <c r="L1086" s="4">
        <v>23</v>
      </c>
      <c r="M1086" s="4">
        <v>3</v>
      </c>
      <c r="N1086" s="4" t="s">
        <v>3</v>
      </c>
      <c r="O1086" s="4">
        <v>2</v>
      </c>
      <c r="P1086" s="4"/>
      <c r="Q1086" s="4"/>
      <c r="R1086" s="4"/>
      <c r="S1086" s="4"/>
      <c r="T1086" s="4"/>
      <c r="U1086" s="4"/>
      <c r="V1086" s="4"/>
      <c r="W1086" s="4"/>
    </row>
    <row r="1087" spans="1:23" hidden="1" x14ac:dyDescent="0.2">
      <c r="A1087" s="4">
        <v>50</v>
      </c>
      <c r="B1087" s="4">
        <v>0</v>
      </c>
      <c r="C1087" s="4">
        <v>0</v>
      </c>
      <c r="D1087" s="4">
        <v>1</v>
      </c>
      <c r="E1087" s="4">
        <v>210</v>
      </c>
      <c r="F1087" s="4">
        <f>ROUND(Source!X1062,O1087)</f>
        <v>0</v>
      </c>
      <c r="G1087" s="4" t="s">
        <v>111</v>
      </c>
      <c r="H1087" s="4" t="s">
        <v>112</v>
      </c>
      <c r="I1087" s="4"/>
      <c r="J1087" s="4"/>
      <c r="K1087" s="4">
        <v>210</v>
      </c>
      <c r="L1087" s="4">
        <v>25</v>
      </c>
      <c r="M1087" s="4">
        <v>3</v>
      </c>
      <c r="N1087" s="4" t="s">
        <v>3</v>
      </c>
      <c r="O1087" s="4">
        <v>2</v>
      </c>
      <c r="P1087" s="4"/>
      <c r="Q1087" s="4"/>
      <c r="R1087" s="4"/>
      <c r="S1087" s="4"/>
      <c r="T1087" s="4"/>
      <c r="U1087" s="4"/>
      <c r="V1087" s="4"/>
      <c r="W1087" s="4"/>
    </row>
    <row r="1088" spans="1:23" hidden="1" x14ac:dyDescent="0.2">
      <c r="A1088" s="4">
        <v>50</v>
      </c>
      <c r="B1088" s="4">
        <v>0</v>
      </c>
      <c r="C1088" s="4">
        <v>0</v>
      </c>
      <c r="D1088" s="4">
        <v>1</v>
      </c>
      <c r="E1088" s="4">
        <v>211</v>
      </c>
      <c r="F1088" s="4">
        <f>ROUND(Source!Y1062,O1088)</f>
        <v>0</v>
      </c>
      <c r="G1088" s="4" t="s">
        <v>113</v>
      </c>
      <c r="H1088" s="4" t="s">
        <v>114</v>
      </c>
      <c r="I1088" s="4"/>
      <c r="J1088" s="4"/>
      <c r="K1088" s="4">
        <v>211</v>
      </c>
      <c r="L1088" s="4">
        <v>26</v>
      </c>
      <c r="M1088" s="4">
        <v>3</v>
      </c>
      <c r="N1088" s="4" t="s">
        <v>3</v>
      </c>
      <c r="O1088" s="4">
        <v>2</v>
      </c>
      <c r="P1088" s="4"/>
      <c r="Q1088" s="4"/>
      <c r="R1088" s="4"/>
      <c r="S1088" s="4"/>
      <c r="T1088" s="4"/>
      <c r="U1088" s="4"/>
      <c r="V1088" s="4"/>
      <c r="W1088" s="4"/>
    </row>
    <row r="1089" spans="1:245" hidden="1" x14ac:dyDescent="0.2">
      <c r="A1089" s="4">
        <v>50</v>
      </c>
      <c r="B1089" s="4">
        <v>0</v>
      </c>
      <c r="C1089" s="4">
        <v>0</v>
      </c>
      <c r="D1089" s="4">
        <v>1</v>
      </c>
      <c r="E1089" s="4">
        <v>224</v>
      </c>
      <c r="F1089" s="4">
        <f>ROUND(Source!AR1062,O1089)</f>
        <v>0</v>
      </c>
      <c r="G1089" s="4" t="s">
        <v>115</v>
      </c>
      <c r="H1089" s="4" t="s">
        <v>116</v>
      </c>
      <c r="I1089" s="4"/>
      <c r="J1089" s="4"/>
      <c r="K1089" s="4">
        <v>224</v>
      </c>
      <c r="L1089" s="4">
        <v>27</v>
      </c>
      <c r="M1089" s="4">
        <v>3</v>
      </c>
      <c r="N1089" s="4" t="s">
        <v>3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/>
    </row>
    <row r="1090" spans="1:245" hidden="1" x14ac:dyDescent="0.2"/>
    <row r="1091" spans="1:245" hidden="1" x14ac:dyDescent="0.2">
      <c r="A1091" s="1">
        <v>4</v>
      </c>
      <c r="B1091" s="1">
        <v>1</v>
      </c>
      <c r="C1091" s="1"/>
      <c r="D1091" s="1">
        <f>ROW(A1098)</f>
        <v>1098</v>
      </c>
      <c r="E1091" s="1"/>
      <c r="F1091" s="1" t="s">
        <v>13</v>
      </c>
      <c r="G1091" s="1" t="s">
        <v>763</v>
      </c>
      <c r="H1091" s="1" t="s">
        <v>3</v>
      </c>
      <c r="I1091" s="1">
        <v>0</v>
      </c>
      <c r="J1091" s="1"/>
      <c r="K1091" s="1">
        <v>0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 t="s">
        <v>3</v>
      </c>
      <c r="V1091" s="1">
        <v>0</v>
      </c>
      <c r="W1091" s="1"/>
      <c r="X1091" s="1"/>
      <c r="Y1091" s="1"/>
      <c r="Z1091" s="1"/>
      <c r="AA1091" s="1"/>
      <c r="AB1091" s="1" t="s">
        <v>3</v>
      </c>
      <c r="AC1091" s="1" t="s">
        <v>3</v>
      </c>
      <c r="AD1091" s="1" t="s">
        <v>3</v>
      </c>
      <c r="AE1091" s="1" t="s">
        <v>3</v>
      </c>
      <c r="AF1091" s="1" t="s">
        <v>3</v>
      </c>
      <c r="AG1091" s="1" t="s">
        <v>3</v>
      </c>
      <c r="AH1091" s="1"/>
      <c r="AI1091" s="1"/>
      <c r="AJ1091" s="1"/>
      <c r="AK1091" s="1"/>
      <c r="AL1091" s="1"/>
      <c r="AM1091" s="1"/>
      <c r="AN1091" s="1"/>
      <c r="AO1091" s="1"/>
      <c r="AP1091" s="1" t="s">
        <v>3</v>
      </c>
      <c r="AQ1091" s="1" t="s">
        <v>3</v>
      </c>
      <c r="AR1091" s="1" t="s">
        <v>3</v>
      </c>
      <c r="AS1091" s="1"/>
      <c r="AT1091" s="1"/>
      <c r="AU1091" s="1"/>
      <c r="AV1091" s="1"/>
      <c r="AW1091" s="1"/>
      <c r="AX1091" s="1"/>
      <c r="AY1091" s="1"/>
      <c r="AZ1091" s="1" t="s">
        <v>3</v>
      </c>
      <c r="BA1091" s="1"/>
      <c r="BB1091" s="1" t="s">
        <v>3</v>
      </c>
      <c r="BC1091" s="1" t="s">
        <v>3</v>
      </c>
      <c r="BD1091" s="1" t="s">
        <v>3</v>
      </c>
      <c r="BE1091" s="1" t="s">
        <v>3</v>
      </c>
      <c r="BF1091" s="1" t="s">
        <v>3</v>
      </c>
      <c r="BG1091" s="1" t="s">
        <v>3</v>
      </c>
      <c r="BH1091" s="1" t="s">
        <v>3</v>
      </c>
      <c r="BI1091" s="1" t="s">
        <v>3</v>
      </c>
      <c r="BJ1091" s="1" t="s">
        <v>3</v>
      </c>
      <c r="BK1091" s="1" t="s">
        <v>3</v>
      </c>
      <c r="BL1091" s="1" t="s">
        <v>3</v>
      </c>
      <c r="BM1091" s="1" t="s">
        <v>3</v>
      </c>
      <c r="BN1091" s="1" t="s">
        <v>3</v>
      </c>
      <c r="BO1091" s="1" t="s">
        <v>3</v>
      </c>
      <c r="BP1091" s="1" t="s">
        <v>3</v>
      </c>
      <c r="BQ1091" s="1"/>
      <c r="BR1091" s="1"/>
      <c r="BS1091" s="1"/>
      <c r="BT1091" s="1"/>
      <c r="BU1091" s="1"/>
      <c r="BV1091" s="1"/>
      <c r="BW1091" s="1"/>
      <c r="BX1091" s="1">
        <v>0</v>
      </c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>
        <v>0</v>
      </c>
    </row>
    <row r="1092" spans="1:245" hidden="1" x14ac:dyDescent="0.2"/>
    <row r="1093" spans="1:245" hidden="1" x14ac:dyDescent="0.2">
      <c r="A1093" s="2">
        <v>52</v>
      </c>
      <c r="B1093" s="2">
        <f t="shared" ref="B1093:G1093" si="987">B1098</f>
        <v>1</v>
      </c>
      <c r="C1093" s="2">
        <f t="shared" si="987"/>
        <v>4</v>
      </c>
      <c r="D1093" s="2">
        <f t="shared" si="987"/>
        <v>1091</v>
      </c>
      <c r="E1093" s="2">
        <f t="shared" si="987"/>
        <v>0</v>
      </c>
      <c r="F1093" s="2" t="str">
        <f t="shared" si="987"/>
        <v>Новый раздел</v>
      </c>
      <c r="G1093" s="2" t="str">
        <f t="shared" si="987"/>
        <v>п.43   Установка антипарковочных столбиков - 28шт.</v>
      </c>
      <c r="H1093" s="2"/>
      <c r="I1093" s="2"/>
      <c r="J1093" s="2"/>
      <c r="K1093" s="2"/>
      <c r="L1093" s="2"/>
      <c r="M1093" s="2"/>
      <c r="N1093" s="2"/>
      <c r="O1093" s="2">
        <f t="shared" ref="O1093:AT1093" si="988">O1098</f>
        <v>0</v>
      </c>
      <c r="P1093" s="2">
        <f t="shared" si="988"/>
        <v>0</v>
      </c>
      <c r="Q1093" s="2">
        <f t="shared" si="988"/>
        <v>0</v>
      </c>
      <c r="R1093" s="2">
        <f t="shared" si="988"/>
        <v>0</v>
      </c>
      <c r="S1093" s="2">
        <f t="shared" si="988"/>
        <v>0</v>
      </c>
      <c r="T1093" s="2">
        <f t="shared" si="988"/>
        <v>0</v>
      </c>
      <c r="U1093" s="2">
        <f t="shared" si="988"/>
        <v>0</v>
      </c>
      <c r="V1093" s="2">
        <f t="shared" si="988"/>
        <v>0</v>
      </c>
      <c r="W1093" s="2">
        <f t="shared" si="988"/>
        <v>0</v>
      </c>
      <c r="X1093" s="2">
        <f t="shared" si="988"/>
        <v>0</v>
      </c>
      <c r="Y1093" s="2">
        <f t="shared" si="988"/>
        <v>0</v>
      </c>
      <c r="Z1093" s="2">
        <f t="shared" si="988"/>
        <v>0</v>
      </c>
      <c r="AA1093" s="2">
        <f t="shared" si="988"/>
        <v>0</v>
      </c>
      <c r="AB1093" s="2">
        <f t="shared" si="988"/>
        <v>0</v>
      </c>
      <c r="AC1093" s="2">
        <f t="shared" si="988"/>
        <v>0</v>
      </c>
      <c r="AD1093" s="2">
        <f t="shared" si="988"/>
        <v>0</v>
      </c>
      <c r="AE1093" s="2">
        <f t="shared" si="988"/>
        <v>0</v>
      </c>
      <c r="AF1093" s="2">
        <f t="shared" si="988"/>
        <v>0</v>
      </c>
      <c r="AG1093" s="2">
        <f t="shared" si="988"/>
        <v>0</v>
      </c>
      <c r="AH1093" s="2">
        <f t="shared" si="988"/>
        <v>0</v>
      </c>
      <c r="AI1093" s="2">
        <f t="shared" si="988"/>
        <v>0</v>
      </c>
      <c r="AJ1093" s="2">
        <f t="shared" si="988"/>
        <v>0</v>
      </c>
      <c r="AK1093" s="2">
        <f t="shared" si="988"/>
        <v>0</v>
      </c>
      <c r="AL1093" s="2">
        <f t="shared" si="988"/>
        <v>0</v>
      </c>
      <c r="AM1093" s="2">
        <f t="shared" si="988"/>
        <v>0</v>
      </c>
      <c r="AN1093" s="2">
        <f t="shared" si="988"/>
        <v>0</v>
      </c>
      <c r="AO1093" s="2">
        <f t="shared" si="988"/>
        <v>0</v>
      </c>
      <c r="AP1093" s="2">
        <f t="shared" si="988"/>
        <v>0</v>
      </c>
      <c r="AQ1093" s="2">
        <f t="shared" si="988"/>
        <v>0</v>
      </c>
      <c r="AR1093" s="2">
        <f t="shared" si="988"/>
        <v>0</v>
      </c>
      <c r="AS1093" s="2">
        <f t="shared" si="988"/>
        <v>0</v>
      </c>
      <c r="AT1093" s="2">
        <f t="shared" si="988"/>
        <v>0</v>
      </c>
      <c r="AU1093" s="2">
        <f t="shared" ref="AU1093:BZ1093" si="989">AU1098</f>
        <v>0</v>
      </c>
      <c r="AV1093" s="2">
        <f t="shared" si="989"/>
        <v>0</v>
      </c>
      <c r="AW1093" s="2">
        <f t="shared" si="989"/>
        <v>0</v>
      </c>
      <c r="AX1093" s="2">
        <f t="shared" si="989"/>
        <v>0</v>
      </c>
      <c r="AY1093" s="2">
        <f t="shared" si="989"/>
        <v>0</v>
      </c>
      <c r="AZ1093" s="2">
        <f t="shared" si="989"/>
        <v>0</v>
      </c>
      <c r="BA1093" s="2">
        <f t="shared" si="989"/>
        <v>0</v>
      </c>
      <c r="BB1093" s="2">
        <f t="shared" si="989"/>
        <v>0</v>
      </c>
      <c r="BC1093" s="2">
        <f t="shared" si="989"/>
        <v>0</v>
      </c>
      <c r="BD1093" s="2">
        <f t="shared" si="989"/>
        <v>0</v>
      </c>
      <c r="BE1093" s="2">
        <f t="shared" si="989"/>
        <v>0</v>
      </c>
      <c r="BF1093" s="2">
        <f t="shared" si="989"/>
        <v>0</v>
      </c>
      <c r="BG1093" s="2">
        <f t="shared" si="989"/>
        <v>0</v>
      </c>
      <c r="BH1093" s="2">
        <f t="shared" si="989"/>
        <v>0</v>
      </c>
      <c r="BI1093" s="2">
        <f t="shared" si="989"/>
        <v>0</v>
      </c>
      <c r="BJ1093" s="2">
        <f t="shared" si="989"/>
        <v>0</v>
      </c>
      <c r="BK1093" s="2">
        <f t="shared" si="989"/>
        <v>0</v>
      </c>
      <c r="BL1093" s="2">
        <f t="shared" si="989"/>
        <v>0</v>
      </c>
      <c r="BM1093" s="2">
        <f t="shared" si="989"/>
        <v>0</v>
      </c>
      <c r="BN1093" s="2">
        <f t="shared" si="989"/>
        <v>0</v>
      </c>
      <c r="BO1093" s="2">
        <f t="shared" si="989"/>
        <v>0</v>
      </c>
      <c r="BP1093" s="2">
        <f t="shared" si="989"/>
        <v>0</v>
      </c>
      <c r="BQ1093" s="2">
        <f t="shared" si="989"/>
        <v>0</v>
      </c>
      <c r="BR1093" s="2">
        <f t="shared" si="989"/>
        <v>0</v>
      </c>
      <c r="BS1093" s="2">
        <f t="shared" si="989"/>
        <v>0</v>
      </c>
      <c r="BT1093" s="2">
        <f t="shared" si="989"/>
        <v>0</v>
      </c>
      <c r="BU1093" s="2">
        <f t="shared" si="989"/>
        <v>0</v>
      </c>
      <c r="BV1093" s="2">
        <f t="shared" si="989"/>
        <v>0</v>
      </c>
      <c r="BW1093" s="2">
        <f t="shared" si="989"/>
        <v>0</v>
      </c>
      <c r="BX1093" s="2">
        <f t="shared" si="989"/>
        <v>0</v>
      </c>
      <c r="BY1093" s="2">
        <f t="shared" si="989"/>
        <v>0</v>
      </c>
      <c r="BZ1093" s="2">
        <f t="shared" si="989"/>
        <v>0</v>
      </c>
      <c r="CA1093" s="2">
        <f t="shared" ref="CA1093:DF1093" si="990">CA1098</f>
        <v>0</v>
      </c>
      <c r="CB1093" s="2">
        <f t="shared" si="990"/>
        <v>0</v>
      </c>
      <c r="CC1093" s="2">
        <f t="shared" si="990"/>
        <v>0</v>
      </c>
      <c r="CD1093" s="2">
        <f t="shared" si="990"/>
        <v>0</v>
      </c>
      <c r="CE1093" s="2">
        <f t="shared" si="990"/>
        <v>0</v>
      </c>
      <c r="CF1093" s="2">
        <f t="shared" si="990"/>
        <v>0</v>
      </c>
      <c r="CG1093" s="2">
        <f t="shared" si="990"/>
        <v>0</v>
      </c>
      <c r="CH1093" s="2">
        <f t="shared" si="990"/>
        <v>0</v>
      </c>
      <c r="CI1093" s="2">
        <f t="shared" si="990"/>
        <v>0</v>
      </c>
      <c r="CJ1093" s="2">
        <f t="shared" si="990"/>
        <v>0</v>
      </c>
      <c r="CK1093" s="2">
        <f t="shared" si="990"/>
        <v>0</v>
      </c>
      <c r="CL1093" s="2">
        <f t="shared" si="990"/>
        <v>0</v>
      </c>
      <c r="CM1093" s="2">
        <f t="shared" si="990"/>
        <v>0</v>
      </c>
      <c r="CN1093" s="2">
        <f t="shared" si="990"/>
        <v>0</v>
      </c>
      <c r="CO1093" s="2">
        <f t="shared" si="990"/>
        <v>0</v>
      </c>
      <c r="CP1093" s="2">
        <f t="shared" si="990"/>
        <v>0</v>
      </c>
      <c r="CQ1093" s="2">
        <f t="shared" si="990"/>
        <v>0</v>
      </c>
      <c r="CR1093" s="2">
        <f t="shared" si="990"/>
        <v>0</v>
      </c>
      <c r="CS1093" s="2">
        <f t="shared" si="990"/>
        <v>0</v>
      </c>
      <c r="CT1093" s="2">
        <f t="shared" si="990"/>
        <v>0</v>
      </c>
      <c r="CU1093" s="2">
        <f t="shared" si="990"/>
        <v>0</v>
      </c>
      <c r="CV1093" s="2">
        <f t="shared" si="990"/>
        <v>0</v>
      </c>
      <c r="CW1093" s="2">
        <f t="shared" si="990"/>
        <v>0</v>
      </c>
      <c r="CX1093" s="2">
        <f t="shared" si="990"/>
        <v>0</v>
      </c>
      <c r="CY1093" s="2">
        <f t="shared" si="990"/>
        <v>0</v>
      </c>
      <c r="CZ1093" s="2">
        <f t="shared" si="990"/>
        <v>0</v>
      </c>
      <c r="DA1093" s="2">
        <f t="shared" si="990"/>
        <v>0</v>
      </c>
      <c r="DB1093" s="2">
        <f t="shared" si="990"/>
        <v>0</v>
      </c>
      <c r="DC1093" s="2">
        <f t="shared" si="990"/>
        <v>0</v>
      </c>
      <c r="DD1093" s="2">
        <f t="shared" si="990"/>
        <v>0</v>
      </c>
      <c r="DE1093" s="2">
        <f t="shared" si="990"/>
        <v>0</v>
      </c>
      <c r="DF1093" s="2">
        <f t="shared" si="990"/>
        <v>0</v>
      </c>
      <c r="DG1093" s="3">
        <f t="shared" ref="DG1093:EL1093" si="991">DG1098</f>
        <v>0</v>
      </c>
      <c r="DH1093" s="3">
        <f t="shared" si="991"/>
        <v>0</v>
      </c>
      <c r="DI1093" s="3">
        <f t="shared" si="991"/>
        <v>0</v>
      </c>
      <c r="DJ1093" s="3">
        <f t="shared" si="991"/>
        <v>0</v>
      </c>
      <c r="DK1093" s="3">
        <f t="shared" si="991"/>
        <v>0</v>
      </c>
      <c r="DL1093" s="3">
        <f t="shared" si="991"/>
        <v>0</v>
      </c>
      <c r="DM1093" s="3">
        <f t="shared" si="991"/>
        <v>0</v>
      </c>
      <c r="DN1093" s="3">
        <f t="shared" si="991"/>
        <v>0</v>
      </c>
      <c r="DO1093" s="3">
        <f t="shared" si="991"/>
        <v>0</v>
      </c>
      <c r="DP1093" s="3">
        <f t="shared" si="991"/>
        <v>0</v>
      </c>
      <c r="DQ1093" s="3">
        <f t="shared" si="991"/>
        <v>0</v>
      </c>
      <c r="DR1093" s="3">
        <f t="shared" si="991"/>
        <v>0</v>
      </c>
      <c r="DS1093" s="3">
        <f t="shared" si="991"/>
        <v>0</v>
      </c>
      <c r="DT1093" s="3">
        <f t="shared" si="991"/>
        <v>0</v>
      </c>
      <c r="DU1093" s="3">
        <f t="shared" si="991"/>
        <v>0</v>
      </c>
      <c r="DV1093" s="3">
        <f t="shared" si="991"/>
        <v>0</v>
      </c>
      <c r="DW1093" s="3">
        <f t="shared" si="991"/>
        <v>0</v>
      </c>
      <c r="DX1093" s="3">
        <f t="shared" si="991"/>
        <v>0</v>
      </c>
      <c r="DY1093" s="3">
        <f t="shared" si="991"/>
        <v>0</v>
      </c>
      <c r="DZ1093" s="3">
        <f t="shared" si="991"/>
        <v>0</v>
      </c>
      <c r="EA1093" s="3">
        <f t="shared" si="991"/>
        <v>0</v>
      </c>
      <c r="EB1093" s="3">
        <f t="shared" si="991"/>
        <v>0</v>
      </c>
      <c r="EC1093" s="3">
        <f t="shared" si="991"/>
        <v>0</v>
      </c>
      <c r="ED1093" s="3">
        <f t="shared" si="991"/>
        <v>0</v>
      </c>
      <c r="EE1093" s="3">
        <f t="shared" si="991"/>
        <v>0</v>
      </c>
      <c r="EF1093" s="3">
        <f t="shared" si="991"/>
        <v>0</v>
      </c>
      <c r="EG1093" s="3">
        <f t="shared" si="991"/>
        <v>0</v>
      </c>
      <c r="EH1093" s="3">
        <f t="shared" si="991"/>
        <v>0</v>
      </c>
      <c r="EI1093" s="3">
        <f t="shared" si="991"/>
        <v>0</v>
      </c>
      <c r="EJ1093" s="3">
        <f t="shared" si="991"/>
        <v>0</v>
      </c>
      <c r="EK1093" s="3">
        <f t="shared" si="991"/>
        <v>0</v>
      </c>
      <c r="EL1093" s="3">
        <f t="shared" si="991"/>
        <v>0</v>
      </c>
      <c r="EM1093" s="3">
        <f t="shared" ref="EM1093:FR1093" si="992">EM1098</f>
        <v>0</v>
      </c>
      <c r="EN1093" s="3">
        <f t="shared" si="992"/>
        <v>0</v>
      </c>
      <c r="EO1093" s="3">
        <f t="shared" si="992"/>
        <v>0</v>
      </c>
      <c r="EP1093" s="3">
        <f t="shared" si="992"/>
        <v>0</v>
      </c>
      <c r="EQ1093" s="3">
        <f t="shared" si="992"/>
        <v>0</v>
      </c>
      <c r="ER1093" s="3">
        <f t="shared" si="992"/>
        <v>0</v>
      </c>
      <c r="ES1093" s="3">
        <f t="shared" si="992"/>
        <v>0</v>
      </c>
      <c r="ET1093" s="3">
        <f t="shared" si="992"/>
        <v>0</v>
      </c>
      <c r="EU1093" s="3">
        <f t="shared" si="992"/>
        <v>0</v>
      </c>
      <c r="EV1093" s="3">
        <f t="shared" si="992"/>
        <v>0</v>
      </c>
      <c r="EW1093" s="3">
        <f t="shared" si="992"/>
        <v>0</v>
      </c>
      <c r="EX1093" s="3">
        <f t="shared" si="992"/>
        <v>0</v>
      </c>
      <c r="EY1093" s="3">
        <f t="shared" si="992"/>
        <v>0</v>
      </c>
      <c r="EZ1093" s="3">
        <f t="shared" si="992"/>
        <v>0</v>
      </c>
      <c r="FA1093" s="3">
        <f t="shared" si="992"/>
        <v>0</v>
      </c>
      <c r="FB1093" s="3">
        <f t="shared" si="992"/>
        <v>0</v>
      </c>
      <c r="FC1093" s="3">
        <f t="shared" si="992"/>
        <v>0</v>
      </c>
      <c r="FD1093" s="3">
        <f t="shared" si="992"/>
        <v>0</v>
      </c>
      <c r="FE1093" s="3">
        <f t="shared" si="992"/>
        <v>0</v>
      </c>
      <c r="FF1093" s="3">
        <f t="shared" si="992"/>
        <v>0</v>
      </c>
      <c r="FG1093" s="3">
        <f t="shared" si="992"/>
        <v>0</v>
      </c>
      <c r="FH1093" s="3">
        <f t="shared" si="992"/>
        <v>0</v>
      </c>
      <c r="FI1093" s="3">
        <f t="shared" si="992"/>
        <v>0</v>
      </c>
      <c r="FJ1093" s="3">
        <f t="shared" si="992"/>
        <v>0</v>
      </c>
      <c r="FK1093" s="3">
        <f t="shared" si="992"/>
        <v>0</v>
      </c>
      <c r="FL1093" s="3">
        <f t="shared" si="992"/>
        <v>0</v>
      </c>
      <c r="FM1093" s="3">
        <f t="shared" si="992"/>
        <v>0</v>
      </c>
      <c r="FN1093" s="3">
        <f t="shared" si="992"/>
        <v>0</v>
      </c>
      <c r="FO1093" s="3">
        <f t="shared" si="992"/>
        <v>0</v>
      </c>
      <c r="FP1093" s="3">
        <f t="shared" si="992"/>
        <v>0</v>
      </c>
      <c r="FQ1093" s="3">
        <f t="shared" si="992"/>
        <v>0</v>
      </c>
      <c r="FR1093" s="3">
        <f t="shared" si="992"/>
        <v>0</v>
      </c>
      <c r="FS1093" s="3">
        <f t="shared" ref="FS1093:GX1093" si="993">FS1098</f>
        <v>0</v>
      </c>
      <c r="FT1093" s="3">
        <f t="shared" si="993"/>
        <v>0</v>
      </c>
      <c r="FU1093" s="3">
        <f t="shared" si="993"/>
        <v>0</v>
      </c>
      <c r="FV1093" s="3">
        <f t="shared" si="993"/>
        <v>0</v>
      </c>
      <c r="FW1093" s="3">
        <f t="shared" si="993"/>
        <v>0</v>
      </c>
      <c r="FX1093" s="3">
        <f t="shared" si="993"/>
        <v>0</v>
      </c>
      <c r="FY1093" s="3">
        <f t="shared" si="993"/>
        <v>0</v>
      </c>
      <c r="FZ1093" s="3">
        <f t="shared" si="993"/>
        <v>0</v>
      </c>
      <c r="GA1093" s="3">
        <f t="shared" si="993"/>
        <v>0</v>
      </c>
      <c r="GB1093" s="3">
        <f t="shared" si="993"/>
        <v>0</v>
      </c>
      <c r="GC1093" s="3">
        <f t="shared" si="993"/>
        <v>0</v>
      </c>
      <c r="GD1093" s="3">
        <f t="shared" si="993"/>
        <v>0</v>
      </c>
      <c r="GE1093" s="3">
        <f t="shared" si="993"/>
        <v>0</v>
      </c>
      <c r="GF1093" s="3">
        <f t="shared" si="993"/>
        <v>0</v>
      </c>
      <c r="GG1093" s="3">
        <f t="shared" si="993"/>
        <v>0</v>
      </c>
      <c r="GH1093" s="3">
        <f t="shared" si="993"/>
        <v>0</v>
      </c>
      <c r="GI1093" s="3">
        <f t="shared" si="993"/>
        <v>0</v>
      </c>
      <c r="GJ1093" s="3">
        <f t="shared" si="993"/>
        <v>0</v>
      </c>
      <c r="GK1093" s="3">
        <f t="shared" si="993"/>
        <v>0</v>
      </c>
      <c r="GL1093" s="3">
        <f t="shared" si="993"/>
        <v>0</v>
      </c>
      <c r="GM1093" s="3">
        <f t="shared" si="993"/>
        <v>0</v>
      </c>
      <c r="GN1093" s="3">
        <f t="shared" si="993"/>
        <v>0</v>
      </c>
      <c r="GO1093" s="3">
        <f t="shared" si="993"/>
        <v>0</v>
      </c>
      <c r="GP1093" s="3">
        <f t="shared" si="993"/>
        <v>0</v>
      </c>
      <c r="GQ1093" s="3">
        <f t="shared" si="993"/>
        <v>0</v>
      </c>
      <c r="GR1093" s="3">
        <f t="shared" si="993"/>
        <v>0</v>
      </c>
      <c r="GS1093" s="3">
        <f t="shared" si="993"/>
        <v>0</v>
      </c>
      <c r="GT1093" s="3">
        <f t="shared" si="993"/>
        <v>0</v>
      </c>
      <c r="GU1093" s="3">
        <f t="shared" si="993"/>
        <v>0</v>
      </c>
      <c r="GV1093" s="3">
        <f t="shared" si="993"/>
        <v>0</v>
      </c>
      <c r="GW1093" s="3">
        <f t="shared" si="993"/>
        <v>0</v>
      </c>
      <c r="GX1093" s="3">
        <f t="shared" si="993"/>
        <v>0</v>
      </c>
    </row>
    <row r="1094" spans="1:245" hidden="1" x14ac:dyDescent="0.2"/>
    <row r="1095" spans="1:245" hidden="1" x14ac:dyDescent="0.2">
      <c r="A1095">
        <v>17</v>
      </c>
      <c r="B1095">
        <v>1</v>
      </c>
      <c r="C1095">
        <f>ROW(SmtRes!A569)</f>
        <v>569</v>
      </c>
      <c r="D1095">
        <f>ROW(EtalonRes!A557)</f>
        <v>557</v>
      </c>
      <c r="E1095" t="s">
        <v>764</v>
      </c>
      <c r="F1095" t="s">
        <v>765</v>
      </c>
      <c r="G1095" t="s">
        <v>766</v>
      </c>
      <c r="H1095" t="s">
        <v>206</v>
      </c>
      <c r="I1095">
        <v>0</v>
      </c>
      <c r="J1095">
        <v>0</v>
      </c>
      <c r="O1095">
        <f>ROUND(CP1095,2)</f>
        <v>0</v>
      </c>
      <c r="P1095">
        <f>ROUND((ROUND((AC1095*AW1095*I1095),2)*BC1095),2)</f>
        <v>0</v>
      </c>
      <c r="Q1095">
        <f>(ROUND((ROUND(((ET1095)*AV1095*I1095),2)*BB1095),2)+ROUND((ROUND(((AE1095-(EU1095))*AV1095*I1095),2)*BS1095),2))</f>
        <v>0</v>
      </c>
      <c r="R1095">
        <f>ROUND((ROUND((AE1095*AV1095*I1095),2)*BS1095),2)</f>
        <v>0</v>
      </c>
      <c r="S1095">
        <f>ROUND((ROUND((AF1095*AV1095*I1095),2)*BA1095),2)</f>
        <v>0</v>
      </c>
      <c r="T1095">
        <f>ROUND(CU1095*I1095,2)</f>
        <v>0</v>
      </c>
      <c r="U1095">
        <f>CV1095*I1095</f>
        <v>0</v>
      </c>
      <c r="V1095">
        <f>CW1095*I1095</f>
        <v>0</v>
      </c>
      <c r="W1095">
        <f>ROUND(CX1095*I1095,2)</f>
        <v>0</v>
      </c>
      <c r="X1095">
        <f>ROUND(CY1095,2)</f>
        <v>0</v>
      </c>
      <c r="Y1095">
        <f>ROUND(CZ1095,2)</f>
        <v>0</v>
      </c>
      <c r="AA1095">
        <v>40385408</v>
      </c>
      <c r="AB1095">
        <f>ROUND((AC1095+AD1095+AF1095),6)</f>
        <v>932.3</v>
      </c>
      <c r="AC1095">
        <f>ROUND((ES1095),6)</f>
        <v>573.25</v>
      </c>
      <c r="AD1095">
        <f>ROUND((((ET1095)-(EU1095))+AE1095),6)</f>
        <v>24.53</v>
      </c>
      <c r="AE1095">
        <f>ROUND((EU1095),6)</f>
        <v>1.28</v>
      </c>
      <c r="AF1095">
        <f>ROUND((EV1095),6)</f>
        <v>334.52</v>
      </c>
      <c r="AG1095">
        <f>ROUND((AP1095),6)</f>
        <v>0</v>
      </c>
      <c r="AH1095">
        <f>(EW1095)</f>
        <v>23.84</v>
      </c>
      <c r="AI1095">
        <f>(EX1095)</f>
        <v>0</v>
      </c>
      <c r="AJ1095">
        <f>(AS1095)</f>
        <v>0</v>
      </c>
      <c r="AK1095">
        <v>932.3</v>
      </c>
      <c r="AL1095">
        <v>573.25</v>
      </c>
      <c r="AM1095">
        <v>24.53</v>
      </c>
      <c r="AN1095">
        <v>1.28</v>
      </c>
      <c r="AO1095">
        <v>334.52</v>
      </c>
      <c r="AP1095">
        <v>0</v>
      </c>
      <c r="AQ1095">
        <v>23.84</v>
      </c>
      <c r="AR1095">
        <v>0</v>
      </c>
      <c r="AS1095">
        <v>0</v>
      </c>
      <c r="AT1095">
        <v>112</v>
      </c>
      <c r="AU1095">
        <v>41</v>
      </c>
      <c r="AV1095">
        <v>1</v>
      </c>
      <c r="AW1095">
        <v>1</v>
      </c>
      <c r="AZ1095">
        <v>1</v>
      </c>
      <c r="BA1095">
        <v>24.53</v>
      </c>
      <c r="BB1095">
        <v>5.51</v>
      </c>
      <c r="BC1095">
        <v>4.5999999999999996</v>
      </c>
      <c r="BD1095" t="s">
        <v>3</v>
      </c>
      <c r="BE1095" t="s">
        <v>3</v>
      </c>
      <c r="BF1095" t="s">
        <v>3</v>
      </c>
      <c r="BG1095" t="s">
        <v>3</v>
      </c>
      <c r="BH1095">
        <v>0</v>
      </c>
      <c r="BI1095">
        <v>1</v>
      </c>
      <c r="BJ1095" t="s">
        <v>767</v>
      </c>
      <c r="BM1095">
        <v>1376</v>
      </c>
      <c r="BN1095">
        <v>0</v>
      </c>
      <c r="BO1095" t="s">
        <v>3</v>
      </c>
      <c r="BP1095">
        <v>0</v>
      </c>
      <c r="BQ1095">
        <v>60</v>
      </c>
      <c r="BR1095">
        <v>0</v>
      </c>
      <c r="BS1095">
        <v>24.53</v>
      </c>
      <c r="BT1095">
        <v>1</v>
      </c>
      <c r="BU1095">
        <v>1</v>
      </c>
      <c r="BV1095">
        <v>1</v>
      </c>
      <c r="BW1095">
        <v>1</v>
      </c>
      <c r="BX1095">
        <v>1</v>
      </c>
      <c r="BY1095" t="s">
        <v>3</v>
      </c>
      <c r="BZ1095">
        <v>112</v>
      </c>
      <c r="CA1095">
        <v>41</v>
      </c>
      <c r="CE1095">
        <v>30</v>
      </c>
      <c r="CF1095">
        <v>0</v>
      </c>
      <c r="CG1095">
        <v>0</v>
      </c>
      <c r="CM1095">
        <v>0</v>
      </c>
      <c r="CN1095" t="s">
        <v>3</v>
      </c>
      <c r="CO1095">
        <v>0</v>
      </c>
      <c r="CP1095">
        <f>(P1095+Q1095+S1095)</f>
        <v>0</v>
      </c>
      <c r="CQ1095">
        <f>ROUND((ROUND((AC1095*AW1095*1),2)*BC1095),2)</f>
        <v>2636.95</v>
      </c>
      <c r="CR1095">
        <f>(ROUND((ROUND(((ET1095)*AV1095*1),2)*BB1095),2)+ROUND((ROUND(((AE1095-(EU1095))*AV1095*1),2)*BS1095),2))</f>
        <v>135.16</v>
      </c>
      <c r="CS1095">
        <f>ROUND((ROUND((AE1095*AV1095*1),2)*BS1095),2)</f>
        <v>31.4</v>
      </c>
      <c r="CT1095">
        <f>ROUND((ROUND((AF1095*AV1095*1),2)*BA1095),2)</f>
        <v>8205.7800000000007</v>
      </c>
      <c r="CU1095">
        <f>AG1095</f>
        <v>0</v>
      </c>
      <c r="CV1095">
        <f>(AH1095*AV1095)</f>
        <v>23.84</v>
      </c>
      <c r="CW1095">
        <f>AI1095</f>
        <v>0</v>
      </c>
      <c r="CX1095">
        <f>AJ1095</f>
        <v>0</v>
      </c>
      <c r="CY1095">
        <f>S1095*(BZ1095/100)</f>
        <v>0</v>
      </c>
      <c r="CZ1095">
        <f>S1095*(CA1095/100)</f>
        <v>0</v>
      </c>
      <c r="DC1095" t="s">
        <v>3</v>
      </c>
      <c r="DD1095" t="s">
        <v>3</v>
      </c>
      <c r="DE1095" t="s">
        <v>3</v>
      </c>
      <c r="DF1095" t="s">
        <v>3</v>
      </c>
      <c r="DG1095" t="s">
        <v>3</v>
      </c>
      <c r="DH1095" t="s">
        <v>3</v>
      </c>
      <c r="DI1095" t="s">
        <v>3</v>
      </c>
      <c r="DJ1095" t="s">
        <v>3</v>
      </c>
      <c r="DK1095" t="s">
        <v>3</v>
      </c>
      <c r="DL1095" t="s">
        <v>3</v>
      </c>
      <c r="DM1095" t="s">
        <v>3</v>
      </c>
      <c r="DN1095">
        <v>140</v>
      </c>
      <c r="DO1095">
        <v>79</v>
      </c>
      <c r="DP1095">
        <v>1</v>
      </c>
      <c r="DQ1095">
        <v>1</v>
      </c>
      <c r="DU1095">
        <v>1003</v>
      </c>
      <c r="DV1095" t="s">
        <v>206</v>
      </c>
      <c r="DW1095" t="s">
        <v>206</v>
      </c>
      <c r="DX1095">
        <v>100</v>
      </c>
      <c r="EE1095">
        <v>39928788</v>
      </c>
      <c r="EF1095">
        <v>60</v>
      </c>
      <c r="EG1095" t="s">
        <v>19</v>
      </c>
      <c r="EH1095">
        <v>0</v>
      </c>
      <c r="EI1095" t="s">
        <v>3</v>
      </c>
      <c r="EJ1095">
        <v>1</v>
      </c>
      <c r="EK1095">
        <v>1376</v>
      </c>
      <c r="EL1095" t="s">
        <v>768</v>
      </c>
      <c r="EM1095" t="s">
        <v>769</v>
      </c>
      <c r="EO1095" t="s">
        <v>3</v>
      </c>
      <c r="EQ1095">
        <v>131072</v>
      </c>
      <c r="ER1095">
        <v>932.3</v>
      </c>
      <c r="ES1095">
        <v>573.25</v>
      </c>
      <c r="ET1095">
        <v>24.53</v>
      </c>
      <c r="EU1095">
        <v>1.28</v>
      </c>
      <c r="EV1095">
        <v>334.52</v>
      </c>
      <c r="EW1095">
        <v>23.84</v>
      </c>
      <c r="EX1095">
        <v>0</v>
      </c>
      <c r="EY1095">
        <v>0</v>
      </c>
      <c r="FQ1095">
        <v>0</v>
      </c>
      <c r="FR1095">
        <f>ROUND(IF(AND(BH1095=3,BI1095=3),P1095,0),2)</f>
        <v>0</v>
      </c>
      <c r="FS1095">
        <v>0</v>
      </c>
      <c r="FX1095">
        <v>140</v>
      </c>
      <c r="FY1095">
        <v>79</v>
      </c>
      <c r="GA1095" t="s">
        <v>3</v>
      </c>
      <c r="GD1095">
        <v>0</v>
      </c>
      <c r="GF1095">
        <v>-1236212415</v>
      </c>
      <c r="GG1095">
        <v>2</v>
      </c>
      <c r="GH1095">
        <v>1</v>
      </c>
      <c r="GI1095">
        <v>3</v>
      </c>
      <c r="GJ1095">
        <v>0</v>
      </c>
      <c r="GK1095">
        <f>ROUND(R1095*(R12)/100,2)</f>
        <v>0</v>
      </c>
      <c r="GL1095">
        <f>ROUND(IF(AND(BH1095=3,BI1095=3,FS1095&lt;&gt;0),P1095,0),2)</f>
        <v>0</v>
      </c>
      <c r="GM1095">
        <f>ROUND(O1095+X1095+Y1095+GK1095,2)+GX1095</f>
        <v>0</v>
      </c>
      <c r="GN1095">
        <f>IF(OR(BI1095=0,BI1095=1),ROUND(O1095+X1095+Y1095+GK1095,2),0)</f>
        <v>0</v>
      </c>
      <c r="GO1095">
        <f>IF(BI1095=2,ROUND(O1095+X1095+Y1095+GK1095,2),0)</f>
        <v>0</v>
      </c>
      <c r="GP1095">
        <f>IF(BI1095=4,ROUND(O1095+X1095+Y1095+GK1095,2)+GX1095,0)</f>
        <v>0</v>
      </c>
      <c r="GR1095">
        <v>0</v>
      </c>
      <c r="GS1095">
        <v>3</v>
      </c>
      <c r="GT1095">
        <v>0</v>
      </c>
      <c r="GU1095" t="s">
        <v>3</v>
      </c>
      <c r="GV1095">
        <f>ROUND((GT1095),6)</f>
        <v>0</v>
      </c>
      <c r="GW1095">
        <v>1</v>
      </c>
      <c r="GX1095">
        <f>ROUND(HC1095*I1095,2)</f>
        <v>0</v>
      </c>
      <c r="HA1095">
        <v>0</v>
      </c>
      <c r="HB1095">
        <v>0</v>
      </c>
      <c r="HC1095">
        <f>GV1095*GW1095</f>
        <v>0</v>
      </c>
      <c r="IK1095">
        <v>0</v>
      </c>
    </row>
    <row r="1096" spans="1:245" hidden="1" x14ac:dyDescent="0.2">
      <c r="A1096">
        <v>18</v>
      </c>
      <c r="B1096">
        <v>1</v>
      </c>
      <c r="C1096">
        <v>569</v>
      </c>
      <c r="E1096" t="s">
        <v>770</v>
      </c>
      <c r="F1096" t="s">
        <v>233</v>
      </c>
      <c r="G1096" t="s">
        <v>771</v>
      </c>
      <c r="H1096" t="s">
        <v>344</v>
      </c>
      <c r="I1096">
        <f>I1095*J1096</f>
        <v>0</v>
      </c>
      <c r="J1096">
        <v>62.5</v>
      </c>
      <c r="O1096">
        <f>ROUND(CP1096,2)</f>
        <v>0</v>
      </c>
      <c r="P1096">
        <f>ROUND((ROUND((AC1096*AW1096*I1096),2)*BC1096),2)</f>
        <v>0</v>
      </c>
      <c r="Q1096">
        <f>(ROUND((ROUND(((ET1096)*AV1096*I1096),2)*BB1096),2)+ROUND((ROUND(((AE1096-(EU1096))*AV1096*I1096),2)*BS1096),2))</f>
        <v>0</v>
      </c>
      <c r="R1096">
        <f>ROUND((ROUND((AE1096*AV1096*I1096),2)*BS1096),2)</f>
        <v>0</v>
      </c>
      <c r="S1096">
        <f>ROUND((ROUND((AF1096*AV1096*I1096),2)*BA1096),2)</f>
        <v>0</v>
      </c>
      <c r="T1096">
        <f>ROUND(CU1096*I1096,2)</f>
        <v>0</v>
      </c>
      <c r="U1096">
        <f>CV1096*I1096</f>
        <v>0</v>
      </c>
      <c r="V1096">
        <f>CW1096*I1096</f>
        <v>0</v>
      </c>
      <c r="W1096">
        <f>ROUND(CX1096*I1096,2)</f>
        <v>0</v>
      </c>
      <c r="X1096">
        <f>ROUND(CY1096,2)</f>
        <v>0</v>
      </c>
      <c r="Y1096">
        <f>ROUND(CZ1096,2)</f>
        <v>0</v>
      </c>
      <c r="AA1096">
        <v>40385408</v>
      </c>
      <c r="AB1096">
        <f>ROUND((AC1096+AD1096+AF1096),6)</f>
        <v>141.16999999999999</v>
      </c>
      <c r="AC1096">
        <f>ROUND((ES1096),6)</f>
        <v>141.16999999999999</v>
      </c>
      <c r="AD1096">
        <f>ROUND((((ET1096)-(EU1096))+AE1096),6)</f>
        <v>0</v>
      </c>
      <c r="AE1096">
        <f>ROUND((EU1096),6)</f>
        <v>0</v>
      </c>
      <c r="AF1096">
        <f>ROUND((EV1096),6)</f>
        <v>0</v>
      </c>
      <c r="AG1096">
        <f>ROUND((AP1096),6)</f>
        <v>0</v>
      </c>
      <c r="AH1096">
        <f>(EW1096)</f>
        <v>0</v>
      </c>
      <c r="AI1096">
        <f>(EX1096)</f>
        <v>0</v>
      </c>
      <c r="AJ1096">
        <f>(AS1096)</f>
        <v>0</v>
      </c>
      <c r="AK1096">
        <v>141.17000000000002</v>
      </c>
      <c r="AL1096">
        <v>141.17000000000002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1</v>
      </c>
      <c r="AW1096">
        <v>1</v>
      </c>
      <c r="AZ1096">
        <v>1</v>
      </c>
      <c r="BA1096">
        <v>1</v>
      </c>
      <c r="BB1096">
        <v>1</v>
      </c>
      <c r="BC1096">
        <v>5.65</v>
      </c>
      <c r="BD1096" t="s">
        <v>3</v>
      </c>
      <c r="BE1096" t="s">
        <v>3</v>
      </c>
      <c r="BF1096" t="s">
        <v>3</v>
      </c>
      <c r="BG1096" t="s">
        <v>3</v>
      </c>
      <c r="BH1096">
        <v>3</v>
      </c>
      <c r="BI1096">
        <v>1</v>
      </c>
      <c r="BJ1096" t="s">
        <v>3</v>
      </c>
      <c r="BM1096">
        <v>1376</v>
      </c>
      <c r="BN1096">
        <v>0</v>
      </c>
      <c r="BO1096" t="s">
        <v>3</v>
      </c>
      <c r="BP1096">
        <v>0</v>
      </c>
      <c r="BQ1096">
        <v>60</v>
      </c>
      <c r="BR1096">
        <v>0</v>
      </c>
      <c r="BS1096">
        <v>1</v>
      </c>
      <c r="BT1096">
        <v>1</v>
      </c>
      <c r="BU1096">
        <v>1</v>
      </c>
      <c r="BV1096">
        <v>1</v>
      </c>
      <c r="BW1096">
        <v>1</v>
      </c>
      <c r="BX1096">
        <v>1</v>
      </c>
      <c r="BY1096" t="s">
        <v>3</v>
      </c>
      <c r="BZ1096">
        <v>0</v>
      </c>
      <c r="CA1096">
        <v>0</v>
      </c>
      <c r="CE1096">
        <v>30</v>
      </c>
      <c r="CF1096">
        <v>0</v>
      </c>
      <c r="CG1096">
        <v>0</v>
      </c>
      <c r="CM1096">
        <v>0</v>
      </c>
      <c r="CN1096" t="s">
        <v>3</v>
      </c>
      <c r="CO1096">
        <v>0</v>
      </c>
      <c r="CP1096">
        <f>(P1096+Q1096+S1096)</f>
        <v>0</v>
      </c>
      <c r="CQ1096">
        <f>ROUND((ROUND((AC1096*AW1096*1),2)*BC1096),2)</f>
        <v>797.61</v>
      </c>
      <c r="CR1096">
        <f>(ROUND((ROUND(((ET1096)*AV1096*1),2)*BB1096),2)+ROUND((ROUND(((AE1096-(EU1096))*AV1096*1),2)*BS1096),2))</f>
        <v>0</v>
      </c>
      <c r="CS1096">
        <f>ROUND((ROUND((AE1096*AV1096*1),2)*BS1096),2)</f>
        <v>0</v>
      </c>
      <c r="CT1096">
        <f>ROUND((ROUND((AF1096*AV1096*1),2)*BA1096),2)</f>
        <v>0</v>
      </c>
      <c r="CU1096">
        <f>AG1096</f>
        <v>0</v>
      </c>
      <c r="CV1096">
        <f>(AH1096*AV1096)</f>
        <v>0</v>
      </c>
      <c r="CW1096">
        <f>AI1096</f>
        <v>0</v>
      </c>
      <c r="CX1096">
        <f>AJ1096</f>
        <v>0</v>
      </c>
      <c r="CY1096">
        <f>S1096*(BZ1096/100)</f>
        <v>0</v>
      </c>
      <c r="CZ1096">
        <f>S1096*(CA1096/100)</f>
        <v>0</v>
      </c>
      <c r="DC1096" t="s">
        <v>3</v>
      </c>
      <c r="DD1096" t="s">
        <v>3</v>
      </c>
      <c r="DE1096" t="s">
        <v>3</v>
      </c>
      <c r="DF1096" t="s">
        <v>3</v>
      </c>
      <c r="DG1096" t="s">
        <v>3</v>
      </c>
      <c r="DH1096" t="s">
        <v>3</v>
      </c>
      <c r="DI1096" t="s">
        <v>3</v>
      </c>
      <c r="DJ1096" t="s">
        <v>3</v>
      </c>
      <c r="DK1096" t="s">
        <v>3</v>
      </c>
      <c r="DL1096" t="s">
        <v>3</v>
      </c>
      <c r="DM1096" t="s">
        <v>3</v>
      </c>
      <c r="DN1096">
        <v>140</v>
      </c>
      <c r="DO1096">
        <v>79</v>
      </c>
      <c r="DP1096">
        <v>1</v>
      </c>
      <c r="DQ1096">
        <v>1</v>
      </c>
      <c r="DU1096">
        <v>1010</v>
      </c>
      <c r="DV1096" t="s">
        <v>344</v>
      </c>
      <c r="DW1096" t="s">
        <v>344</v>
      </c>
      <c r="DX1096">
        <v>1</v>
      </c>
      <c r="EE1096">
        <v>39928788</v>
      </c>
      <c r="EF1096">
        <v>60</v>
      </c>
      <c r="EG1096" t="s">
        <v>19</v>
      </c>
      <c r="EH1096">
        <v>0</v>
      </c>
      <c r="EI1096" t="s">
        <v>3</v>
      </c>
      <c r="EJ1096">
        <v>1</v>
      </c>
      <c r="EK1096">
        <v>1376</v>
      </c>
      <c r="EL1096" t="s">
        <v>768</v>
      </c>
      <c r="EM1096" t="s">
        <v>769</v>
      </c>
      <c r="EO1096" t="s">
        <v>3</v>
      </c>
      <c r="EQ1096">
        <v>0</v>
      </c>
      <c r="ER1096">
        <v>141.17000000000002</v>
      </c>
      <c r="ES1096">
        <v>141.17000000000002</v>
      </c>
      <c r="ET1096">
        <v>0</v>
      </c>
      <c r="EU1096">
        <v>0</v>
      </c>
      <c r="EV1096">
        <v>0</v>
      </c>
      <c r="EW1096">
        <v>0</v>
      </c>
      <c r="EX1096">
        <v>0</v>
      </c>
      <c r="EZ1096">
        <v>5</v>
      </c>
      <c r="FC1096">
        <v>1</v>
      </c>
      <c r="FD1096">
        <v>18</v>
      </c>
      <c r="FF1096">
        <v>950</v>
      </c>
      <c r="FQ1096">
        <v>0</v>
      </c>
      <c r="FR1096">
        <f>ROUND(IF(AND(BH1096=3,BI1096=3),P1096,0),2)</f>
        <v>0</v>
      </c>
      <c r="FS1096">
        <v>0</v>
      </c>
      <c r="FX1096">
        <v>140</v>
      </c>
      <c r="FY1096">
        <v>79</v>
      </c>
      <c r="GA1096" t="s">
        <v>251</v>
      </c>
      <c r="GD1096">
        <v>0</v>
      </c>
      <c r="GF1096">
        <v>-1887043570</v>
      </c>
      <c r="GG1096">
        <v>2</v>
      </c>
      <c r="GH1096">
        <v>3</v>
      </c>
      <c r="GI1096">
        <v>3</v>
      </c>
      <c r="GJ1096">
        <v>0</v>
      </c>
      <c r="GK1096">
        <f>ROUND(R1096*(R12)/100,2)</f>
        <v>0</v>
      </c>
      <c r="GL1096">
        <f>ROUND(IF(AND(BH1096=3,BI1096=3,FS1096&lt;&gt;0),P1096,0),2)</f>
        <v>0</v>
      </c>
      <c r="GM1096">
        <f>ROUND(O1096+X1096+Y1096+GK1096,2)+GX1096</f>
        <v>0</v>
      </c>
      <c r="GN1096">
        <f>IF(OR(BI1096=0,BI1096=1),ROUND(O1096+X1096+Y1096+GK1096,2),0)</f>
        <v>0</v>
      </c>
      <c r="GO1096">
        <f>IF(BI1096=2,ROUND(O1096+X1096+Y1096+GK1096,2),0)</f>
        <v>0</v>
      </c>
      <c r="GP1096">
        <f>IF(BI1096=4,ROUND(O1096+X1096+Y1096+GK1096,2)+GX1096,0)</f>
        <v>0</v>
      </c>
      <c r="GR1096">
        <v>1</v>
      </c>
      <c r="GS1096">
        <v>1</v>
      </c>
      <c r="GT1096">
        <v>0</v>
      </c>
      <c r="GU1096" t="s">
        <v>3</v>
      </c>
      <c r="GV1096">
        <f>ROUND((GT1096),6)</f>
        <v>0</v>
      </c>
      <c r="GW1096">
        <v>1</v>
      </c>
      <c r="GX1096">
        <f>ROUND(HC1096*I1096,2)</f>
        <v>0</v>
      </c>
      <c r="HA1096">
        <v>0</v>
      </c>
      <c r="HB1096">
        <v>0</v>
      </c>
      <c r="HC1096">
        <f>GV1096*GW1096</f>
        <v>0</v>
      </c>
      <c r="IK1096">
        <v>0</v>
      </c>
    </row>
    <row r="1097" spans="1:245" hidden="1" x14ac:dyDescent="0.2"/>
    <row r="1098" spans="1:245" hidden="1" x14ac:dyDescent="0.2">
      <c r="A1098" s="2">
        <v>51</v>
      </c>
      <c r="B1098" s="2">
        <f>B1091</f>
        <v>1</v>
      </c>
      <c r="C1098" s="2">
        <f>A1091</f>
        <v>4</v>
      </c>
      <c r="D1098" s="2">
        <f>ROW(A1091)</f>
        <v>1091</v>
      </c>
      <c r="E1098" s="2"/>
      <c r="F1098" s="2" t="str">
        <f>IF(F1091&lt;&gt;"",F1091,"")</f>
        <v>Новый раздел</v>
      </c>
      <c r="G1098" s="2" t="str">
        <f>IF(G1091&lt;&gt;"",G1091,"")</f>
        <v>п.43   Установка антипарковочных столбиков - 28шт.</v>
      </c>
      <c r="H1098" s="2">
        <v>0</v>
      </c>
      <c r="I1098" s="2"/>
      <c r="J1098" s="2"/>
      <c r="K1098" s="2"/>
      <c r="L1098" s="2"/>
      <c r="M1098" s="2"/>
      <c r="N1098" s="2"/>
      <c r="O1098" s="2">
        <f t="shared" ref="O1098:T1098" si="994">ROUND(AB1098,2)</f>
        <v>0</v>
      </c>
      <c r="P1098" s="2">
        <f t="shared" si="994"/>
        <v>0</v>
      </c>
      <c r="Q1098" s="2">
        <f t="shared" si="994"/>
        <v>0</v>
      </c>
      <c r="R1098" s="2">
        <f t="shared" si="994"/>
        <v>0</v>
      </c>
      <c r="S1098" s="2">
        <f t="shared" si="994"/>
        <v>0</v>
      </c>
      <c r="T1098" s="2">
        <f t="shared" si="994"/>
        <v>0</v>
      </c>
      <c r="U1098" s="2">
        <f>AH1098</f>
        <v>0</v>
      </c>
      <c r="V1098" s="2">
        <f>AI1098</f>
        <v>0</v>
      </c>
      <c r="W1098" s="2">
        <f>ROUND(AJ1098,2)</f>
        <v>0</v>
      </c>
      <c r="X1098" s="2">
        <f>ROUND(AK1098,2)</f>
        <v>0</v>
      </c>
      <c r="Y1098" s="2">
        <f>ROUND(AL1098,2)</f>
        <v>0</v>
      </c>
      <c r="Z1098" s="2"/>
      <c r="AA1098" s="2"/>
      <c r="AB1098" s="2">
        <f>ROUND(SUMIF(AA1095:AA1096,"=40385408",O1095:O1096),2)</f>
        <v>0</v>
      </c>
      <c r="AC1098" s="2">
        <f>ROUND(SUMIF(AA1095:AA1096,"=40385408",P1095:P1096),2)</f>
        <v>0</v>
      </c>
      <c r="AD1098" s="2">
        <f>ROUND(SUMIF(AA1095:AA1096,"=40385408",Q1095:Q1096),2)</f>
        <v>0</v>
      </c>
      <c r="AE1098" s="2">
        <f>ROUND(SUMIF(AA1095:AA1096,"=40385408",R1095:R1096),2)</f>
        <v>0</v>
      </c>
      <c r="AF1098" s="2">
        <f>ROUND(SUMIF(AA1095:AA1096,"=40385408",S1095:S1096),2)</f>
        <v>0</v>
      </c>
      <c r="AG1098" s="2">
        <f>ROUND(SUMIF(AA1095:AA1096,"=40385408",T1095:T1096),2)</f>
        <v>0</v>
      </c>
      <c r="AH1098" s="2">
        <f>SUMIF(AA1095:AA1096,"=40385408",U1095:U1096)</f>
        <v>0</v>
      </c>
      <c r="AI1098" s="2">
        <f>SUMIF(AA1095:AA1096,"=40385408",V1095:V1096)</f>
        <v>0</v>
      </c>
      <c r="AJ1098" s="2">
        <f>ROUND(SUMIF(AA1095:AA1096,"=40385408",W1095:W1096),2)</f>
        <v>0</v>
      </c>
      <c r="AK1098" s="2">
        <f>ROUND(SUMIF(AA1095:AA1096,"=40385408",X1095:X1096),2)</f>
        <v>0</v>
      </c>
      <c r="AL1098" s="2">
        <f>ROUND(SUMIF(AA1095:AA1096,"=40385408",Y1095:Y1096),2)</f>
        <v>0</v>
      </c>
      <c r="AM1098" s="2"/>
      <c r="AN1098" s="2"/>
      <c r="AO1098" s="2">
        <f t="shared" ref="AO1098:BC1098" si="995">ROUND(BX1098,2)</f>
        <v>0</v>
      </c>
      <c r="AP1098" s="2">
        <f t="shared" si="995"/>
        <v>0</v>
      </c>
      <c r="AQ1098" s="2">
        <f t="shared" si="995"/>
        <v>0</v>
      </c>
      <c r="AR1098" s="2">
        <f t="shared" si="995"/>
        <v>0</v>
      </c>
      <c r="AS1098" s="2">
        <f t="shared" si="995"/>
        <v>0</v>
      </c>
      <c r="AT1098" s="2">
        <f t="shared" si="995"/>
        <v>0</v>
      </c>
      <c r="AU1098" s="2">
        <f t="shared" si="995"/>
        <v>0</v>
      </c>
      <c r="AV1098" s="2">
        <f t="shared" si="995"/>
        <v>0</v>
      </c>
      <c r="AW1098" s="2">
        <f t="shared" si="995"/>
        <v>0</v>
      </c>
      <c r="AX1098" s="2">
        <f t="shared" si="995"/>
        <v>0</v>
      </c>
      <c r="AY1098" s="2">
        <f t="shared" si="995"/>
        <v>0</v>
      </c>
      <c r="AZ1098" s="2">
        <f t="shared" si="995"/>
        <v>0</v>
      </c>
      <c r="BA1098" s="2">
        <f t="shared" si="995"/>
        <v>0</v>
      </c>
      <c r="BB1098" s="2">
        <f t="shared" si="995"/>
        <v>0</v>
      </c>
      <c r="BC1098" s="2">
        <f t="shared" si="995"/>
        <v>0</v>
      </c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>
        <f>ROUND(SUMIF(AA1095:AA1096,"=40385408",FQ1095:FQ1096),2)</f>
        <v>0</v>
      </c>
      <c r="BY1098" s="2">
        <f>ROUND(SUMIF(AA1095:AA1096,"=40385408",FR1095:FR1096),2)</f>
        <v>0</v>
      </c>
      <c r="BZ1098" s="2">
        <f>ROUND(SUMIF(AA1095:AA1096,"=40385408",GL1095:GL1096),2)</f>
        <v>0</v>
      </c>
      <c r="CA1098" s="2">
        <f>ROUND(SUMIF(AA1095:AA1096,"=40385408",GM1095:GM1096),2)</f>
        <v>0</v>
      </c>
      <c r="CB1098" s="2">
        <f>ROUND(SUMIF(AA1095:AA1096,"=40385408",GN1095:GN1096),2)</f>
        <v>0</v>
      </c>
      <c r="CC1098" s="2">
        <f>ROUND(SUMIF(AA1095:AA1096,"=40385408",GO1095:GO1096),2)</f>
        <v>0</v>
      </c>
      <c r="CD1098" s="2">
        <f>ROUND(SUMIF(AA1095:AA1096,"=40385408",GP1095:GP1096),2)</f>
        <v>0</v>
      </c>
      <c r="CE1098" s="2">
        <f>AC1098-BX1098</f>
        <v>0</v>
      </c>
      <c r="CF1098" s="2">
        <f>AC1098-BY1098</f>
        <v>0</v>
      </c>
      <c r="CG1098" s="2">
        <f>BX1098-BZ1098</f>
        <v>0</v>
      </c>
      <c r="CH1098" s="2">
        <f>AC1098-BX1098-BY1098+BZ1098</f>
        <v>0</v>
      </c>
      <c r="CI1098" s="2">
        <f>BY1098-BZ1098</f>
        <v>0</v>
      </c>
      <c r="CJ1098" s="2">
        <f>ROUND(SUMIF(AA1095:AA1096,"=40385408",GX1095:GX1096),2)</f>
        <v>0</v>
      </c>
      <c r="CK1098" s="2">
        <f>ROUND(SUMIF(AA1095:AA1096,"=40385408",GY1095:GY1096),2)</f>
        <v>0</v>
      </c>
      <c r="CL1098" s="2">
        <f>ROUND(SUMIF(AA1095:AA1096,"=40385408",GZ1095:GZ1096),2)</f>
        <v>0</v>
      </c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>
        <v>0</v>
      </c>
    </row>
    <row r="1099" spans="1:245" hidden="1" x14ac:dyDescent="0.2"/>
    <row r="1100" spans="1:245" hidden="1" x14ac:dyDescent="0.2">
      <c r="A1100" s="4">
        <v>50</v>
      </c>
      <c r="B1100" s="4">
        <v>0</v>
      </c>
      <c r="C1100" s="4">
        <v>0</v>
      </c>
      <c r="D1100" s="4">
        <v>1</v>
      </c>
      <c r="E1100" s="4">
        <v>201</v>
      </c>
      <c r="F1100" s="4">
        <f>ROUND(Source!O1098,O1100)</f>
        <v>0</v>
      </c>
      <c r="G1100" s="4" t="s">
        <v>65</v>
      </c>
      <c r="H1100" s="4" t="s">
        <v>66</v>
      </c>
      <c r="I1100" s="4"/>
      <c r="J1100" s="4"/>
      <c r="K1100" s="4">
        <v>201</v>
      </c>
      <c r="L1100" s="4">
        <v>1</v>
      </c>
      <c r="M1100" s="4">
        <v>3</v>
      </c>
      <c r="N1100" s="4" t="s">
        <v>3</v>
      </c>
      <c r="O1100" s="4">
        <v>2</v>
      </c>
      <c r="P1100" s="4"/>
      <c r="Q1100" s="4"/>
      <c r="R1100" s="4"/>
      <c r="S1100" s="4"/>
      <c r="T1100" s="4"/>
      <c r="U1100" s="4"/>
      <c r="V1100" s="4"/>
      <c r="W1100" s="4"/>
    </row>
    <row r="1101" spans="1:245" hidden="1" x14ac:dyDescent="0.2">
      <c r="A1101" s="4">
        <v>50</v>
      </c>
      <c r="B1101" s="4">
        <v>0</v>
      </c>
      <c r="C1101" s="4">
        <v>0</v>
      </c>
      <c r="D1101" s="4">
        <v>1</v>
      </c>
      <c r="E1101" s="4">
        <v>202</v>
      </c>
      <c r="F1101" s="4">
        <f>ROUND(Source!P1098,O1101)</f>
        <v>0</v>
      </c>
      <c r="G1101" s="4" t="s">
        <v>67</v>
      </c>
      <c r="H1101" s="4" t="s">
        <v>68</v>
      </c>
      <c r="I1101" s="4"/>
      <c r="J1101" s="4"/>
      <c r="K1101" s="4">
        <v>202</v>
      </c>
      <c r="L1101" s="4">
        <v>2</v>
      </c>
      <c r="M1101" s="4">
        <v>3</v>
      </c>
      <c r="N1101" s="4" t="s">
        <v>3</v>
      </c>
      <c r="O1101" s="4">
        <v>2</v>
      </c>
      <c r="P1101" s="4"/>
      <c r="Q1101" s="4"/>
      <c r="R1101" s="4"/>
      <c r="S1101" s="4"/>
      <c r="T1101" s="4"/>
      <c r="U1101" s="4"/>
      <c r="V1101" s="4"/>
      <c r="W1101" s="4"/>
    </row>
    <row r="1102" spans="1:245" hidden="1" x14ac:dyDescent="0.2">
      <c r="A1102" s="4">
        <v>50</v>
      </c>
      <c r="B1102" s="4">
        <v>0</v>
      </c>
      <c r="C1102" s="4">
        <v>0</v>
      </c>
      <c r="D1102" s="4">
        <v>1</v>
      </c>
      <c r="E1102" s="4">
        <v>222</v>
      </c>
      <c r="F1102" s="4">
        <f>ROUND(Source!AO1098,O1102)</f>
        <v>0</v>
      </c>
      <c r="G1102" s="4" t="s">
        <v>69</v>
      </c>
      <c r="H1102" s="4" t="s">
        <v>70</v>
      </c>
      <c r="I1102" s="4"/>
      <c r="J1102" s="4"/>
      <c r="K1102" s="4">
        <v>222</v>
      </c>
      <c r="L1102" s="4">
        <v>3</v>
      </c>
      <c r="M1102" s="4">
        <v>3</v>
      </c>
      <c r="N1102" s="4" t="s">
        <v>3</v>
      </c>
      <c r="O1102" s="4">
        <v>2</v>
      </c>
      <c r="P1102" s="4"/>
      <c r="Q1102" s="4"/>
      <c r="R1102" s="4"/>
      <c r="S1102" s="4"/>
      <c r="T1102" s="4"/>
      <c r="U1102" s="4"/>
      <c r="V1102" s="4"/>
      <c r="W1102" s="4"/>
    </row>
    <row r="1103" spans="1:245" hidden="1" x14ac:dyDescent="0.2">
      <c r="A1103" s="4">
        <v>50</v>
      </c>
      <c r="B1103" s="4">
        <v>0</v>
      </c>
      <c r="C1103" s="4">
        <v>0</v>
      </c>
      <c r="D1103" s="4">
        <v>1</v>
      </c>
      <c r="E1103" s="4">
        <v>225</v>
      </c>
      <c r="F1103" s="4">
        <f>ROUND(Source!AV1098,O1103)</f>
        <v>0</v>
      </c>
      <c r="G1103" s="4" t="s">
        <v>71</v>
      </c>
      <c r="H1103" s="4" t="s">
        <v>72</v>
      </c>
      <c r="I1103" s="4"/>
      <c r="J1103" s="4"/>
      <c r="K1103" s="4">
        <v>225</v>
      </c>
      <c r="L1103" s="4">
        <v>4</v>
      </c>
      <c r="M1103" s="4">
        <v>3</v>
      </c>
      <c r="N1103" s="4" t="s">
        <v>3</v>
      </c>
      <c r="O1103" s="4">
        <v>2</v>
      </c>
      <c r="P1103" s="4"/>
      <c r="Q1103" s="4"/>
      <c r="R1103" s="4"/>
      <c r="S1103" s="4"/>
      <c r="T1103" s="4"/>
      <c r="U1103" s="4"/>
      <c r="V1103" s="4"/>
      <c r="W1103" s="4"/>
    </row>
    <row r="1104" spans="1:245" hidden="1" x14ac:dyDescent="0.2">
      <c r="A1104" s="4">
        <v>50</v>
      </c>
      <c r="B1104" s="4">
        <v>0</v>
      </c>
      <c r="C1104" s="4">
        <v>0</v>
      </c>
      <c r="D1104" s="4">
        <v>1</v>
      </c>
      <c r="E1104" s="4">
        <v>226</v>
      </c>
      <c r="F1104" s="4">
        <f>ROUND(Source!AW1098,O1104)</f>
        <v>0</v>
      </c>
      <c r="G1104" s="4" t="s">
        <v>73</v>
      </c>
      <c r="H1104" s="4" t="s">
        <v>74</v>
      </c>
      <c r="I1104" s="4"/>
      <c r="J1104" s="4"/>
      <c r="K1104" s="4">
        <v>226</v>
      </c>
      <c r="L1104" s="4">
        <v>5</v>
      </c>
      <c r="M1104" s="4">
        <v>3</v>
      </c>
      <c r="N1104" s="4" t="s">
        <v>3</v>
      </c>
      <c r="O1104" s="4">
        <v>2</v>
      </c>
      <c r="P1104" s="4"/>
      <c r="Q1104" s="4"/>
      <c r="R1104" s="4"/>
      <c r="S1104" s="4"/>
      <c r="T1104" s="4"/>
      <c r="U1104" s="4"/>
      <c r="V1104" s="4"/>
      <c r="W1104" s="4"/>
    </row>
    <row r="1105" spans="1:23" hidden="1" x14ac:dyDescent="0.2">
      <c r="A1105" s="4">
        <v>50</v>
      </c>
      <c r="B1105" s="4">
        <v>0</v>
      </c>
      <c r="C1105" s="4">
        <v>0</v>
      </c>
      <c r="D1105" s="4">
        <v>1</v>
      </c>
      <c r="E1105" s="4">
        <v>227</v>
      </c>
      <c r="F1105" s="4">
        <f>ROUND(Source!AX1098,O1105)</f>
        <v>0</v>
      </c>
      <c r="G1105" s="4" t="s">
        <v>75</v>
      </c>
      <c r="H1105" s="4" t="s">
        <v>76</v>
      </c>
      <c r="I1105" s="4"/>
      <c r="J1105" s="4"/>
      <c r="K1105" s="4">
        <v>227</v>
      </c>
      <c r="L1105" s="4">
        <v>6</v>
      </c>
      <c r="M1105" s="4">
        <v>3</v>
      </c>
      <c r="N1105" s="4" t="s">
        <v>3</v>
      </c>
      <c r="O1105" s="4">
        <v>2</v>
      </c>
      <c r="P1105" s="4"/>
      <c r="Q1105" s="4"/>
      <c r="R1105" s="4"/>
      <c r="S1105" s="4"/>
      <c r="T1105" s="4"/>
      <c r="U1105" s="4"/>
      <c r="V1105" s="4"/>
      <c r="W1105" s="4"/>
    </row>
    <row r="1106" spans="1:23" hidden="1" x14ac:dyDescent="0.2">
      <c r="A1106" s="4">
        <v>50</v>
      </c>
      <c r="B1106" s="4">
        <v>0</v>
      </c>
      <c r="C1106" s="4">
        <v>0</v>
      </c>
      <c r="D1106" s="4">
        <v>1</v>
      </c>
      <c r="E1106" s="4">
        <v>228</v>
      </c>
      <c r="F1106" s="4">
        <f>ROUND(Source!AY1098,O1106)</f>
        <v>0</v>
      </c>
      <c r="G1106" s="4" t="s">
        <v>77</v>
      </c>
      <c r="H1106" s="4" t="s">
        <v>78</v>
      </c>
      <c r="I1106" s="4"/>
      <c r="J1106" s="4"/>
      <c r="K1106" s="4">
        <v>228</v>
      </c>
      <c r="L1106" s="4">
        <v>7</v>
      </c>
      <c r="M1106" s="4">
        <v>3</v>
      </c>
      <c r="N1106" s="4" t="s">
        <v>3</v>
      </c>
      <c r="O1106" s="4">
        <v>2</v>
      </c>
      <c r="P1106" s="4"/>
      <c r="Q1106" s="4"/>
      <c r="R1106" s="4"/>
      <c r="S1106" s="4"/>
      <c r="T1106" s="4"/>
      <c r="U1106" s="4"/>
      <c r="V1106" s="4"/>
      <c r="W1106" s="4"/>
    </row>
    <row r="1107" spans="1:23" hidden="1" x14ac:dyDescent="0.2">
      <c r="A1107" s="4">
        <v>50</v>
      </c>
      <c r="B1107" s="4">
        <v>0</v>
      </c>
      <c r="C1107" s="4">
        <v>0</v>
      </c>
      <c r="D1107" s="4">
        <v>1</v>
      </c>
      <c r="E1107" s="4">
        <v>216</v>
      </c>
      <c r="F1107" s="4">
        <f>ROUND(Source!AP1098,O1107)</f>
        <v>0</v>
      </c>
      <c r="G1107" s="4" t="s">
        <v>79</v>
      </c>
      <c r="H1107" s="4" t="s">
        <v>80</v>
      </c>
      <c r="I1107" s="4"/>
      <c r="J1107" s="4"/>
      <c r="K1107" s="4">
        <v>216</v>
      </c>
      <c r="L1107" s="4">
        <v>8</v>
      </c>
      <c r="M1107" s="4">
        <v>3</v>
      </c>
      <c r="N1107" s="4" t="s">
        <v>3</v>
      </c>
      <c r="O1107" s="4">
        <v>2</v>
      </c>
      <c r="P1107" s="4"/>
      <c r="Q1107" s="4"/>
      <c r="R1107" s="4"/>
      <c r="S1107" s="4"/>
      <c r="T1107" s="4"/>
      <c r="U1107" s="4"/>
      <c r="V1107" s="4"/>
      <c r="W1107" s="4"/>
    </row>
    <row r="1108" spans="1:23" hidden="1" x14ac:dyDescent="0.2">
      <c r="A1108" s="4">
        <v>50</v>
      </c>
      <c r="B1108" s="4">
        <v>0</v>
      </c>
      <c r="C1108" s="4">
        <v>0</v>
      </c>
      <c r="D1108" s="4">
        <v>1</v>
      </c>
      <c r="E1108" s="4">
        <v>223</v>
      </c>
      <c r="F1108" s="4">
        <f>ROUND(Source!AQ1098,O1108)</f>
        <v>0</v>
      </c>
      <c r="G1108" s="4" t="s">
        <v>81</v>
      </c>
      <c r="H1108" s="4" t="s">
        <v>82</v>
      </c>
      <c r="I1108" s="4"/>
      <c r="J1108" s="4"/>
      <c r="K1108" s="4">
        <v>223</v>
      </c>
      <c r="L1108" s="4">
        <v>9</v>
      </c>
      <c r="M1108" s="4">
        <v>3</v>
      </c>
      <c r="N1108" s="4" t="s">
        <v>3</v>
      </c>
      <c r="O1108" s="4">
        <v>2</v>
      </c>
      <c r="P1108" s="4"/>
      <c r="Q1108" s="4"/>
      <c r="R1108" s="4"/>
      <c r="S1108" s="4"/>
      <c r="T1108" s="4"/>
      <c r="U1108" s="4"/>
      <c r="V1108" s="4"/>
      <c r="W1108" s="4"/>
    </row>
    <row r="1109" spans="1:23" hidden="1" x14ac:dyDescent="0.2">
      <c r="A1109" s="4">
        <v>50</v>
      </c>
      <c r="B1109" s="4">
        <v>0</v>
      </c>
      <c r="C1109" s="4">
        <v>0</v>
      </c>
      <c r="D1109" s="4">
        <v>1</v>
      </c>
      <c r="E1109" s="4">
        <v>229</v>
      </c>
      <c r="F1109" s="4">
        <f>ROUND(Source!AZ1098,O1109)</f>
        <v>0</v>
      </c>
      <c r="G1109" s="4" t="s">
        <v>83</v>
      </c>
      <c r="H1109" s="4" t="s">
        <v>84</v>
      </c>
      <c r="I1109" s="4"/>
      <c r="J1109" s="4"/>
      <c r="K1109" s="4">
        <v>229</v>
      </c>
      <c r="L1109" s="4">
        <v>10</v>
      </c>
      <c r="M1109" s="4">
        <v>3</v>
      </c>
      <c r="N1109" s="4" t="s">
        <v>3</v>
      </c>
      <c r="O1109" s="4">
        <v>2</v>
      </c>
      <c r="P1109" s="4"/>
      <c r="Q1109" s="4"/>
      <c r="R1109" s="4"/>
      <c r="S1109" s="4"/>
      <c r="T1109" s="4"/>
      <c r="U1109" s="4"/>
      <c r="V1109" s="4"/>
      <c r="W1109" s="4"/>
    </row>
    <row r="1110" spans="1:23" hidden="1" x14ac:dyDescent="0.2">
      <c r="A1110" s="4">
        <v>50</v>
      </c>
      <c r="B1110" s="4">
        <v>0</v>
      </c>
      <c r="C1110" s="4">
        <v>0</v>
      </c>
      <c r="D1110" s="4">
        <v>1</v>
      </c>
      <c r="E1110" s="4">
        <v>203</v>
      </c>
      <c r="F1110" s="4">
        <f>ROUND(Source!Q1098,O1110)</f>
        <v>0</v>
      </c>
      <c r="G1110" s="4" t="s">
        <v>85</v>
      </c>
      <c r="H1110" s="4" t="s">
        <v>86</v>
      </c>
      <c r="I1110" s="4"/>
      <c r="J1110" s="4"/>
      <c r="K1110" s="4">
        <v>203</v>
      </c>
      <c r="L1110" s="4">
        <v>11</v>
      </c>
      <c r="M1110" s="4">
        <v>3</v>
      </c>
      <c r="N1110" s="4" t="s">
        <v>3</v>
      </c>
      <c r="O1110" s="4">
        <v>2</v>
      </c>
      <c r="P1110" s="4"/>
      <c r="Q1110" s="4"/>
      <c r="R1110" s="4"/>
      <c r="S1110" s="4"/>
      <c r="T1110" s="4"/>
      <c r="U1110" s="4"/>
      <c r="V1110" s="4"/>
      <c r="W1110" s="4"/>
    </row>
    <row r="1111" spans="1:23" hidden="1" x14ac:dyDescent="0.2">
      <c r="A1111" s="4">
        <v>50</v>
      </c>
      <c r="B1111" s="4">
        <v>0</v>
      </c>
      <c r="C1111" s="4">
        <v>0</v>
      </c>
      <c r="D1111" s="4">
        <v>1</v>
      </c>
      <c r="E1111" s="4">
        <v>231</v>
      </c>
      <c r="F1111" s="4">
        <f>ROUND(Source!BB1098,O1111)</f>
        <v>0</v>
      </c>
      <c r="G1111" s="4" t="s">
        <v>87</v>
      </c>
      <c r="H1111" s="4" t="s">
        <v>88</v>
      </c>
      <c r="I1111" s="4"/>
      <c r="J1111" s="4"/>
      <c r="K1111" s="4">
        <v>231</v>
      </c>
      <c r="L1111" s="4">
        <v>12</v>
      </c>
      <c r="M1111" s="4">
        <v>3</v>
      </c>
      <c r="N1111" s="4" t="s">
        <v>3</v>
      </c>
      <c r="O1111" s="4">
        <v>2</v>
      </c>
      <c r="P1111" s="4"/>
      <c r="Q1111" s="4"/>
      <c r="R1111" s="4"/>
      <c r="S1111" s="4"/>
      <c r="T1111" s="4"/>
      <c r="U1111" s="4"/>
      <c r="V1111" s="4"/>
      <c r="W1111" s="4"/>
    </row>
    <row r="1112" spans="1:23" hidden="1" x14ac:dyDescent="0.2">
      <c r="A1112" s="4">
        <v>50</v>
      </c>
      <c r="B1112" s="4">
        <v>0</v>
      </c>
      <c r="C1112" s="4">
        <v>0</v>
      </c>
      <c r="D1112" s="4">
        <v>1</v>
      </c>
      <c r="E1112" s="4">
        <v>204</v>
      </c>
      <c r="F1112" s="4">
        <f>ROUND(Source!R1098,O1112)</f>
        <v>0</v>
      </c>
      <c r="G1112" s="4" t="s">
        <v>89</v>
      </c>
      <c r="H1112" s="4" t="s">
        <v>90</v>
      </c>
      <c r="I1112" s="4"/>
      <c r="J1112" s="4"/>
      <c r="K1112" s="4">
        <v>204</v>
      </c>
      <c r="L1112" s="4">
        <v>13</v>
      </c>
      <c r="M1112" s="4">
        <v>3</v>
      </c>
      <c r="N1112" s="4" t="s">
        <v>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</row>
    <row r="1113" spans="1:23" hidden="1" x14ac:dyDescent="0.2">
      <c r="A1113" s="4">
        <v>50</v>
      </c>
      <c r="B1113" s="4">
        <v>0</v>
      </c>
      <c r="C1113" s="4">
        <v>0</v>
      </c>
      <c r="D1113" s="4">
        <v>1</v>
      </c>
      <c r="E1113" s="4">
        <v>205</v>
      </c>
      <c r="F1113" s="4">
        <f>ROUND(Source!S1098,O1113)</f>
        <v>0</v>
      </c>
      <c r="G1113" s="4" t="s">
        <v>91</v>
      </c>
      <c r="H1113" s="4" t="s">
        <v>92</v>
      </c>
      <c r="I1113" s="4"/>
      <c r="J1113" s="4"/>
      <c r="K1113" s="4">
        <v>205</v>
      </c>
      <c r="L1113" s="4">
        <v>14</v>
      </c>
      <c r="M1113" s="4">
        <v>3</v>
      </c>
      <c r="N1113" s="4" t="s">
        <v>3</v>
      </c>
      <c r="O1113" s="4">
        <v>2</v>
      </c>
      <c r="P1113" s="4"/>
      <c r="Q1113" s="4"/>
      <c r="R1113" s="4"/>
      <c r="S1113" s="4"/>
      <c r="T1113" s="4"/>
      <c r="U1113" s="4"/>
      <c r="V1113" s="4"/>
      <c r="W1113" s="4"/>
    </row>
    <row r="1114" spans="1:23" hidden="1" x14ac:dyDescent="0.2">
      <c r="A1114" s="4">
        <v>50</v>
      </c>
      <c r="B1114" s="4">
        <v>0</v>
      </c>
      <c r="C1114" s="4">
        <v>0</v>
      </c>
      <c r="D1114" s="4">
        <v>1</v>
      </c>
      <c r="E1114" s="4">
        <v>232</v>
      </c>
      <c r="F1114" s="4">
        <f>ROUND(Source!BC1098,O1114)</f>
        <v>0</v>
      </c>
      <c r="G1114" s="4" t="s">
        <v>93</v>
      </c>
      <c r="H1114" s="4" t="s">
        <v>94</v>
      </c>
      <c r="I1114" s="4"/>
      <c r="J1114" s="4"/>
      <c r="K1114" s="4">
        <v>232</v>
      </c>
      <c r="L1114" s="4">
        <v>15</v>
      </c>
      <c r="M1114" s="4">
        <v>3</v>
      </c>
      <c r="N1114" s="4" t="s">
        <v>3</v>
      </c>
      <c r="O1114" s="4">
        <v>2</v>
      </c>
      <c r="P1114" s="4"/>
      <c r="Q1114" s="4"/>
      <c r="R1114" s="4"/>
      <c r="S1114" s="4"/>
      <c r="T1114" s="4"/>
      <c r="U1114" s="4"/>
      <c r="V1114" s="4"/>
      <c r="W1114" s="4"/>
    </row>
    <row r="1115" spans="1:23" hidden="1" x14ac:dyDescent="0.2">
      <c r="A1115" s="4">
        <v>50</v>
      </c>
      <c r="B1115" s="4">
        <v>0</v>
      </c>
      <c r="C1115" s="4">
        <v>0</v>
      </c>
      <c r="D1115" s="4">
        <v>1</v>
      </c>
      <c r="E1115" s="4">
        <v>214</v>
      </c>
      <c r="F1115" s="4">
        <f>ROUND(Source!AS1098,O1115)</f>
        <v>0</v>
      </c>
      <c r="G1115" s="4" t="s">
        <v>95</v>
      </c>
      <c r="H1115" s="4" t="s">
        <v>96</v>
      </c>
      <c r="I1115" s="4"/>
      <c r="J1115" s="4"/>
      <c r="K1115" s="4">
        <v>214</v>
      </c>
      <c r="L1115" s="4">
        <v>16</v>
      </c>
      <c r="M1115" s="4">
        <v>3</v>
      </c>
      <c r="N1115" s="4" t="s">
        <v>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</row>
    <row r="1116" spans="1:23" hidden="1" x14ac:dyDescent="0.2">
      <c r="A1116" s="4">
        <v>50</v>
      </c>
      <c r="B1116" s="4">
        <v>0</v>
      </c>
      <c r="C1116" s="4">
        <v>0</v>
      </c>
      <c r="D1116" s="4">
        <v>1</v>
      </c>
      <c r="E1116" s="4">
        <v>215</v>
      </c>
      <c r="F1116" s="4">
        <f>ROUND(Source!AT1098,O1116)</f>
        <v>0</v>
      </c>
      <c r="G1116" s="4" t="s">
        <v>97</v>
      </c>
      <c r="H1116" s="4" t="s">
        <v>98</v>
      </c>
      <c r="I1116" s="4"/>
      <c r="J1116" s="4"/>
      <c r="K1116" s="4">
        <v>215</v>
      </c>
      <c r="L1116" s="4">
        <v>17</v>
      </c>
      <c r="M1116" s="4">
        <v>3</v>
      </c>
      <c r="N1116" s="4" t="s">
        <v>3</v>
      </c>
      <c r="O1116" s="4">
        <v>2</v>
      </c>
      <c r="P1116" s="4"/>
      <c r="Q1116" s="4"/>
      <c r="R1116" s="4"/>
      <c r="S1116" s="4"/>
      <c r="T1116" s="4"/>
      <c r="U1116" s="4"/>
      <c r="V1116" s="4"/>
      <c r="W1116" s="4"/>
    </row>
    <row r="1117" spans="1:23" hidden="1" x14ac:dyDescent="0.2">
      <c r="A1117" s="4">
        <v>50</v>
      </c>
      <c r="B1117" s="4">
        <v>0</v>
      </c>
      <c r="C1117" s="4">
        <v>0</v>
      </c>
      <c r="D1117" s="4">
        <v>1</v>
      </c>
      <c r="E1117" s="4">
        <v>217</v>
      </c>
      <c r="F1117" s="4">
        <f>ROUND(Source!AU1098,O1117)</f>
        <v>0</v>
      </c>
      <c r="G1117" s="4" t="s">
        <v>99</v>
      </c>
      <c r="H1117" s="4" t="s">
        <v>100</v>
      </c>
      <c r="I1117" s="4"/>
      <c r="J1117" s="4"/>
      <c r="K1117" s="4">
        <v>217</v>
      </c>
      <c r="L1117" s="4">
        <v>18</v>
      </c>
      <c r="M1117" s="4">
        <v>3</v>
      </c>
      <c r="N1117" s="4" t="s">
        <v>3</v>
      </c>
      <c r="O1117" s="4">
        <v>2</v>
      </c>
      <c r="P1117" s="4"/>
      <c r="Q1117" s="4"/>
      <c r="R1117" s="4"/>
      <c r="S1117" s="4"/>
      <c r="T1117" s="4"/>
      <c r="U1117" s="4"/>
      <c r="V1117" s="4"/>
      <c r="W1117" s="4"/>
    </row>
    <row r="1118" spans="1:23" hidden="1" x14ac:dyDescent="0.2">
      <c r="A1118" s="4">
        <v>50</v>
      </c>
      <c r="B1118" s="4">
        <v>0</v>
      </c>
      <c r="C1118" s="4">
        <v>0</v>
      </c>
      <c r="D1118" s="4">
        <v>1</v>
      </c>
      <c r="E1118" s="4">
        <v>230</v>
      </c>
      <c r="F1118" s="4">
        <f>ROUND(Source!BA1098,O1118)</f>
        <v>0</v>
      </c>
      <c r="G1118" s="4" t="s">
        <v>101</v>
      </c>
      <c r="H1118" s="4" t="s">
        <v>102</v>
      </c>
      <c r="I1118" s="4"/>
      <c r="J1118" s="4"/>
      <c r="K1118" s="4">
        <v>230</v>
      </c>
      <c r="L1118" s="4">
        <v>19</v>
      </c>
      <c r="M1118" s="4">
        <v>3</v>
      </c>
      <c r="N1118" s="4" t="s">
        <v>3</v>
      </c>
      <c r="O1118" s="4">
        <v>2</v>
      </c>
      <c r="P1118" s="4"/>
      <c r="Q1118" s="4"/>
      <c r="R1118" s="4"/>
      <c r="S1118" s="4"/>
      <c r="T1118" s="4"/>
      <c r="U1118" s="4"/>
      <c r="V1118" s="4"/>
      <c r="W1118" s="4"/>
    </row>
    <row r="1119" spans="1:23" hidden="1" x14ac:dyDescent="0.2">
      <c r="A1119" s="4">
        <v>50</v>
      </c>
      <c r="B1119" s="4">
        <v>0</v>
      </c>
      <c r="C1119" s="4">
        <v>0</v>
      </c>
      <c r="D1119" s="4">
        <v>1</v>
      </c>
      <c r="E1119" s="4">
        <v>206</v>
      </c>
      <c r="F1119" s="4">
        <f>ROUND(Source!T1098,O1119)</f>
        <v>0</v>
      </c>
      <c r="G1119" s="4" t="s">
        <v>103</v>
      </c>
      <c r="H1119" s="4" t="s">
        <v>104</v>
      </c>
      <c r="I1119" s="4"/>
      <c r="J1119" s="4"/>
      <c r="K1119" s="4">
        <v>206</v>
      </c>
      <c r="L1119" s="4">
        <v>20</v>
      </c>
      <c r="M1119" s="4">
        <v>3</v>
      </c>
      <c r="N1119" s="4" t="s">
        <v>3</v>
      </c>
      <c r="O1119" s="4">
        <v>2</v>
      </c>
      <c r="P1119" s="4"/>
      <c r="Q1119" s="4"/>
      <c r="R1119" s="4"/>
      <c r="S1119" s="4"/>
      <c r="T1119" s="4"/>
      <c r="U1119" s="4"/>
      <c r="V1119" s="4"/>
      <c r="W1119" s="4"/>
    </row>
    <row r="1120" spans="1:23" hidden="1" x14ac:dyDescent="0.2">
      <c r="A1120" s="4">
        <v>50</v>
      </c>
      <c r="B1120" s="4">
        <v>0</v>
      </c>
      <c r="C1120" s="4">
        <v>0</v>
      </c>
      <c r="D1120" s="4">
        <v>1</v>
      </c>
      <c r="E1120" s="4">
        <v>207</v>
      </c>
      <c r="F1120" s="4">
        <f>Source!U1098</f>
        <v>0</v>
      </c>
      <c r="G1120" s="4" t="s">
        <v>105</v>
      </c>
      <c r="H1120" s="4" t="s">
        <v>106</v>
      </c>
      <c r="I1120" s="4"/>
      <c r="J1120" s="4"/>
      <c r="K1120" s="4">
        <v>207</v>
      </c>
      <c r="L1120" s="4">
        <v>21</v>
      </c>
      <c r="M1120" s="4">
        <v>3</v>
      </c>
      <c r="N1120" s="4" t="s">
        <v>3</v>
      </c>
      <c r="O1120" s="4">
        <v>-1</v>
      </c>
      <c r="P1120" s="4"/>
      <c r="Q1120" s="4"/>
      <c r="R1120" s="4"/>
      <c r="S1120" s="4"/>
      <c r="T1120" s="4"/>
      <c r="U1120" s="4"/>
      <c r="V1120" s="4"/>
      <c r="W1120" s="4"/>
    </row>
    <row r="1121" spans="1:245" hidden="1" x14ac:dyDescent="0.2">
      <c r="A1121" s="4">
        <v>50</v>
      </c>
      <c r="B1121" s="4">
        <v>0</v>
      </c>
      <c r="C1121" s="4">
        <v>0</v>
      </c>
      <c r="D1121" s="4">
        <v>1</v>
      </c>
      <c r="E1121" s="4">
        <v>208</v>
      </c>
      <c r="F1121" s="4">
        <f>Source!V1098</f>
        <v>0</v>
      </c>
      <c r="G1121" s="4" t="s">
        <v>107</v>
      </c>
      <c r="H1121" s="4" t="s">
        <v>108</v>
      </c>
      <c r="I1121" s="4"/>
      <c r="J1121" s="4"/>
      <c r="K1121" s="4">
        <v>208</v>
      </c>
      <c r="L1121" s="4">
        <v>22</v>
      </c>
      <c r="M1121" s="4">
        <v>3</v>
      </c>
      <c r="N1121" s="4" t="s">
        <v>3</v>
      </c>
      <c r="O1121" s="4">
        <v>-1</v>
      </c>
      <c r="P1121" s="4"/>
      <c r="Q1121" s="4"/>
      <c r="R1121" s="4"/>
      <c r="S1121" s="4"/>
      <c r="T1121" s="4"/>
      <c r="U1121" s="4"/>
      <c r="V1121" s="4"/>
      <c r="W1121" s="4"/>
    </row>
    <row r="1122" spans="1:245" hidden="1" x14ac:dyDescent="0.2">
      <c r="A1122" s="4">
        <v>50</v>
      </c>
      <c r="B1122" s="4">
        <v>0</v>
      </c>
      <c r="C1122" s="4">
        <v>0</v>
      </c>
      <c r="D1122" s="4">
        <v>1</v>
      </c>
      <c r="E1122" s="4">
        <v>209</v>
      </c>
      <c r="F1122" s="4">
        <f>ROUND(Source!W1098,O1122)</f>
        <v>0</v>
      </c>
      <c r="G1122" s="4" t="s">
        <v>109</v>
      </c>
      <c r="H1122" s="4" t="s">
        <v>110</v>
      </c>
      <c r="I1122" s="4"/>
      <c r="J1122" s="4"/>
      <c r="K1122" s="4">
        <v>209</v>
      </c>
      <c r="L1122" s="4">
        <v>23</v>
      </c>
      <c r="M1122" s="4">
        <v>3</v>
      </c>
      <c r="N1122" s="4" t="s">
        <v>3</v>
      </c>
      <c r="O1122" s="4">
        <v>2</v>
      </c>
      <c r="P1122" s="4"/>
      <c r="Q1122" s="4"/>
      <c r="R1122" s="4"/>
      <c r="S1122" s="4"/>
      <c r="T1122" s="4"/>
      <c r="U1122" s="4"/>
      <c r="V1122" s="4"/>
      <c r="W1122" s="4"/>
    </row>
    <row r="1123" spans="1:245" hidden="1" x14ac:dyDescent="0.2">
      <c r="A1123" s="4">
        <v>50</v>
      </c>
      <c r="B1123" s="4">
        <v>0</v>
      </c>
      <c r="C1123" s="4">
        <v>0</v>
      </c>
      <c r="D1123" s="4">
        <v>1</v>
      </c>
      <c r="E1123" s="4">
        <v>210</v>
      </c>
      <c r="F1123" s="4">
        <f>ROUND(Source!X1098,O1123)</f>
        <v>0</v>
      </c>
      <c r="G1123" s="4" t="s">
        <v>111</v>
      </c>
      <c r="H1123" s="4" t="s">
        <v>112</v>
      </c>
      <c r="I1123" s="4"/>
      <c r="J1123" s="4"/>
      <c r="K1123" s="4">
        <v>210</v>
      </c>
      <c r="L1123" s="4">
        <v>25</v>
      </c>
      <c r="M1123" s="4">
        <v>3</v>
      </c>
      <c r="N1123" s="4" t="s">
        <v>3</v>
      </c>
      <c r="O1123" s="4">
        <v>2</v>
      </c>
      <c r="P1123" s="4"/>
      <c r="Q1123" s="4"/>
      <c r="R1123" s="4"/>
      <c r="S1123" s="4"/>
      <c r="T1123" s="4"/>
      <c r="U1123" s="4"/>
      <c r="V1123" s="4"/>
      <c r="W1123" s="4"/>
    </row>
    <row r="1124" spans="1:245" hidden="1" x14ac:dyDescent="0.2">
      <c r="A1124" s="4">
        <v>50</v>
      </c>
      <c r="B1124" s="4">
        <v>0</v>
      </c>
      <c r="C1124" s="4">
        <v>0</v>
      </c>
      <c r="D1124" s="4">
        <v>1</v>
      </c>
      <c r="E1124" s="4">
        <v>211</v>
      </c>
      <c r="F1124" s="4">
        <f>ROUND(Source!Y1098,O1124)</f>
        <v>0</v>
      </c>
      <c r="G1124" s="4" t="s">
        <v>113</v>
      </c>
      <c r="H1124" s="4" t="s">
        <v>114</v>
      </c>
      <c r="I1124" s="4"/>
      <c r="J1124" s="4"/>
      <c r="K1124" s="4">
        <v>211</v>
      </c>
      <c r="L1124" s="4">
        <v>26</v>
      </c>
      <c r="M1124" s="4">
        <v>3</v>
      </c>
      <c r="N1124" s="4" t="s">
        <v>3</v>
      </c>
      <c r="O1124" s="4">
        <v>2</v>
      </c>
      <c r="P1124" s="4"/>
      <c r="Q1124" s="4"/>
      <c r="R1124" s="4"/>
      <c r="S1124" s="4"/>
      <c r="T1124" s="4"/>
      <c r="U1124" s="4"/>
      <c r="V1124" s="4"/>
      <c r="W1124" s="4"/>
    </row>
    <row r="1125" spans="1:245" hidden="1" x14ac:dyDescent="0.2">
      <c r="A1125" s="4">
        <v>50</v>
      </c>
      <c r="B1125" s="4">
        <v>0</v>
      </c>
      <c r="C1125" s="4">
        <v>0</v>
      </c>
      <c r="D1125" s="4">
        <v>1</v>
      </c>
      <c r="E1125" s="4">
        <v>224</v>
      </c>
      <c r="F1125" s="4">
        <f>ROUND(Source!AR1098,O1125)</f>
        <v>0</v>
      </c>
      <c r="G1125" s="4" t="s">
        <v>115</v>
      </c>
      <c r="H1125" s="4" t="s">
        <v>116</v>
      </c>
      <c r="I1125" s="4"/>
      <c r="J1125" s="4"/>
      <c r="K1125" s="4">
        <v>224</v>
      </c>
      <c r="L1125" s="4">
        <v>27</v>
      </c>
      <c r="M1125" s="4">
        <v>3</v>
      </c>
      <c r="N1125" s="4" t="s">
        <v>3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</row>
    <row r="1127" spans="1:245" x14ac:dyDescent="0.2">
      <c r="A1127" s="1">
        <v>4</v>
      </c>
      <c r="B1127" s="1">
        <v>1</v>
      </c>
      <c r="C1127" s="1"/>
      <c r="D1127" s="1">
        <f>ROW(A1138)</f>
        <v>1138</v>
      </c>
      <c r="E1127" s="1"/>
      <c r="F1127" s="1" t="s">
        <v>13</v>
      </c>
      <c r="G1127" s="68" t="s">
        <v>1429</v>
      </c>
      <c r="H1127" s="1" t="s">
        <v>3</v>
      </c>
      <c r="I1127" s="1">
        <v>0</v>
      </c>
      <c r="J1127" s="1"/>
      <c r="K1127" s="1">
        <v>-1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 t="s">
        <v>3</v>
      </c>
      <c r="V1127" s="1">
        <v>0</v>
      </c>
      <c r="W1127" s="1"/>
      <c r="X1127" s="1"/>
      <c r="Y1127" s="1"/>
      <c r="Z1127" s="1"/>
      <c r="AA1127" s="1"/>
      <c r="AB1127" s="1" t="s">
        <v>3</v>
      </c>
      <c r="AC1127" s="1" t="s">
        <v>3</v>
      </c>
      <c r="AD1127" s="1" t="s">
        <v>3</v>
      </c>
      <c r="AE1127" s="1" t="s">
        <v>3</v>
      </c>
      <c r="AF1127" s="1" t="s">
        <v>3</v>
      </c>
      <c r="AG1127" s="1" t="s">
        <v>3</v>
      </c>
      <c r="AH1127" s="1"/>
      <c r="AI1127" s="1"/>
      <c r="AJ1127" s="1"/>
      <c r="AK1127" s="1"/>
      <c r="AL1127" s="1"/>
      <c r="AM1127" s="1"/>
      <c r="AN1127" s="1"/>
      <c r="AO1127" s="1"/>
      <c r="AP1127" s="1" t="s">
        <v>3</v>
      </c>
      <c r="AQ1127" s="1" t="s">
        <v>3</v>
      </c>
      <c r="AR1127" s="1" t="s">
        <v>3</v>
      </c>
      <c r="AS1127" s="1"/>
      <c r="AT1127" s="1"/>
      <c r="AU1127" s="1"/>
      <c r="AV1127" s="1"/>
      <c r="AW1127" s="1"/>
      <c r="AX1127" s="1"/>
      <c r="AY1127" s="1"/>
      <c r="AZ1127" s="1" t="s">
        <v>3</v>
      </c>
      <c r="BA1127" s="1"/>
      <c r="BB1127" s="1" t="s">
        <v>3</v>
      </c>
      <c r="BC1127" s="1" t="s">
        <v>3</v>
      </c>
      <c r="BD1127" s="1" t="s">
        <v>3</v>
      </c>
      <c r="BE1127" s="1" t="s">
        <v>3</v>
      </c>
      <c r="BF1127" s="1" t="s">
        <v>3</v>
      </c>
      <c r="BG1127" s="1" t="s">
        <v>3</v>
      </c>
      <c r="BH1127" s="1" t="s">
        <v>3</v>
      </c>
      <c r="BI1127" s="1" t="s">
        <v>3</v>
      </c>
      <c r="BJ1127" s="1" t="s">
        <v>3</v>
      </c>
      <c r="BK1127" s="1" t="s">
        <v>3</v>
      </c>
      <c r="BL1127" s="1" t="s">
        <v>3</v>
      </c>
      <c r="BM1127" s="1" t="s">
        <v>3</v>
      </c>
      <c r="BN1127" s="1" t="s">
        <v>3</v>
      </c>
      <c r="BO1127" s="1" t="s">
        <v>3</v>
      </c>
      <c r="BP1127" s="1" t="s">
        <v>3</v>
      </c>
      <c r="BQ1127" s="1"/>
      <c r="BR1127" s="1"/>
      <c r="BS1127" s="1"/>
      <c r="BT1127" s="1"/>
      <c r="BU1127" s="1"/>
      <c r="BV1127" s="1"/>
      <c r="BW1127" s="1"/>
      <c r="BX1127" s="1">
        <v>0</v>
      </c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>
        <v>0</v>
      </c>
    </row>
    <row r="1129" spans="1:245" x14ac:dyDescent="0.2">
      <c r="A1129" s="2">
        <v>52</v>
      </c>
      <c r="B1129" s="2">
        <f t="shared" ref="B1129:G1129" si="996">B1138</f>
        <v>1</v>
      </c>
      <c r="C1129" s="2">
        <f t="shared" si="996"/>
        <v>4</v>
      </c>
      <c r="D1129" s="2">
        <f t="shared" si="996"/>
        <v>1127</v>
      </c>
      <c r="E1129" s="2">
        <f t="shared" si="996"/>
        <v>0</v>
      </c>
      <c r="F1129" s="2" t="str">
        <f t="shared" si="996"/>
        <v>Новый раздел</v>
      </c>
      <c r="G1129" s="2" t="str">
        <f t="shared" si="996"/>
        <v>п.25,5   Устройство покрытия на площадке воркаут (1 см: 1 см - каучук) - 375 м2</v>
      </c>
      <c r="H1129" s="2"/>
      <c r="I1129" s="2"/>
      <c r="J1129" s="2"/>
      <c r="K1129" s="2"/>
      <c r="L1129" s="2"/>
      <c r="M1129" s="2"/>
      <c r="N1129" s="2"/>
      <c r="O1129" s="2">
        <f t="shared" ref="O1129:AT1129" si="997">O1138</f>
        <v>436680.16</v>
      </c>
      <c r="P1129" s="2">
        <f t="shared" si="997"/>
        <v>411006.48</v>
      </c>
      <c r="Q1129" s="2">
        <f t="shared" si="997"/>
        <v>8343.23</v>
      </c>
      <c r="R1129" s="2">
        <f t="shared" si="997"/>
        <v>6408.71</v>
      </c>
      <c r="S1129" s="2">
        <f t="shared" si="997"/>
        <v>17330.45</v>
      </c>
      <c r="T1129" s="2">
        <f t="shared" si="997"/>
        <v>0</v>
      </c>
      <c r="U1129" s="2">
        <f t="shared" si="997"/>
        <v>60.112500000000004</v>
      </c>
      <c r="V1129" s="2">
        <f t="shared" si="997"/>
        <v>0</v>
      </c>
      <c r="W1129" s="2">
        <f t="shared" si="997"/>
        <v>0</v>
      </c>
      <c r="X1129" s="2">
        <f t="shared" si="997"/>
        <v>17677.060000000001</v>
      </c>
      <c r="Y1129" s="2">
        <f t="shared" si="997"/>
        <v>8145.31</v>
      </c>
      <c r="Z1129" s="2">
        <f t="shared" si="997"/>
        <v>0</v>
      </c>
      <c r="AA1129" s="2">
        <f t="shared" si="997"/>
        <v>0</v>
      </c>
      <c r="AB1129" s="2">
        <f t="shared" si="997"/>
        <v>436680.16</v>
      </c>
      <c r="AC1129" s="2">
        <f t="shared" si="997"/>
        <v>411006.48</v>
      </c>
      <c r="AD1129" s="2">
        <f t="shared" si="997"/>
        <v>8343.23</v>
      </c>
      <c r="AE1129" s="2">
        <f t="shared" si="997"/>
        <v>6408.71</v>
      </c>
      <c r="AF1129" s="2">
        <f t="shared" si="997"/>
        <v>17330.45</v>
      </c>
      <c r="AG1129" s="2">
        <f t="shared" si="997"/>
        <v>0</v>
      </c>
      <c r="AH1129" s="2">
        <f t="shared" si="997"/>
        <v>60.112500000000004</v>
      </c>
      <c r="AI1129" s="2">
        <f t="shared" si="997"/>
        <v>0</v>
      </c>
      <c r="AJ1129" s="2">
        <f t="shared" si="997"/>
        <v>0</v>
      </c>
      <c r="AK1129" s="2">
        <f t="shared" si="997"/>
        <v>17677.060000000001</v>
      </c>
      <c r="AL1129" s="2">
        <f t="shared" si="997"/>
        <v>8145.31</v>
      </c>
      <c r="AM1129" s="2">
        <f t="shared" si="997"/>
        <v>0</v>
      </c>
      <c r="AN1129" s="2">
        <f t="shared" si="997"/>
        <v>0</v>
      </c>
      <c r="AO1129" s="2">
        <f t="shared" si="997"/>
        <v>0</v>
      </c>
      <c r="AP1129" s="2">
        <f t="shared" si="997"/>
        <v>0</v>
      </c>
      <c r="AQ1129" s="2">
        <f t="shared" si="997"/>
        <v>0</v>
      </c>
      <c r="AR1129" s="2">
        <f t="shared" si="997"/>
        <v>472564.2</v>
      </c>
      <c r="AS1129" s="2">
        <f t="shared" si="997"/>
        <v>472564.2</v>
      </c>
      <c r="AT1129" s="2">
        <f t="shared" si="997"/>
        <v>0</v>
      </c>
      <c r="AU1129" s="2">
        <f t="shared" ref="AU1129:BZ1129" si="998">AU1138</f>
        <v>0</v>
      </c>
      <c r="AV1129" s="2">
        <f t="shared" si="998"/>
        <v>411006.48</v>
      </c>
      <c r="AW1129" s="2">
        <f t="shared" si="998"/>
        <v>411006.48</v>
      </c>
      <c r="AX1129" s="2">
        <f t="shared" si="998"/>
        <v>0</v>
      </c>
      <c r="AY1129" s="2">
        <f t="shared" si="998"/>
        <v>411006.48</v>
      </c>
      <c r="AZ1129" s="2">
        <f t="shared" si="998"/>
        <v>0</v>
      </c>
      <c r="BA1129" s="2">
        <f t="shared" si="998"/>
        <v>0</v>
      </c>
      <c r="BB1129" s="2">
        <f t="shared" si="998"/>
        <v>0</v>
      </c>
      <c r="BC1129" s="2">
        <f t="shared" si="998"/>
        <v>0</v>
      </c>
      <c r="BD1129" s="2">
        <f t="shared" si="998"/>
        <v>0</v>
      </c>
      <c r="BE1129" s="2">
        <f t="shared" si="998"/>
        <v>0</v>
      </c>
      <c r="BF1129" s="2">
        <f t="shared" si="998"/>
        <v>0</v>
      </c>
      <c r="BG1129" s="2">
        <f t="shared" si="998"/>
        <v>0</v>
      </c>
      <c r="BH1129" s="2">
        <f t="shared" si="998"/>
        <v>0</v>
      </c>
      <c r="BI1129" s="2">
        <f t="shared" si="998"/>
        <v>0</v>
      </c>
      <c r="BJ1129" s="2">
        <f t="shared" si="998"/>
        <v>0</v>
      </c>
      <c r="BK1129" s="2">
        <f t="shared" si="998"/>
        <v>0</v>
      </c>
      <c r="BL1129" s="2">
        <f t="shared" si="998"/>
        <v>0</v>
      </c>
      <c r="BM1129" s="2">
        <f t="shared" si="998"/>
        <v>0</v>
      </c>
      <c r="BN1129" s="2">
        <f t="shared" si="998"/>
        <v>0</v>
      </c>
      <c r="BO1129" s="2">
        <f t="shared" si="998"/>
        <v>0</v>
      </c>
      <c r="BP1129" s="2">
        <f t="shared" si="998"/>
        <v>0</v>
      </c>
      <c r="BQ1129" s="2">
        <f t="shared" si="998"/>
        <v>0</v>
      </c>
      <c r="BR1129" s="2">
        <f t="shared" si="998"/>
        <v>0</v>
      </c>
      <c r="BS1129" s="2">
        <f t="shared" si="998"/>
        <v>0</v>
      </c>
      <c r="BT1129" s="2">
        <f t="shared" si="998"/>
        <v>0</v>
      </c>
      <c r="BU1129" s="2">
        <f t="shared" si="998"/>
        <v>0</v>
      </c>
      <c r="BV1129" s="2">
        <f t="shared" si="998"/>
        <v>0</v>
      </c>
      <c r="BW1129" s="2">
        <f t="shared" si="998"/>
        <v>0</v>
      </c>
      <c r="BX1129" s="2">
        <f t="shared" si="998"/>
        <v>0</v>
      </c>
      <c r="BY1129" s="2">
        <f t="shared" si="998"/>
        <v>0</v>
      </c>
      <c r="BZ1129" s="2">
        <f t="shared" si="998"/>
        <v>0</v>
      </c>
      <c r="CA1129" s="2">
        <f t="shared" ref="CA1129:DF1129" si="999">CA1138</f>
        <v>472564.2</v>
      </c>
      <c r="CB1129" s="2">
        <f t="shared" si="999"/>
        <v>472564.2</v>
      </c>
      <c r="CC1129" s="2">
        <f t="shared" si="999"/>
        <v>0</v>
      </c>
      <c r="CD1129" s="2">
        <f t="shared" si="999"/>
        <v>0</v>
      </c>
      <c r="CE1129" s="2">
        <f t="shared" si="999"/>
        <v>411006.48</v>
      </c>
      <c r="CF1129" s="2">
        <f t="shared" si="999"/>
        <v>411006.48</v>
      </c>
      <c r="CG1129" s="2">
        <f t="shared" si="999"/>
        <v>0</v>
      </c>
      <c r="CH1129" s="2">
        <f t="shared" si="999"/>
        <v>411006.48</v>
      </c>
      <c r="CI1129" s="2">
        <f t="shared" si="999"/>
        <v>0</v>
      </c>
      <c r="CJ1129" s="2">
        <f t="shared" si="999"/>
        <v>0</v>
      </c>
      <c r="CK1129" s="2">
        <f t="shared" si="999"/>
        <v>0</v>
      </c>
      <c r="CL1129" s="2">
        <f t="shared" si="999"/>
        <v>0</v>
      </c>
      <c r="CM1129" s="2">
        <f t="shared" si="999"/>
        <v>0</v>
      </c>
      <c r="CN1129" s="2">
        <f t="shared" si="999"/>
        <v>0</v>
      </c>
      <c r="CO1129" s="2">
        <f t="shared" si="999"/>
        <v>0</v>
      </c>
      <c r="CP1129" s="2">
        <f t="shared" si="999"/>
        <v>0</v>
      </c>
      <c r="CQ1129" s="2">
        <f t="shared" si="999"/>
        <v>0</v>
      </c>
      <c r="CR1129" s="2">
        <f t="shared" si="999"/>
        <v>0</v>
      </c>
      <c r="CS1129" s="2">
        <f t="shared" si="999"/>
        <v>0</v>
      </c>
      <c r="CT1129" s="2">
        <f t="shared" si="999"/>
        <v>0</v>
      </c>
      <c r="CU1129" s="2">
        <f t="shared" si="999"/>
        <v>0</v>
      </c>
      <c r="CV1129" s="2">
        <f t="shared" si="999"/>
        <v>0</v>
      </c>
      <c r="CW1129" s="2">
        <f t="shared" si="999"/>
        <v>0</v>
      </c>
      <c r="CX1129" s="2">
        <f t="shared" si="999"/>
        <v>0</v>
      </c>
      <c r="CY1129" s="2">
        <f t="shared" si="999"/>
        <v>0</v>
      </c>
      <c r="CZ1129" s="2">
        <f t="shared" si="999"/>
        <v>0</v>
      </c>
      <c r="DA1129" s="2">
        <f t="shared" si="999"/>
        <v>0</v>
      </c>
      <c r="DB1129" s="2">
        <f t="shared" si="999"/>
        <v>0</v>
      </c>
      <c r="DC1129" s="2">
        <f t="shared" si="999"/>
        <v>0</v>
      </c>
      <c r="DD1129" s="2">
        <f t="shared" si="999"/>
        <v>0</v>
      </c>
      <c r="DE1129" s="2">
        <f t="shared" si="999"/>
        <v>0</v>
      </c>
      <c r="DF1129" s="2">
        <f t="shared" si="999"/>
        <v>0</v>
      </c>
      <c r="DG1129" s="3">
        <f t="shared" ref="DG1129:EL1129" si="1000">DG1138</f>
        <v>0</v>
      </c>
      <c r="DH1129" s="3">
        <f t="shared" si="1000"/>
        <v>0</v>
      </c>
      <c r="DI1129" s="3">
        <f t="shared" si="1000"/>
        <v>0</v>
      </c>
      <c r="DJ1129" s="3">
        <f t="shared" si="1000"/>
        <v>0</v>
      </c>
      <c r="DK1129" s="3">
        <f t="shared" si="1000"/>
        <v>0</v>
      </c>
      <c r="DL1129" s="3">
        <f t="shared" si="1000"/>
        <v>0</v>
      </c>
      <c r="DM1129" s="3">
        <f t="shared" si="1000"/>
        <v>0</v>
      </c>
      <c r="DN1129" s="3">
        <f t="shared" si="1000"/>
        <v>0</v>
      </c>
      <c r="DO1129" s="3">
        <f t="shared" si="1000"/>
        <v>0</v>
      </c>
      <c r="DP1129" s="3">
        <f t="shared" si="1000"/>
        <v>0</v>
      </c>
      <c r="DQ1129" s="3">
        <f t="shared" si="1000"/>
        <v>0</v>
      </c>
      <c r="DR1129" s="3">
        <f t="shared" si="1000"/>
        <v>0</v>
      </c>
      <c r="DS1129" s="3">
        <f t="shared" si="1000"/>
        <v>0</v>
      </c>
      <c r="DT1129" s="3">
        <f t="shared" si="1000"/>
        <v>0</v>
      </c>
      <c r="DU1129" s="3">
        <f t="shared" si="1000"/>
        <v>0</v>
      </c>
      <c r="DV1129" s="3">
        <f t="shared" si="1000"/>
        <v>0</v>
      </c>
      <c r="DW1129" s="3">
        <f t="shared" si="1000"/>
        <v>0</v>
      </c>
      <c r="DX1129" s="3">
        <f t="shared" si="1000"/>
        <v>0</v>
      </c>
      <c r="DY1129" s="3">
        <f t="shared" si="1000"/>
        <v>0</v>
      </c>
      <c r="DZ1129" s="3">
        <f t="shared" si="1000"/>
        <v>0</v>
      </c>
      <c r="EA1129" s="3">
        <f t="shared" si="1000"/>
        <v>0</v>
      </c>
      <c r="EB1129" s="3">
        <f t="shared" si="1000"/>
        <v>0</v>
      </c>
      <c r="EC1129" s="3">
        <f t="shared" si="1000"/>
        <v>0</v>
      </c>
      <c r="ED1129" s="3">
        <f t="shared" si="1000"/>
        <v>0</v>
      </c>
      <c r="EE1129" s="3">
        <f t="shared" si="1000"/>
        <v>0</v>
      </c>
      <c r="EF1129" s="3">
        <f t="shared" si="1000"/>
        <v>0</v>
      </c>
      <c r="EG1129" s="3">
        <f t="shared" si="1000"/>
        <v>0</v>
      </c>
      <c r="EH1129" s="3">
        <f t="shared" si="1000"/>
        <v>0</v>
      </c>
      <c r="EI1129" s="3">
        <f t="shared" si="1000"/>
        <v>0</v>
      </c>
      <c r="EJ1129" s="3">
        <f t="shared" si="1000"/>
        <v>0</v>
      </c>
      <c r="EK1129" s="3">
        <f t="shared" si="1000"/>
        <v>0</v>
      </c>
      <c r="EL1129" s="3">
        <f t="shared" si="1000"/>
        <v>0</v>
      </c>
      <c r="EM1129" s="3">
        <f t="shared" ref="EM1129:FR1129" si="1001">EM1138</f>
        <v>0</v>
      </c>
      <c r="EN1129" s="3">
        <f t="shared" si="1001"/>
        <v>0</v>
      </c>
      <c r="EO1129" s="3">
        <f t="shared" si="1001"/>
        <v>0</v>
      </c>
      <c r="EP1129" s="3">
        <f t="shared" si="1001"/>
        <v>0</v>
      </c>
      <c r="EQ1129" s="3">
        <f t="shared" si="1001"/>
        <v>0</v>
      </c>
      <c r="ER1129" s="3">
        <f t="shared" si="1001"/>
        <v>0</v>
      </c>
      <c r="ES1129" s="3">
        <f t="shared" si="1001"/>
        <v>0</v>
      </c>
      <c r="ET1129" s="3">
        <f t="shared" si="1001"/>
        <v>0</v>
      </c>
      <c r="EU1129" s="3">
        <f t="shared" si="1001"/>
        <v>0</v>
      </c>
      <c r="EV1129" s="3">
        <f t="shared" si="1001"/>
        <v>0</v>
      </c>
      <c r="EW1129" s="3">
        <f t="shared" si="1001"/>
        <v>0</v>
      </c>
      <c r="EX1129" s="3">
        <f t="shared" si="1001"/>
        <v>0</v>
      </c>
      <c r="EY1129" s="3">
        <f t="shared" si="1001"/>
        <v>0</v>
      </c>
      <c r="EZ1129" s="3">
        <f t="shared" si="1001"/>
        <v>0</v>
      </c>
      <c r="FA1129" s="3">
        <f t="shared" si="1001"/>
        <v>0</v>
      </c>
      <c r="FB1129" s="3">
        <f t="shared" si="1001"/>
        <v>0</v>
      </c>
      <c r="FC1129" s="3">
        <f t="shared" si="1001"/>
        <v>0</v>
      </c>
      <c r="FD1129" s="3">
        <f t="shared" si="1001"/>
        <v>0</v>
      </c>
      <c r="FE1129" s="3">
        <f t="shared" si="1001"/>
        <v>0</v>
      </c>
      <c r="FF1129" s="3">
        <f t="shared" si="1001"/>
        <v>0</v>
      </c>
      <c r="FG1129" s="3">
        <f t="shared" si="1001"/>
        <v>0</v>
      </c>
      <c r="FH1129" s="3">
        <f t="shared" si="1001"/>
        <v>0</v>
      </c>
      <c r="FI1129" s="3">
        <f t="shared" si="1001"/>
        <v>0</v>
      </c>
      <c r="FJ1129" s="3">
        <f t="shared" si="1001"/>
        <v>0</v>
      </c>
      <c r="FK1129" s="3">
        <f t="shared" si="1001"/>
        <v>0</v>
      </c>
      <c r="FL1129" s="3">
        <f t="shared" si="1001"/>
        <v>0</v>
      </c>
      <c r="FM1129" s="3">
        <f t="shared" si="1001"/>
        <v>0</v>
      </c>
      <c r="FN1129" s="3">
        <f t="shared" si="1001"/>
        <v>0</v>
      </c>
      <c r="FO1129" s="3">
        <f t="shared" si="1001"/>
        <v>0</v>
      </c>
      <c r="FP1129" s="3">
        <f t="shared" si="1001"/>
        <v>0</v>
      </c>
      <c r="FQ1129" s="3">
        <f t="shared" si="1001"/>
        <v>0</v>
      </c>
      <c r="FR1129" s="3">
        <f t="shared" si="1001"/>
        <v>0</v>
      </c>
      <c r="FS1129" s="3">
        <f t="shared" ref="FS1129:GX1129" si="1002">FS1138</f>
        <v>0</v>
      </c>
      <c r="FT1129" s="3">
        <f t="shared" si="1002"/>
        <v>0</v>
      </c>
      <c r="FU1129" s="3">
        <f t="shared" si="1002"/>
        <v>0</v>
      </c>
      <c r="FV1129" s="3">
        <f t="shared" si="1002"/>
        <v>0</v>
      </c>
      <c r="FW1129" s="3">
        <f t="shared" si="1002"/>
        <v>0</v>
      </c>
      <c r="FX1129" s="3">
        <f t="shared" si="1002"/>
        <v>0</v>
      </c>
      <c r="FY1129" s="3">
        <f t="shared" si="1002"/>
        <v>0</v>
      </c>
      <c r="FZ1129" s="3">
        <f t="shared" si="1002"/>
        <v>0</v>
      </c>
      <c r="GA1129" s="3">
        <f t="shared" si="1002"/>
        <v>0</v>
      </c>
      <c r="GB1129" s="3">
        <f t="shared" si="1002"/>
        <v>0</v>
      </c>
      <c r="GC1129" s="3">
        <f t="shared" si="1002"/>
        <v>0</v>
      </c>
      <c r="GD1129" s="3">
        <f t="shared" si="1002"/>
        <v>0</v>
      </c>
      <c r="GE1129" s="3">
        <f t="shared" si="1002"/>
        <v>0</v>
      </c>
      <c r="GF1129" s="3">
        <f t="shared" si="1002"/>
        <v>0</v>
      </c>
      <c r="GG1129" s="3">
        <f t="shared" si="1002"/>
        <v>0</v>
      </c>
      <c r="GH1129" s="3">
        <f t="shared" si="1002"/>
        <v>0</v>
      </c>
      <c r="GI1129" s="3">
        <f t="shared" si="1002"/>
        <v>0</v>
      </c>
      <c r="GJ1129" s="3">
        <f t="shared" si="1002"/>
        <v>0</v>
      </c>
      <c r="GK1129" s="3">
        <f t="shared" si="1002"/>
        <v>0</v>
      </c>
      <c r="GL1129" s="3">
        <f t="shared" si="1002"/>
        <v>0</v>
      </c>
      <c r="GM1129" s="3">
        <f t="shared" si="1002"/>
        <v>0</v>
      </c>
      <c r="GN1129" s="3">
        <f t="shared" si="1002"/>
        <v>0</v>
      </c>
      <c r="GO1129" s="3">
        <f t="shared" si="1002"/>
        <v>0</v>
      </c>
      <c r="GP1129" s="3">
        <f t="shared" si="1002"/>
        <v>0</v>
      </c>
      <c r="GQ1129" s="3">
        <f t="shared" si="1002"/>
        <v>0</v>
      </c>
      <c r="GR1129" s="3">
        <f t="shared" si="1002"/>
        <v>0</v>
      </c>
      <c r="GS1129" s="3">
        <f t="shared" si="1002"/>
        <v>0</v>
      </c>
      <c r="GT1129" s="3">
        <f t="shared" si="1002"/>
        <v>0</v>
      </c>
      <c r="GU1129" s="3">
        <f t="shared" si="1002"/>
        <v>0</v>
      </c>
      <c r="GV1129" s="3">
        <f t="shared" si="1002"/>
        <v>0</v>
      </c>
      <c r="GW1129" s="3">
        <f t="shared" si="1002"/>
        <v>0</v>
      </c>
      <c r="GX1129" s="3">
        <f t="shared" si="1002"/>
        <v>0</v>
      </c>
    </row>
    <row r="1131" spans="1:245" x14ac:dyDescent="0.2">
      <c r="A1131">
        <v>17</v>
      </c>
      <c r="B1131">
        <v>1</v>
      </c>
      <c r="C1131">
        <f>ROW(SmtRes!A580)</f>
        <v>580</v>
      </c>
      <c r="D1131">
        <f>ROW(EtalonRes!A569)</f>
        <v>569</v>
      </c>
      <c r="E1131" t="s">
        <v>772</v>
      </c>
      <c r="F1131" t="s">
        <v>773</v>
      </c>
      <c r="G1131" t="s">
        <v>774</v>
      </c>
      <c r="H1131" t="s">
        <v>17</v>
      </c>
      <c r="I1131">
        <v>0</v>
      </c>
      <c r="J1131">
        <v>0</v>
      </c>
      <c r="O1131">
        <f t="shared" ref="O1131:O1136" si="1003">ROUND(CP1131,2)</f>
        <v>0</v>
      </c>
      <c r="P1131">
        <f t="shared" ref="P1131:P1136" si="1004">ROUND((ROUND((AC1131*AW1131*I1131),2)*BC1131),2)</f>
        <v>0</v>
      </c>
      <c r="Q1131">
        <f>(ROUND((ROUND(((ET1131)*AV1131*I1131),2)*BB1131),2)+ROUND((ROUND(((AE1131-(EU1131))*AV1131*I1131),2)*BS1131),2))</f>
        <v>0</v>
      </c>
      <c r="R1131">
        <f t="shared" ref="R1131:R1136" si="1005">ROUND((ROUND((AE1131*AV1131*I1131),2)*BS1131),2)</f>
        <v>0</v>
      </c>
      <c r="S1131">
        <f t="shared" ref="S1131:S1136" si="1006">ROUND((ROUND((AF1131*AV1131*I1131),2)*BA1131),2)</f>
        <v>0</v>
      </c>
      <c r="T1131">
        <f t="shared" ref="T1131:T1136" si="1007">ROUND(CU1131*I1131,2)</f>
        <v>0</v>
      </c>
      <c r="U1131">
        <f t="shared" ref="U1131:U1136" si="1008">CV1131*I1131</f>
        <v>0</v>
      </c>
      <c r="V1131">
        <f t="shared" ref="V1131:V1136" si="1009">CW1131*I1131</f>
        <v>0</v>
      </c>
      <c r="W1131">
        <f t="shared" ref="W1131:W1136" si="1010">ROUND(CX1131*I1131,2)</f>
        <v>0</v>
      </c>
      <c r="X1131">
        <f t="shared" ref="X1131:Y1136" si="1011">ROUND(CY1131,2)</f>
        <v>0</v>
      </c>
      <c r="Y1131">
        <f t="shared" si="1011"/>
        <v>0</v>
      </c>
      <c r="AA1131">
        <v>40385408</v>
      </c>
      <c r="AB1131">
        <f t="shared" ref="AB1131:AB1136" si="1012">ROUND((AC1131+AD1131+AF1131),6)</f>
        <v>17113.71</v>
      </c>
      <c r="AC1131">
        <f>ROUND((ES1131),6)</f>
        <v>16744.72</v>
      </c>
      <c r="AD1131">
        <f>ROUND((((ET1131)-(EU1131))+AE1131),6)</f>
        <v>180.59</v>
      </c>
      <c r="AE1131">
        <f>ROUND((EU1131),6)</f>
        <v>69.67</v>
      </c>
      <c r="AF1131">
        <f>ROUND((EV1131),6)</f>
        <v>188.4</v>
      </c>
      <c r="AG1131">
        <f t="shared" ref="AG1131:AG1136" si="1013">ROUND((AP1131),6)</f>
        <v>0</v>
      </c>
      <c r="AH1131">
        <f>(EW1131)</f>
        <v>16.03</v>
      </c>
      <c r="AI1131">
        <f>(EX1131)</f>
        <v>0</v>
      </c>
      <c r="AJ1131">
        <f t="shared" ref="AJ1131:AJ1136" si="1014">(AS1131)</f>
        <v>0</v>
      </c>
      <c r="AK1131">
        <v>17113.71</v>
      </c>
      <c r="AL1131">
        <v>16744.72</v>
      </c>
      <c r="AM1131">
        <v>180.59</v>
      </c>
      <c r="AN1131">
        <v>69.67</v>
      </c>
      <c r="AO1131">
        <v>188.4</v>
      </c>
      <c r="AP1131">
        <v>0</v>
      </c>
      <c r="AQ1131">
        <v>16.03</v>
      </c>
      <c r="AR1131">
        <v>0</v>
      </c>
      <c r="AS1131">
        <v>0</v>
      </c>
      <c r="AT1131">
        <v>102</v>
      </c>
      <c r="AU1131">
        <v>47</v>
      </c>
      <c r="AV1131">
        <v>1</v>
      </c>
      <c r="AW1131">
        <v>1</v>
      </c>
      <c r="AZ1131">
        <v>1</v>
      </c>
      <c r="BA1131">
        <v>24.53</v>
      </c>
      <c r="BB1131">
        <v>12.32</v>
      </c>
      <c r="BC1131">
        <v>2.79</v>
      </c>
      <c r="BD1131" t="s">
        <v>3</v>
      </c>
      <c r="BE1131" t="s">
        <v>3</v>
      </c>
      <c r="BF1131" t="s">
        <v>3</v>
      </c>
      <c r="BG1131" t="s">
        <v>3</v>
      </c>
      <c r="BH1131">
        <v>0</v>
      </c>
      <c r="BI1131">
        <v>1</v>
      </c>
      <c r="BJ1131" t="s">
        <v>775</v>
      </c>
      <c r="BM1131">
        <v>1526</v>
      </c>
      <c r="BN1131">
        <v>0</v>
      </c>
      <c r="BO1131" t="s">
        <v>773</v>
      </c>
      <c r="BP1131">
        <v>1</v>
      </c>
      <c r="BQ1131">
        <v>30</v>
      </c>
      <c r="BR1131">
        <v>0</v>
      </c>
      <c r="BS1131">
        <v>24.53</v>
      </c>
      <c r="BT1131">
        <v>1</v>
      </c>
      <c r="BU1131">
        <v>1</v>
      </c>
      <c r="BV1131">
        <v>1</v>
      </c>
      <c r="BW1131">
        <v>1</v>
      </c>
      <c r="BX1131">
        <v>1</v>
      </c>
      <c r="BY1131" t="s">
        <v>3</v>
      </c>
      <c r="BZ1131">
        <v>102</v>
      </c>
      <c r="CA1131">
        <v>47</v>
      </c>
      <c r="CE1131">
        <v>30</v>
      </c>
      <c r="CF1131">
        <v>0</v>
      </c>
      <c r="CG1131">
        <v>0</v>
      </c>
      <c r="CM1131">
        <v>0</v>
      </c>
      <c r="CN1131" t="s">
        <v>3</v>
      </c>
      <c r="CO1131">
        <v>0</v>
      </c>
      <c r="CP1131">
        <f t="shared" ref="CP1131:CP1136" si="1015">(P1131+Q1131+S1131)</f>
        <v>0</v>
      </c>
      <c r="CQ1131">
        <f t="shared" ref="CQ1131:CQ1136" si="1016">ROUND((ROUND((AC1131*AW1131*1),2)*BC1131),2)</f>
        <v>46717.77</v>
      </c>
      <c r="CR1131">
        <f>(ROUND((ROUND(((ET1131)*AV1131*1),2)*BB1131),2)+ROUND((ROUND(((AE1131-(EU1131))*AV1131*1),2)*BS1131),2))</f>
        <v>2224.87</v>
      </c>
      <c r="CS1131">
        <f t="shared" ref="CS1131:CS1136" si="1017">ROUND((ROUND((AE1131*AV1131*1),2)*BS1131),2)</f>
        <v>1709.01</v>
      </c>
      <c r="CT1131">
        <f t="shared" ref="CT1131:CT1136" si="1018">ROUND((ROUND((AF1131*AV1131*1),2)*BA1131),2)</f>
        <v>4621.45</v>
      </c>
      <c r="CU1131">
        <f t="shared" ref="CU1131:CU1136" si="1019">AG1131</f>
        <v>0</v>
      </c>
      <c r="CV1131">
        <f t="shared" ref="CV1131:CV1136" si="1020">(AH1131*AV1131)</f>
        <v>16.03</v>
      </c>
      <c r="CW1131">
        <f t="shared" ref="CW1131:CX1136" si="1021">AI1131</f>
        <v>0</v>
      </c>
      <c r="CX1131">
        <f t="shared" si="1021"/>
        <v>0</v>
      </c>
      <c r="CY1131">
        <f t="shared" ref="CY1131:CY1136" si="1022">S1131*(BZ1131/100)</f>
        <v>0</v>
      </c>
      <c r="CZ1131">
        <f t="shared" ref="CZ1131:CZ1136" si="1023">S1131*(CA1131/100)</f>
        <v>0</v>
      </c>
      <c r="DC1131" t="s">
        <v>3</v>
      </c>
      <c r="DD1131" t="s">
        <v>3</v>
      </c>
      <c r="DE1131" t="s">
        <v>3</v>
      </c>
      <c r="DF1131" t="s">
        <v>3</v>
      </c>
      <c r="DG1131" t="s">
        <v>3</v>
      </c>
      <c r="DH1131" t="s">
        <v>3</v>
      </c>
      <c r="DI1131" t="s">
        <v>3</v>
      </c>
      <c r="DJ1131" t="s">
        <v>3</v>
      </c>
      <c r="DK1131" t="s">
        <v>3</v>
      </c>
      <c r="DL1131" t="s">
        <v>3</v>
      </c>
      <c r="DM1131" t="s">
        <v>3</v>
      </c>
      <c r="DN1131">
        <v>187</v>
      </c>
      <c r="DO1131">
        <v>101</v>
      </c>
      <c r="DP1131">
        <v>1</v>
      </c>
      <c r="DQ1131">
        <v>1</v>
      </c>
      <c r="DU1131">
        <v>1005</v>
      </c>
      <c r="DV1131" t="s">
        <v>17</v>
      </c>
      <c r="DW1131" t="s">
        <v>17</v>
      </c>
      <c r="DX1131">
        <v>100</v>
      </c>
      <c r="EE1131">
        <v>39928938</v>
      </c>
      <c r="EF1131">
        <v>30</v>
      </c>
      <c r="EG1131" t="s">
        <v>51</v>
      </c>
      <c r="EH1131">
        <v>0</v>
      </c>
      <c r="EI1131" t="s">
        <v>3</v>
      </c>
      <c r="EJ1131">
        <v>1</v>
      </c>
      <c r="EK1131">
        <v>1526</v>
      </c>
      <c r="EL1131" t="s">
        <v>776</v>
      </c>
      <c r="EM1131" t="s">
        <v>777</v>
      </c>
      <c r="EO1131" t="s">
        <v>3</v>
      </c>
      <c r="EQ1131">
        <v>131072</v>
      </c>
      <c r="ER1131">
        <v>17113.71</v>
      </c>
      <c r="ES1131">
        <v>16744.72</v>
      </c>
      <c r="ET1131">
        <v>180.59</v>
      </c>
      <c r="EU1131">
        <v>69.67</v>
      </c>
      <c r="EV1131">
        <v>188.4</v>
      </c>
      <c r="EW1131">
        <v>16.03</v>
      </c>
      <c r="EX1131">
        <v>0</v>
      </c>
      <c r="EY1131">
        <v>0</v>
      </c>
      <c r="FQ1131">
        <v>0</v>
      </c>
      <c r="FR1131">
        <f t="shared" ref="FR1131:FR1136" si="1024">ROUND(IF(AND(BH1131=3,BI1131=3),P1131,0),2)</f>
        <v>0</v>
      </c>
      <c r="FS1131">
        <v>0</v>
      </c>
      <c r="FX1131">
        <v>187</v>
      </c>
      <c r="FY1131">
        <v>101</v>
      </c>
      <c r="GA1131" t="s">
        <v>3</v>
      </c>
      <c r="GD1131">
        <v>0</v>
      </c>
      <c r="GF1131">
        <v>-1665034286</v>
      </c>
      <c r="GG1131">
        <v>2</v>
      </c>
      <c r="GH1131">
        <v>1</v>
      </c>
      <c r="GI1131">
        <v>2</v>
      </c>
      <c r="GJ1131">
        <v>0</v>
      </c>
      <c r="GK1131">
        <f>ROUND(R1131*(R12)/100,2)</f>
        <v>0</v>
      </c>
      <c r="GL1131">
        <f t="shared" ref="GL1131:GL1136" si="1025">ROUND(IF(AND(BH1131=3,BI1131=3,FS1131&lt;&gt;0),P1131,0),2)</f>
        <v>0</v>
      </c>
      <c r="GM1131">
        <f t="shared" ref="GM1131:GM1136" si="1026">ROUND(O1131+X1131+Y1131+GK1131,2)+GX1131</f>
        <v>0</v>
      </c>
      <c r="GN1131">
        <f t="shared" ref="GN1131:GN1136" si="1027">IF(OR(BI1131=0,BI1131=1),ROUND(O1131+X1131+Y1131+GK1131,2),0)</f>
        <v>0</v>
      </c>
      <c r="GO1131">
        <f t="shared" ref="GO1131:GO1136" si="1028">IF(BI1131=2,ROUND(O1131+X1131+Y1131+GK1131,2),0)</f>
        <v>0</v>
      </c>
      <c r="GP1131">
        <f t="shared" ref="GP1131:GP1136" si="1029">IF(BI1131=4,ROUND(O1131+X1131+Y1131+GK1131,2)+GX1131,0)</f>
        <v>0</v>
      </c>
      <c r="GR1131">
        <v>0</v>
      </c>
      <c r="GS1131">
        <v>3</v>
      </c>
      <c r="GT1131">
        <v>0</v>
      </c>
      <c r="GU1131" t="s">
        <v>3</v>
      </c>
      <c r="GV1131">
        <f t="shared" ref="GV1131:GV1136" si="1030">ROUND((GT1131),6)</f>
        <v>0</v>
      </c>
      <c r="GW1131">
        <v>1</v>
      </c>
      <c r="GX1131">
        <f t="shared" ref="GX1131:GX1136" si="1031">ROUND(HC1131*I1131,2)</f>
        <v>0</v>
      </c>
      <c r="HA1131">
        <v>0</v>
      </c>
      <c r="HB1131">
        <v>0</v>
      </c>
      <c r="HC1131">
        <f t="shared" ref="HC1131:HC1136" si="1032">GV1131*GW1131</f>
        <v>0</v>
      </c>
      <c r="IK1131">
        <v>0</v>
      </c>
    </row>
    <row r="1132" spans="1:245" x14ac:dyDescent="0.2">
      <c r="A1132">
        <v>18</v>
      </c>
      <c r="B1132">
        <v>1</v>
      </c>
      <c r="C1132">
        <v>578</v>
      </c>
      <c r="E1132" t="s">
        <v>778</v>
      </c>
      <c r="F1132" t="s">
        <v>779</v>
      </c>
      <c r="G1132" t="s">
        <v>780</v>
      </c>
      <c r="H1132" t="s">
        <v>318</v>
      </c>
      <c r="I1132">
        <f>I1131*J1132</f>
        <v>0</v>
      </c>
      <c r="J1132">
        <v>735</v>
      </c>
      <c r="O1132">
        <f t="shared" si="1003"/>
        <v>0</v>
      </c>
      <c r="P1132">
        <f t="shared" si="1004"/>
        <v>0</v>
      </c>
      <c r="Q1132">
        <f>(ROUND((ROUND(((ET1132)*AV1132*I1132),2)*BB1132),2)+ROUND((ROUND(((AE1132-(EU1132))*AV1132*I1132),2)*BS1132),2))</f>
        <v>0</v>
      </c>
      <c r="R1132">
        <f t="shared" si="1005"/>
        <v>0</v>
      </c>
      <c r="S1132">
        <f t="shared" si="1006"/>
        <v>0</v>
      </c>
      <c r="T1132">
        <f t="shared" si="1007"/>
        <v>0</v>
      </c>
      <c r="U1132">
        <f t="shared" si="1008"/>
        <v>0</v>
      </c>
      <c r="V1132">
        <f t="shared" si="1009"/>
        <v>0</v>
      </c>
      <c r="W1132">
        <f t="shared" si="1010"/>
        <v>0</v>
      </c>
      <c r="X1132">
        <f t="shared" si="1011"/>
        <v>0</v>
      </c>
      <c r="Y1132">
        <f t="shared" si="1011"/>
        <v>0</v>
      </c>
      <c r="AA1132">
        <v>40385408</v>
      </c>
      <c r="AB1132">
        <f t="shared" si="1012"/>
        <v>7.22</v>
      </c>
      <c r="AC1132">
        <f>ROUND((ES1132),6)</f>
        <v>7.22</v>
      </c>
      <c r="AD1132">
        <f>ROUND((((ET1132)-(EU1132))+AE1132),6)</f>
        <v>0</v>
      </c>
      <c r="AE1132">
        <f>ROUND((EU1132),6)</f>
        <v>0</v>
      </c>
      <c r="AF1132">
        <f>ROUND((EV1132),6)</f>
        <v>0</v>
      </c>
      <c r="AG1132">
        <f t="shared" si="1013"/>
        <v>0</v>
      </c>
      <c r="AH1132">
        <f>(EW1132)</f>
        <v>0</v>
      </c>
      <c r="AI1132">
        <f>(EX1132)</f>
        <v>0</v>
      </c>
      <c r="AJ1132">
        <f t="shared" si="1014"/>
        <v>0</v>
      </c>
      <c r="AK1132">
        <v>7.22</v>
      </c>
      <c r="AL1132">
        <v>7.22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1</v>
      </c>
      <c r="AW1132">
        <v>1</v>
      </c>
      <c r="AZ1132">
        <v>1</v>
      </c>
      <c r="BA1132">
        <v>1</v>
      </c>
      <c r="BB1132">
        <v>1</v>
      </c>
      <c r="BC1132">
        <v>2.4300000000000002</v>
      </c>
      <c r="BD1132" t="s">
        <v>3</v>
      </c>
      <c r="BE1132" t="s">
        <v>3</v>
      </c>
      <c r="BF1132" t="s">
        <v>3</v>
      </c>
      <c r="BG1132" t="s">
        <v>3</v>
      </c>
      <c r="BH1132">
        <v>3</v>
      </c>
      <c r="BI1132">
        <v>1</v>
      </c>
      <c r="BJ1132" t="s">
        <v>781</v>
      </c>
      <c r="BM1132">
        <v>1526</v>
      </c>
      <c r="BN1132">
        <v>0</v>
      </c>
      <c r="BO1132" t="s">
        <v>779</v>
      </c>
      <c r="BP1132">
        <v>1</v>
      </c>
      <c r="BQ1132">
        <v>30</v>
      </c>
      <c r="BR1132">
        <v>0</v>
      </c>
      <c r="BS1132">
        <v>1</v>
      </c>
      <c r="BT1132">
        <v>1</v>
      </c>
      <c r="BU1132">
        <v>1</v>
      </c>
      <c r="BV1132">
        <v>1</v>
      </c>
      <c r="BW1132">
        <v>1</v>
      </c>
      <c r="BX1132">
        <v>1</v>
      </c>
      <c r="BY1132" t="s">
        <v>3</v>
      </c>
      <c r="BZ1132">
        <v>0</v>
      </c>
      <c r="CA1132">
        <v>0</v>
      </c>
      <c r="CE1132">
        <v>30</v>
      </c>
      <c r="CF1132">
        <v>0</v>
      </c>
      <c r="CG1132">
        <v>0</v>
      </c>
      <c r="CM1132">
        <v>0</v>
      </c>
      <c r="CN1132" t="s">
        <v>3</v>
      </c>
      <c r="CO1132">
        <v>0</v>
      </c>
      <c r="CP1132">
        <f t="shared" si="1015"/>
        <v>0</v>
      </c>
      <c r="CQ1132">
        <f t="shared" si="1016"/>
        <v>17.54</v>
      </c>
      <c r="CR1132">
        <f>(ROUND((ROUND(((ET1132)*AV1132*1),2)*BB1132),2)+ROUND((ROUND(((AE1132-(EU1132))*AV1132*1),2)*BS1132),2))</f>
        <v>0</v>
      </c>
      <c r="CS1132">
        <f t="shared" si="1017"/>
        <v>0</v>
      </c>
      <c r="CT1132">
        <f t="shared" si="1018"/>
        <v>0</v>
      </c>
      <c r="CU1132">
        <f t="shared" si="1019"/>
        <v>0</v>
      </c>
      <c r="CV1132">
        <f t="shared" si="1020"/>
        <v>0</v>
      </c>
      <c r="CW1132">
        <f t="shared" si="1021"/>
        <v>0</v>
      </c>
      <c r="CX1132">
        <f t="shared" si="1021"/>
        <v>0</v>
      </c>
      <c r="CY1132">
        <f t="shared" si="1022"/>
        <v>0</v>
      </c>
      <c r="CZ1132">
        <f t="shared" si="1023"/>
        <v>0</v>
      </c>
      <c r="DC1132" t="s">
        <v>3</v>
      </c>
      <c r="DD1132" t="s">
        <v>3</v>
      </c>
      <c r="DE1132" t="s">
        <v>3</v>
      </c>
      <c r="DF1132" t="s">
        <v>3</v>
      </c>
      <c r="DG1132" t="s">
        <v>3</v>
      </c>
      <c r="DH1132" t="s">
        <v>3</v>
      </c>
      <c r="DI1132" t="s">
        <v>3</v>
      </c>
      <c r="DJ1132" t="s">
        <v>3</v>
      </c>
      <c r="DK1132" t="s">
        <v>3</v>
      </c>
      <c r="DL1132" t="s">
        <v>3</v>
      </c>
      <c r="DM1132" t="s">
        <v>3</v>
      </c>
      <c r="DN1132">
        <v>187</v>
      </c>
      <c r="DO1132">
        <v>101</v>
      </c>
      <c r="DP1132">
        <v>1</v>
      </c>
      <c r="DQ1132">
        <v>1</v>
      </c>
      <c r="DU1132">
        <v>1009</v>
      </c>
      <c r="DV1132" t="s">
        <v>318</v>
      </c>
      <c r="DW1132" t="s">
        <v>318</v>
      </c>
      <c r="DX1132">
        <v>1</v>
      </c>
      <c r="EE1132">
        <v>39928938</v>
      </c>
      <c r="EF1132">
        <v>30</v>
      </c>
      <c r="EG1132" t="s">
        <v>51</v>
      </c>
      <c r="EH1132">
        <v>0</v>
      </c>
      <c r="EI1132" t="s">
        <v>3</v>
      </c>
      <c r="EJ1132">
        <v>1</v>
      </c>
      <c r="EK1132">
        <v>1526</v>
      </c>
      <c r="EL1132" t="s">
        <v>776</v>
      </c>
      <c r="EM1132" t="s">
        <v>777</v>
      </c>
      <c r="EO1132" t="s">
        <v>3</v>
      </c>
      <c r="EQ1132">
        <v>0</v>
      </c>
      <c r="ER1132">
        <v>7.22</v>
      </c>
      <c r="ES1132">
        <v>7.22</v>
      </c>
      <c r="ET1132">
        <v>0</v>
      </c>
      <c r="EU1132">
        <v>0</v>
      </c>
      <c r="EV1132">
        <v>0</v>
      </c>
      <c r="EW1132">
        <v>0</v>
      </c>
      <c r="EX1132">
        <v>0</v>
      </c>
      <c r="FQ1132">
        <v>0</v>
      </c>
      <c r="FR1132">
        <f t="shared" si="1024"/>
        <v>0</v>
      </c>
      <c r="FS1132">
        <v>0</v>
      </c>
      <c r="FX1132">
        <v>187</v>
      </c>
      <c r="FY1132">
        <v>101</v>
      </c>
      <c r="GA1132" t="s">
        <v>3</v>
      </c>
      <c r="GD1132">
        <v>0</v>
      </c>
      <c r="GF1132">
        <v>2090190104</v>
      </c>
      <c r="GG1132">
        <v>2</v>
      </c>
      <c r="GH1132">
        <v>1</v>
      </c>
      <c r="GI1132">
        <v>2</v>
      </c>
      <c r="GJ1132">
        <v>0</v>
      </c>
      <c r="GK1132">
        <f>ROUND(R1132*(R12)/100,2)</f>
        <v>0</v>
      </c>
      <c r="GL1132">
        <f t="shared" si="1025"/>
        <v>0</v>
      </c>
      <c r="GM1132">
        <f t="shared" si="1026"/>
        <v>0</v>
      </c>
      <c r="GN1132">
        <f t="shared" si="1027"/>
        <v>0</v>
      </c>
      <c r="GO1132">
        <f t="shared" si="1028"/>
        <v>0</v>
      </c>
      <c r="GP1132">
        <f t="shared" si="1029"/>
        <v>0</v>
      </c>
      <c r="GR1132">
        <v>0</v>
      </c>
      <c r="GS1132">
        <v>3</v>
      </c>
      <c r="GT1132">
        <v>0</v>
      </c>
      <c r="GU1132" t="s">
        <v>3</v>
      </c>
      <c r="GV1132">
        <f t="shared" si="1030"/>
        <v>0</v>
      </c>
      <c r="GW1132">
        <v>1</v>
      </c>
      <c r="GX1132">
        <f t="shared" si="1031"/>
        <v>0</v>
      </c>
      <c r="HA1132">
        <v>0</v>
      </c>
      <c r="HB1132">
        <v>0</v>
      </c>
      <c r="HC1132">
        <f t="shared" si="1032"/>
        <v>0</v>
      </c>
      <c r="IK1132">
        <v>0</v>
      </c>
    </row>
    <row r="1133" spans="1:245" x14ac:dyDescent="0.2">
      <c r="A1133">
        <v>17</v>
      </c>
      <c r="B1133">
        <v>1</v>
      </c>
      <c r="C1133">
        <f>ROW(SmtRes!A587)</f>
        <v>587</v>
      </c>
      <c r="D1133">
        <f>ROW(EtalonRes!A577)</f>
        <v>577</v>
      </c>
      <c r="E1133" t="s">
        <v>782</v>
      </c>
      <c r="F1133" t="s">
        <v>783</v>
      </c>
      <c r="G1133" t="s">
        <v>784</v>
      </c>
      <c r="H1133" t="s">
        <v>17</v>
      </c>
      <c r="I1133">
        <v>0</v>
      </c>
      <c r="J1133">
        <v>0</v>
      </c>
      <c r="O1133">
        <f t="shared" si="1003"/>
        <v>0</v>
      </c>
      <c r="P1133">
        <f t="shared" si="1004"/>
        <v>0</v>
      </c>
      <c r="Q1133">
        <f>(ROUND((ROUND((((ET1133*5))*AV1133*I1133),2)*BB1133),2)+ROUND((ROUND(((AE1133-((EU1133*5)))*AV1133*I1133),2)*BS1133),2))</f>
        <v>0</v>
      </c>
      <c r="R1133">
        <f t="shared" si="1005"/>
        <v>0</v>
      </c>
      <c r="S1133">
        <f t="shared" si="1006"/>
        <v>0</v>
      </c>
      <c r="T1133">
        <f t="shared" si="1007"/>
        <v>0</v>
      </c>
      <c r="U1133">
        <f t="shared" si="1008"/>
        <v>0</v>
      </c>
      <c r="V1133">
        <f t="shared" si="1009"/>
        <v>0</v>
      </c>
      <c r="W1133">
        <f t="shared" si="1010"/>
        <v>0</v>
      </c>
      <c r="X1133">
        <f t="shared" si="1011"/>
        <v>0</v>
      </c>
      <c r="Y1133">
        <f t="shared" si="1011"/>
        <v>0</v>
      </c>
      <c r="AA1133">
        <v>40385408</v>
      </c>
      <c r="AB1133">
        <f t="shared" si="1012"/>
        <v>14832.7</v>
      </c>
      <c r="AC1133">
        <f>ROUND(((ES1133*5)),6)</f>
        <v>14525.7</v>
      </c>
      <c r="AD1133">
        <f>ROUND(((((ET1133*5))-((EU1133*5)))+AE1133),6)</f>
        <v>168.85</v>
      </c>
      <c r="AE1133">
        <f>ROUND(((EU1133*5)),6)</f>
        <v>65.900000000000006</v>
      </c>
      <c r="AF1133">
        <f>ROUND(((EV1133*5)),6)</f>
        <v>138.15</v>
      </c>
      <c r="AG1133">
        <f t="shared" si="1013"/>
        <v>0</v>
      </c>
      <c r="AH1133">
        <f>((EW1133*5))</f>
        <v>11.55</v>
      </c>
      <c r="AI1133">
        <f>((EX1133*5))</f>
        <v>0</v>
      </c>
      <c r="AJ1133">
        <f t="shared" si="1014"/>
        <v>0</v>
      </c>
      <c r="AK1133">
        <v>2966.54</v>
      </c>
      <c r="AL1133">
        <v>2905.14</v>
      </c>
      <c r="AM1133">
        <v>33.770000000000003</v>
      </c>
      <c r="AN1133">
        <v>13.18</v>
      </c>
      <c r="AO1133">
        <v>27.63</v>
      </c>
      <c r="AP1133">
        <v>0</v>
      </c>
      <c r="AQ1133">
        <v>2.31</v>
      </c>
      <c r="AR1133">
        <v>0</v>
      </c>
      <c r="AS1133">
        <v>0</v>
      </c>
      <c r="AT1133">
        <v>102</v>
      </c>
      <c r="AU1133">
        <v>47</v>
      </c>
      <c r="AV1133">
        <v>1</v>
      </c>
      <c r="AW1133">
        <v>1</v>
      </c>
      <c r="AZ1133">
        <v>1</v>
      </c>
      <c r="BA1133">
        <v>24.53</v>
      </c>
      <c r="BB1133">
        <v>12.31</v>
      </c>
      <c r="BC1133">
        <v>2.73</v>
      </c>
      <c r="BD1133" t="s">
        <v>3</v>
      </c>
      <c r="BE1133" t="s">
        <v>3</v>
      </c>
      <c r="BF1133" t="s">
        <v>3</v>
      </c>
      <c r="BG1133" t="s">
        <v>3</v>
      </c>
      <c r="BH1133">
        <v>0</v>
      </c>
      <c r="BI1133">
        <v>1</v>
      </c>
      <c r="BJ1133" t="s">
        <v>785</v>
      </c>
      <c r="BM1133">
        <v>1526</v>
      </c>
      <c r="BN1133">
        <v>0</v>
      </c>
      <c r="BO1133" t="s">
        <v>783</v>
      </c>
      <c r="BP1133">
        <v>1</v>
      </c>
      <c r="BQ1133">
        <v>30</v>
      </c>
      <c r="BR1133">
        <v>0</v>
      </c>
      <c r="BS1133">
        <v>24.53</v>
      </c>
      <c r="BT1133">
        <v>1</v>
      </c>
      <c r="BU1133">
        <v>1</v>
      </c>
      <c r="BV1133">
        <v>1</v>
      </c>
      <c r="BW1133">
        <v>1</v>
      </c>
      <c r="BX1133">
        <v>1</v>
      </c>
      <c r="BY1133" t="s">
        <v>3</v>
      </c>
      <c r="BZ1133">
        <v>102</v>
      </c>
      <c r="CA1133">
        <v>47</v>
      </c>
      <c r="CE1133">
        <v>30</v>
      </c>
      <c r="CF1133">
        <v>0</v>
      </c>
      <c r="CG1133">
        <v>0</v>
      </c>
      <c r="CM1133">
        <v>0</v>
      </c>
      <c r="CN1133" t="s">
        <v>3</v>
      </c>
      <c r="CO1133">
        <v>0</v>
      </c>
      <c r="CP1133">
        <f t="shared" si="1015"/>
        <v>0</v>
      </c>
      <c r="CQ1133">
        <f t="shared" si="1016"/>
        <v>39655.160000000003</v>
      </c>
      <c r="CR1133">
        <f>(ROUND((ROUND((((ET1133*5))*AV1133*1),2)*BB1133),2)+ROUND((ROUND(((AE1133-((EU1133*5)))*AV1133*1),2)*BS1133),2))</f>
        <v>2078.54</v>
      </c>
      <c r="CS1133">
        <f t="shared" si="1017"/>
        <v>1616.53</v>
      </c>
      <c r="CT1133">
        <f t="shared" si="1018"/>
        <v>3388.82</v>
      </c>
      <c r="CU1133">
        <f t="shared" si="1019"/>
        <v>0</v>
      </c>
      <c r="CV1133">
        <f t="shared" si="1020"/>
        <v>11.55</v>
      </c>
      <c r="CW1133">
        <f t="shared" si="1021"/>
        <v>0</v>
      </c>
      <c r="CX1133">
        <f t="shared" si="1021"/>
        <v>0</v>
      </c>
      <c r="CY1133">
        <f t="shared" si="1022"/>
        <v>0</v>
      </c>
      <c r="CZ1133">
        <f t="shared" si="1023"/>
        <v>0</v>
      </c>
      <c r="DC1133" t="s">
        <v>3</v>
      </c>
      <c r="DD1133" t="s">
        <v>786</v>
      </c>
      <c r="DE1133" t="s">
        <v>786</v>
      </c>
      <c r="DF1133" t="s">
        <v>786</v>
      </c>
      <c r="DG1133" t="s">
        <v>786</v>
      </c>
      <c r="DH1133" t="s">
        <v>3</v>
      </c>
      <c r="DI1133" t="s">
        <v>786</v>
      </c>
      <c r="DJ1133" t="s">
        <v>786</v>
      </c>
      <c r="DK1133" t="s">
        <v>3</v>
      </c>
      <c r="DL1133" t="s">
        <v>3</v>
      </c>
      <c r="DM1133" t="s">
        <v>3</v>
      </c>
      <c r="DN1133">
        <v>187</v>
      </c>
      <c r="DO1133">
        <v>101</v>
      </c>
      <c r="DP1133">
        <v>1</v>
      </c>
      <c r="DQ1133">
        <v>1</v>
      </c>
      <c r="DU1133">
        <v>1005</v>
      </c>
      <c r="DV1133" t="s">
        <v>17</v>
      </c>
      <c r="DW1133" t="s">
        <v>17</v>
      </c>
      <c r="DX1133">
        <v>100</v>
      </c>
      <c r="EE1133">
        <v>39928938</v>
      </c>
      <c r="EF1133">
        <v>30</v>
      </c>
      <c r="EG1133" t="s">
        <v>51</v>
      </c>
      <c r="EH1133">
        <v>0</v>
      </c>
      <c r="EI1133" t="s">
        <v>3</v>
      </c>
      <c r="EJ1133">
        <v>1</v>
      </c>
      <c r="EK1133">
        <v>1526</v>
      </c>
      <c r="EL1133" t="s">
        <v>776</v>
      </c>
      <c r="EM1133" t="s">
        <v>777</v>
      </c>
      <c r="EO1133" t="s">
        <v>3</v>
      </c>
      <c r="EQ1133">
        <v>131072</v>
      </c>
      <c r="ER1133">
        <v>2966.54</v>
      </c>
      <c r="ES1133">
        <v>2905.14</v>
      </c>
      <c r="ET1133">
        <v>33.770000000000003</v>
      </c>
      <c r="EU1133">
        <v>13.18</v>
      </c>
      <c r="EV1133">
        <v>27.63</v>
      </c>
      <c r="EW1133">
        <v>2.31</v>
      </c>
      <c r="EX1133">
        <v>0</v>
      </c>
      <c r="EY1133">
        <v>0</v>
      </c>
      <c r="FQ1133">
        <v>0</v>
      </c>
      <c r="FR1133">
        <f t="shared" si="1024"/>
        <v>0</v>
      </c>
      <c r="FS1133">
        <v>0</v>
      </c>
      <c r="FX1133">
        <v>187</v>
      </c>
      <c r="FY1133">
        <v>101</v>
      </c>
      <c r="GA1133" t="s">
        <v>3</v>
      </c>
      <c r="GD1133">
        <v>0</v>
      </c>
      <c r="GF1133">
        <v>2081307609</v>
      </c>
      <c r="GG1133">
        <v>2</v>
      </c>
      <c r="GH1133">
        <v>1</v>
      </c>
      <c r="GI1133">
        <v>2</v>
      </c>
      <c r="GJ1133">
        <v>0</v>
      </c>
      <c r="GK1133">
        <f>ROUND(R1133*(R12)/100,2)</f>
        <v>0</v>
      </c>
      <c r="GL1133">
        <f t="shared" si="1025"/>
        <v>0</v>
      </c>
      <c r="GM1133">
        <f t="shared" si="1026"/>
        <v>0</v>
      </c>
      <c r="GN1133">
        <f t="shared" si="1027"/>
        <v>0</v>
      </c>
      <c r="GO1133">
        <f t="shared" si="1028"/>
        <v>0</v>
      </c>
      <c r="GP1133">
        <f t="shared" si="1029"/>
        <v>0</v>
      </c>
      <c r="GR1133">
        <v>0</v>
      </c>
      <c r="GS1133">
        <v>3</v>
      </c>
      <c r="GT1133">
        <v>0</v>
      </c>
      <c r="GU1133" t="s">
        <v>3</v>
      </c>
      <c r="GV1133">
        <f t="shared" si="1030"/>
        <v>0</v>
      </c>
      <c r="GW1133">
        <v>1</v>
      </c>
      <c r="GX1133">
        <f t="shared" si="1031"/>
        <v>0</v>
      </c>
      <c r="HA1133">
        <v>0</v>
      </c>
      <c r="HB1133">
        <v>0</v>
      </c>
      <c r="HC1133">
        <f t="shared" si="1032"/>
        <v>0</v>
      </c>
      <c r="IK1133">
        <v>0</v>
      </c>
    </row>
    <row r="1134" spans="1:245" x14ac:dyDescent="0.2">
      <c r="A1134">
        <v>18</v>
      </c>
      <c r="B1134">
        <v>1</v>
      </c>
      <c r="C1134">
        <v>587</v>
      </c>
      <c r="E1134" t="s">
        <v>787</v>
      </c>
      <c r="F1134" t="s">
        <v>779</v>
      </c>
      <c r="G1134" t="s">
        <v>780</v>
      </c>
      <c r="H1134" t="s">
        <v>318</v>
      </c>
      <c r="I1134">
        <f>I1133*J1134</f>
        <v>0</v>
      </c>
      <c r="J1134">
        <v>735</v>
      </c>
      <c r="O1134">
        <f t="shared" si="1003"/>
        <v>0</v>
      </c>
      <c r="P1134">
        <f t="shared" si="1004"/>
        <v>0</v>
      </c>
      <c r="Q1134">
        <f>(ROUND((ROUND(((ET1134)*AV1134*I1134),2)*BB1134),2)+ROUND((ROUND(((AE1134-(EU1134))*AV1134*I1134),2)*BS1134),2))</f>
        <v>0</v>
      </c>
      <c r="R1134">
        <f t="shared" si="1005"/>
        <v>0</v>
      </c>
      <c r="S1134">
        <f t="shared" si="1006"/>
        <v>0</v>
      </c>
      <c r="T1134">
        <f t="shared" si="1007"/>
        <v>0</v>
      </c>
      <c r="U1134">
        <f t="shared" si="1008"/>
        <v>0</v>
      </c>
      <c r="V1134">
        <f t="shared" si="1009"/>
        <v>0</v>
      </c>
      <c r="W1134">
        <f t="shared" si="1010"/>
        <v>0</v>
      </c>
      <c r="X1134">
        <f t="shared" si="1011"/>
        <v>0</v>
      </c>
      <c r="Y1134">
        <f t="shared" si="1011"/>
        <v>0</v>
      </c>
      <c r="AA1134">
        <v>40385408</v>
      </c>
      <c r="AB1134">
        <f t="shared" si="1012"/>
        <v>7.22</v>
      </c>
      <c r="AC1134">
        <f>ROUND((ES1134),6)</f>
        <v>7.22</v>
      </c>
      <c r="AD1134">
        <f>ROUND((((ET1134)-(EU1134))+AE1134),6)</f>
        <v>0</v>
      </c>
      <c r="AE1134">
        <f t="shared" ref="AE1134:AF1136" si="1033">ROUND((EU1134),6)</f>
        <v>0</v>
      </c>
      <c r="AF1134">
        <f t="shared" si="1033"/>
        <v>0</v>
      </c>
      <c r="AG1134">
        <f t="shared" si="1013"/>
        <v>0</v>
      </c>
      <c r="AH1134">
        <f t="shared" ref="AH1134:AI1136" si="1034">(EW1134)</f>
        <v>0</v>
      </c>
      <c r="AI1134">
        <f t="shared" si="1034"/>
        <v>0</v>
      </c>
      <c r="AJ1134">
        <f t="shared" si="1014"/>
        <v>0</v>
      </c>
      <c r="AK1134">
        <v>7.22</v>
      </c>
      <c r="AL1134">
        <v>7.22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1</v>
      </c>
      <c r="AW1134">
        <v>1</v>
      </c>
      <c r="AZ1134">
        <v>1</v>
      </c>
      <c r="BA1134">
        <v>1</v>
      </c>
      <c r="BB1134">
        <v>1</v>
      </c>
      <c r="BC1134">
        <v>2.4300000000000002</v>
      </c>
      <c r="BD1134" t="s">
        <v>3</v>
      </c>
      <c r="BE1134" t="s">
        <v>3</v>
      </c>
      <c r="BF1134" t="s">
        <v>3</v>
      </c>
      <c r="BG1134" t="s">
        <v>3</v>
      </c>
      <c r="BH1134">
        <v>3</v>
      </c>
      <c r="BI1134">
        <v>1</v>
      </c>
      <c r="BJ1134" t="s">
        <v>781</v>
      </c>
      <c r="BM1134">
        <v>1526</v>
      </c>
      <c r="BN1134">
        <v>0</v>
      </c>
      <c r="BO1134" t="s">
        <v>779</v>
      </c>
      <c r="BP1134">
        <v>1</v>
      </c>
      <c r="BQ1134">
        <v>30</v>
      </c>
      <c r="BR1134">
        <v>0</v>
      </c>
      <c r="BS1134">
        <v>1</v>
      </c>
      <c r="BT1134">
        <v>1</v>
      </c>
      <c r="BU1134">
        <v>1</v>
      </c>
      <c r="BV1134">
        <v>1</v>
      </c>
      <c r="BW1134">
        <v>1</v>
      </c>
      <c r="BX1134">
        <v>1</v>
      </c>
      <c r="BY1134" t="s">
        <v>3</v>
      </c>
      <c r="BZ1134">
        <v>0</v>
      </c>
      <c r="CA1134">
        <v>0</v>
      </c>
      <c r="CE1134">
        <v>30</v>
      </c>
      <c r="CF1134">
        <v>0</v>
      </c>
      <c r="CG1134">
        <v>0</v>
      </c>
      <c r="CM1134">
        <v>0</v>
      </c>
      <c r="CN1134" t="s">
        <v>3</v>
      </c>
      <c r="CO1134">
        <v>0</v>
      </c>
      <c r="CP1134">
        <f t="shared" si="1015"/>
        <v>0</v>
      </c>
      <c r="CQ1134">
        <f t="shared" si="1016"/>
        <v>17.54</v>
      </c>
      <c r="CR1134">
        <f>(ROUND((ROUND(((ET1134)*AV1134*1),2)*BB1134),2)+ROUND((ROUND(((AE1134-(EU1134))*AV1134*1),2)*BS1134),2))</f>
        <v>0</v>
      </c>
      <c r="CS1134">
        <f t="shared" si="1017"/>
        <v>0</v>
      </c>
      <c r="CT1134">
        <f t="shared" si="1018"/>
        <v>0</v>
      </c>
      <c r="CU1134">
        <f t="shared" si="1019"/>
        <v>0</v>
      </c>
      <c r="CV1134">
        <f t="shared" si="1020"/>
        <v>0</v>
      </c>
      <c r="CW1134">
        <f t="shared" si="1021"/>
        <v>0</v>
      </c>
      <c r="CX1134">
        <f t="shared" si="1021"/>
        <v>0</v>
      </c>
      <c r="CY1134">
        <f t="shared" si="1022"/>
        <v>0</v>
      </c>
      <c r="CZ1134">
        <f t="shared" si="1023"/>
        <v>0</v>
      </c>
      <c r="DC1134" t="s">
        <v>3</v>
      </c>
      <c r="DD1134" t="s">
        <v>3</v>
      </c>
      <c r="DE1134" t="s">
        <v>3</v>
      </c>
      <c r="DF1134" t="s">
        <v>3</v>
      </c>
      <c r="DG1134" t="s">
        <v>3</v>
      </c>
      <c r="DH1134" t="s">
        <v>3</v>
      </c>
      <c r="DI1134" t="s">
        <v>3</v>
      </c>
      <c r="DJ1134" t="s">
        <v>3</v>
      </c>
      <c r="DK1134" t="s">
        <v>3</v>
      </c>
      <c r="DL1134" t="s">
        <v>3</v>
      </c>
      <c r="DM1134" t="s">
        <v>3</v>
      </c>
      <c r="DN1134">
        <v>187</v>
      </c>
      <c r="DO1134">
        <v>101</v>
      </c>
      <c r="DP1134">
        <v>1</v>
      </c>
      <c r="DQ1134">
        <v>1</v>
      </c>
      <c r="DU1134">
        <v>1009</v>
      </c>
      <c r="DV1134" t="s">
        <v>318</v>
      </c>
      <c r="DW1134" t="s">
        <v>318</v>
      </c>
      <c r="DX1134">
        <v>1</v>
      </c>
      <c r="EE1134">
        <v>39928938</v>
      </c>
      <c r="EF1134">
        <v>30</v>
      </c>
      <c r="EG1134" t="s">
        <v>51</v>
      </c>
      <c r="EH1134">
        <v>0</v>
      </c>
      <c r="EI1134" t="s">
        <v>3</v>
      </c>
      <c r="EJ1134">
        <v>1</v>
      </c>
      <c r="EK1134">
        <v>1526</v>
      </c>
      <c r="EL1134" t="s">
        <v>776</v>
      </c>
      <c r="EM1134" t="s">
        <v>777</v>
      </c>
      <c r="EO1134" t="s">
        <v>3</v>
      </c>
      <c r="EQ1134">
        <v>0</v>
      </c>
      <c r="ER1134">
        <v>7.22</v>
      </c>
      <c r="ES1134">
        <v>7.22</v>
      </c>
      <c r="ET1134">
        <v>0</v>
      </c>
      <c r="EU1134">
        <v>0</v>
      </c>
      <c r="EV1134">
        <v>0</v>
      </c>
      <c r="EW1134">
        <v>0</v>
      </c>
      <c r="EX1134">
        <v>0</v>
      </c>
      <c r="FQ1134">
        <v>0</v>
      </c>
      <c r="FR1134">
        <f t="shared" si="1024"/>
        <v>0</v>
      </c>
      <c r="FS1134">
        <v>0</v>
      </c>
      <c r="FX1134">
        <v>187</v>
      </c>
      <c r="FY1134">
        <v>101</v>
      </c>
      <c r="GA1134" t="s">
        <v>3</v>
      </c>
      <c r="GD1134">
        <v>0</v>
      </c>
      <c r="GF1134">
        <v>2090190104</v>
      </c>
      <c r="GG1134">
        <v>2</v>
      </c>
      <c r="GH1134">
        <v>1</v>
      </c>
      <c r="GI1134">
        <v>2</v>
      </c>
      <c r="GJ1134">
        <v>0</v>
      </c>
      <c r="GK1134">
        <f>ROUND(R1134*(R12)/100,2)</f>
        <v>0</v>
      </c>
      <c r="GL1134">
        <f t="shared" si="1025"/>
        <v>0</v>
      </c>
      <c r="GM1134">
        <f t="shared" si="1026"/>
        <v>0</v>
      </c>
      <c r="GN1134">
        <f t="shared" si="1027"/>
        <v>0</v>
      </c>
      <c r="GO1134">
        <f t="shared" si="1028"/>
        <v>0</v>
      </c>
      <c r="GP1134">
        <f t="shared" si="1029"/>
        <v>0</v>
      </c>
      <c r="GR1134">
        <v>0</v>
      </c>
      <c r="GS1134">
        <v>3</v>
      </c>
      <c r="GT1134">
        <v>0</v>
      </c>
      <c r="GU1134" t="s">
        <v>3</v>
      </c>
      <c r="GV1134">
        <f t="shared" si="1030"/>
        <v>0</v>
      </c>
      <c r="GW1134">
        <v>1</v>
      </c>
      <c r="GX1134">
        <f t="shared" si="1031"/>
        <v>0</v>
      </c>
      <c r="HA1134">
        <v>0</v>
      </c>
      <c r="HB1134">
        <v>0</v>
      </c>
      <c r="HC1134">
        <f t="shared" si="1032"/>
        <v>0</v>
      </c>
      <c r="IK1134">
        <v>0</v>
      </c>
    </row>
    <row r="1135" spans="1:245" x14ac:dyDescent="0.2">
      <c r="A1135">
        <v>17</v>
      </c>
      <c r="B1135">
        <v>1</v>
      </c>
      <c r="C1135">
        <f>ROW(SmtRes!A598)</f>
        <v>598</v>
      </c>
      <c r="D1135">
        <f>ROW(EtalonRes!A589)</f>
        <v>589</v>
      </c>
      <c r="E1135" t="s">
        <v>788</v>
      </c>
      <c r="F1135" t="s">
        <v>773</v>
      </c>
      <c r="G1135" t="s">
        <v>774</v>
      </c>
      <c r="H1135" t="s">
        <v>17</v>
      </c>
      <c r="I1135">
        <f>ROUND(375/100,9)</f>
        <v>3.75</v>
      </c>
      <c r="J1135">
        <v>0</v>
      </c>
      <c r="O1135">
        <f t="shared" si="1003"/>
        <v>200865.31</v>
      </c>
      <c r="P1135">
        <f t="shared" si="1004"/>
        <v>175191.63</v>
      </c>
      <c r="Q1135">
        <f>(ROUND((ROUND(((ET1135)*AV1135*I1135),2)*BB1135),2)+ROUND((ROUND(((AE1135-(EU1135))*AV1135*I1135),2)*BS1135),2))</f>
        <v>8343.23</v>
      </c>
      <c r="R1135">
        <f t="shared" si="1005"/>
        <v>6408.71</v>
      </c>
      <c r="S1135">
        <f t="shared" si="1006"/>
        <v>17330.45</v>
      </c>
      <c r="T1135">
        <f t="shared" si="1007"/>
        <v>0</v>
      </c>
      <c r="U1135">
        <f t="shared" si="1008"/>
        <v>60.112500000000004</v>
      </c>
      <c r="V1135">
        <f t="shared" si="1009"/>
        <v>0</v>
      </c>
      <c r="W1135">
        <f t="shared" si="1010"/>
        <v>0</v>
      </c>
      <c r="X1135">
        <f t="shared" si="1011"/>
        <v>17677.060000000001</v>
      </c>
      <c r="Y1135">
        <f t="shared" si="1011"/>
        <v>8145.31</v>
      </c>
      <c r="AA1135">
        <v>40385408</v>
      </c>
      <c r="AB1135">
        <f t="shared" si="1012"/>
        <v>17113.71</v>
      </c>
      <c r="AC1135">
        <f>ROUND((ES1135),6)</f>
        <v>16744.72</v>
      </c>
      <c r="AD1135">
        <f>ROUND((((ET1135)-(EU1135))+AE1135),6)</f>
        <v>180.59</v>
      </c>
      <c r="AE1135">
        <f t="shared" si="1033"/>
        <v>69.67</v>
      </c>
      <c r="AF1135">
        <f t="shared" si="1033"/>
        <v>188.4</v>
      </c>
      <c r="AG1135">
        <f t="shared" si="1013"/>
        <v>0</v>
      </c>
      <c r="AH1135">
        <f t="shared" si="1034"/>
        <v>16.03</v>
      </c>
      <c r="AI1135">
        <f t="shared" si="1034"/>
        <v>0</v>
      </c>
      <c r="AJ1135">
        <f t="shared" si="1014"/>
        <v>0</v>
      </c>
      <c r="AK1135">
        <v>17113.71</v>
      </c>
      <c r="AL1135">
        <v>16744.72</v>
      </c>
      <c r="AM1135">
        <v>180.59</v>
      </c>
      <c r="AN1135">
        <v>69.67</v>
      </c>
      <c r="AO1135">
        <v>188.4</v>
      </c>
      <c r="AP1135">
        <v>0</v>
      </c>
      <c r="AQ1135">
        <v>16.03</v>
      </c>
      <c r="AR1135">
        <v>0</v>
      </c>
      <c r="AS1135">
        <v>0</v>
      </c>
      <c r="AT1135">
        <v>102</v>
      </c>
      <c r="AU1135">
        <v>47</v>
      </c>
      <c r="AV1135">
        <v>1</v>
      </c>
      <c r="AW1135">
        <v>1</v>
      </c>
      <c r="AZ1135">
        <v>1</v>
      </c>
      <c r="BA1135">
        <v>24.53</v>
      </c>
      <c r="BB1135">
        <v>12.32</v>
      </c>
      <c r="BC1135">
        <v>2.79</v>
      </c>
      <c r="BD1135" t="s">
        <v>3</v>
      </c>
      <c r="BE1135" t="s">
        <v>3</v>
      </c>
      <c r="BF1135" t="s">
        <v>3</v>
      </c>
      <c r="BG1135" t="s">
        <v>3</v>
      </c>
      <c r="BH1135">
        <v>0</v>
      </c>
      <c r="BI1135">
        <v>1</v>
      </c>
      <c r="BJ1135" t="s">
        <v>775</v>
      </c>
      <c r="BM1135">
        <v>1526</v>
      </c>
      <c r="BN1135">
        <v>0</v>
      </c>
      <c r="BO1135" t="s">
        <v>773</v>
      </c>
      <c r="BP1135">
        <v>1</v>
      </c>
      <c r="BQ1135">
        <v>30</v>
      </c>
      <c r="BR1135">
        <v>0</v>
      </c>
      <c r="BS1135">
        <v>24.53</v>
      </c>
      <c r="BT1135">
        <v>1</v>
      </c>
      <c r="BU1135">
        <v>1</v>
      </c>
      <c r="BV1135">
        <v>1</v>
      </c>
      <c r="BW1135">
        <v>1</v>
      </c>
      <c r="BX1135">
        <v>1</v>
      </c>
      <c r="BY1135" t="s">
        <v>3</v>
      </c>
      <c r="BZ1135">
        <v>102</v>
      </c>
      <c r="CA1135">
        <v>47</v>
      </c>
      <c r="CE1135">
        <v>30</v>
      </c>
      <c r="CF1135">
        <v>0</v>
      </c>
      <c r="CG1135">
        <v>0</v>
      </c>
      <c r="CM1135">
        <v>0</v>
      </c>
      <c r="CN1135" t="s">
        <v>3</v>
      </c>
      <c r="CO1135">
        <v>0</v>
      </c>
      <c r="CP1135">
        <f t="shared" si="1015"/>
        <v>200865.31000000003</v>
      </c>
      <c r="CQ1135">
        <f t="shared" si="1016"/>
        <v>46717.77</v>
      </c>
      <c r="CR1135">
        <f>(ROUND((ROUND(((ET1135)*AV1135*1),2)*BB1135),2)+ROUND((ROUND(((AE1135-(EU1135))*AV1135*1),2)*BS1135),2))</f>
        <v>2224.87</v>
      </c>
      <c r="CS1135">
        <f t="shared" si="1017"/>
        <v>1709.01</v>
      </c>
      <c r="CT1135">
        <f t="shared" si="1018"/>
        <v>4621.45</v>
      </c>
      <c r="CU1135">
        <f t="shared" si="1019"/>
        <v>0</v>
      </c>
      <c r="CV1135">
        <f t="shared" si="1020"/>
        <v>16.03</v>
      </c>
      <c r="CW1135">
        <f t="shared" si="1021"/>
        <v>0</v>
      </c>
      <c r="CX1135">
        <f t="shared" si="1021"/>
        <v>0</v>
      </c>
      <c r="CY1135">
        <f t="shared" si="1022"/>
        <v>17677.059000000001</v>
      </c>
      <c r="CZ1135">
        <f t="shared" si="1023"/>
        <v>8145.3114999999998</v>
      </c>
      <c r="DC1135" t="s">
        <v>3</v>
      </c>
      <c r="DD1135" t="s">
        <v>3</v>
      </c>
      <c r="DE1135" t="s">
        <v>3</v>
      </c>
      <c r="DF1135" t="s">
        <v>3</v>
      </c>
      <c r="DG1135" t="s">
        <v>3</v>
      </c>
      <c r="DH1135" t="s">
        <v>3</v>
      </c>
      <c r="DI1135" t="s">
        <v>3</v>
      </c>
      <c r="DJ1135" t="s">
        <v>3</v>
      </c>
      <c r="DK1135" t="s">
        <v>3</v>
      </c>
      <c r="DL1135" t="s">
        <v>3</v>
      </c>
      <c r="DM1135" t="s">
        <v>3</v>
      </c>
      <c r="DN1135">
        <v>187</v>
      </c>
      <c r="DO1135">
        <v>101</v>
      </c>
      <c r="DP1135">
        <v>1</v>
      </c>
      <c r="DQ1135">
        <v>1</v>
      </c>
      <c r="DU1135">
        <v>1005</v>
      </c>
      <c r="DV1135" t="s">
        <v>17</v>
      </c>
      <c r="DW1135" t="s">
        <v>17</v>
      </c>
      <c r="DX1135">
        <v>100</v>
      </c>
      <c r="EE1135">
        <v>39928938</v>
      </c>
      <c r="EF1135">
        <v>30</v>
      </c>
      <c r="EG1135" t="s">
        <v>51</v>
      </c>
      <c r="EH1135">
        <v>0</v>
      </c>
      <c r="EI1135" t="s">
        <v>3</v>
      </c>
      <c r="EJ1135">
        <v>1</v>
      </c>
      <c r="EK1135">
        <v>1526</v>
      </c>
      <c r="EL1135" t="s">
        <v>776</v>
      </c>
      <c r="EM1135" t="s">
        <v>777</v>
      </c>
      <c r="EO1135" t="s">
        <v>3</v>
      </c>
      <c r="EQ1135">
        <v>131072</v>
      </c>
      <c r="ER1135">
        <v>17113.71</v>
      </c>
      <c r="ES1135">
        <v>16744.72</v>
      </c>
      <c r="ET1135">
        <v>180.59</v>
      </c>
      <c r="EU1135">
        <v>69.67</v>
      </c>
      <c r="EV1135">
        <v>188.4</v>
      </c>
      <c r="EW1135">
        <v>16.03</v>
      </c>
      <c r="EX1135">
        <v>0</v>
      </c>
      <c r="EY1135">
        <v>0</v>
      </c>
      <c r="FQ1135">
        <v>0</v>
      </c>
      <c r="FR1135">
        <f t="shared" si="1024"/>
        <v>0</v>
      </c>
      <c r="FS1135">
        <v>0</v>
      </c>
      <c r="FX1135">
        <v>187</v>
      </c>
      <c r="FY1135">
        <v>101</v>
      </c>
      <c r="GA1135" t="s">
        <v>3</v>
      </c>
      <c r="GD1135">
        <v>0</v>
      </c>
      <c r="GF1135">
        <v>-1665034286</v>
      </c>
      <c r="GG1135">
        <v>2</v>
      </c>
      <c r="GH1135">
        <v>1</v>
      </c>
      <c r="GI1135">
        <v>2</v>
      </c>
      <c r="GJ1135">
        <v>0</v>
      </c>
      <c r="GK1135">
        <f>ROUND(R1135*(R12)/100,2)</f>
        <v>10061.67</v>
      </c>
      <c r="GL1135">
        <f t="shared" si="1025"/>
        <v>0</v>
      </c>
      <c r="GM1135">
        <f t="shared" si="1026"/>
        <v>236749.35</v>
      </c>
      <c r="GN1135">
        <f t="shared" si="1027"/>
        <v>236749.35</v>
      </c>
      <c r="GO1135">
        <f t="shared" si="1028"/>
        <v>0</v>
      </c>
      <c r="GP1135">
        <f t="shared" si="1029"/>
        <v>0</v>
      </c>
      <c r="GR1135">
        <v>0</v>
      </c>
      <c r="GS1135">
        <v>3</v>
      </c>
      <c r="GT1135">
        <v>0</v>
      </c>
      <c r="GU1135" t="s">
        <v>3</v>
      </c>
      <c r="GV1135">
        <f t="shared" si="1030"/>
        <v>0</v>
      </c>
      <c r="GW1135">
        <v>1</v>
      </c>
      <c r="GX1135">
        <f t="shared" si="1031"/>
        <v>0</v>
      </c>
      <c r="HA1135">
        <v>0</v>
      </c>
      <c r="HB1135">
        <v>0</v>
      </c>
      <c r="HC1135">
        <f t="shared" si="1032"/>
        <v>0</v>
      </c>
      <c r="IK1135">
        <v>0</v>
      </c>
    </row>
    <row r="1136" spans="1:245" x14ac:dyDescent="0.2">
      <c r="A1136">
        <v>18</v>
      </c>
      <c r="B1136">
        <v>1</v>
      </c>
      <c r="C1136">
        <v>596</v>
      </c>
      <c r="E1136" t="s">
        <v>789</v>
      </c>
      <c r="F1136" t="s">
        <v>790</v>
      </c>
      <c r="G1136" t="s">
        <v>791</v>
      </c>
      <c r="H1136" t="s">
        <v>318</v>
      </c>
      <c r="I1136">
        <f>I1135*J1136</f>
        <v>2756.25</v>
      </c>
      <c r="J1136">
        <v>735</v>
      </c>
      <c r="O1136">
        <f t="shared" si="1003"/>
        <v>235814.85</v>
      </c>
      <c r="P1136">
        <f t="shared" si="1004"/>
        <v>235814.85</v>
      </c>
      <c r="Q1136">
        <f>(ROUND((ROUND(((ET1136)*AV1136*I1136),2)*BB1136),2)+ROUND((ROUND(((AE1136-(EU1136))*AV1136*I1136),2)*BS1136),2))</f>
        <v>0</v>
      </c>
      <c r="R1136">
        <f t="shared" si="1005"/>
        <v>0</v>
      </c>
      <c r="S1136">
        <f t="shared" si="1006"/>
        <v>0</v>
      </c>
      <c r="T1136">
        <f t="shared" si="1007"/>
        <v>0</v>
      </c>
      <c r="U1136">
        <f t="shared" si="1008"/>
        <v>0</v>
      </c>
      <c r="V1136">
        <f t="shared" si="1009"/>
        <v>0</v>
      </c>
      <c r="W1136">
        <f t="shared" si="1010"/>
        <v>0</v>
      </c>
      <c r="X1136">
        <f t="shared" si="1011"/>
        <v>0</v>
      </c>
      <c r="Y1136">
        <f t="shared" si="1011"/>
        <v>0</v>
      </c>
      <c r="AA1136">
        <v>40385408</v>
      </c>
      <c r="AB1136">
        <f t="shared" si="1012"/>
        <v>17.18</v>
      </c>
      <c r="AC1136">
        <f>ROUND((ES1136),6)</f>
        <v>17.18</v>
      </c>
      <c r="AD1136">
        <f>ROUND((((ET1136)-(EU1136))+AE1136),6)</f>
        <v>0</v>
      </c>
      <c r="AE1136">
        <f t="shared" si="1033"/>
        <v>0</v>
      </c>
      <c r="AF1136">
        <f t="shared" si="1033"/>
        <v>0</v>
      </c>
      <c r="AG1136">
        <f t="shared" si="1013"/>
        <v>0</v>
      </c>
      <c r="AH1136">
        <f t="shared" si="1034"/>
        <v>0</v>
      </c>
      <c r="AI1136">
        <f t="shared" si="1034"/>
        <v>0</v>
      </c>
      <c r="AJ1136">
        <f t="shared" si="1014"/>
        <v>0</v>
      </c>
      <c r="AK1136">
        <v>17.18</v>
      </c>
      <c r="AL1136">
        <v>17.18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1</v>
      </c>
      <c r="AW1136">
        <v>1</v>
      </c>
      <c r="AZ1136">
        <v>1</v>
      </c>
      <c r="BA1136">
        <v>1</v>
      </c>
      <c r="BB1136">
        <v>1</v>
      </c>
      <c r="BC1136">
        <v>4.9800000000000004</v>
      </c>
      <c r="BD1136" t="s">
        <v>3</v>
      </c>
      <c r="BE1136" t="s">
        <v>3</v>
      </c>
      <c r="BF1136" t="s">
        <v>3</v>
      </c>
      <c r="BG1136" t="s">
        <v>3</v>
      </c>
      <c r="BH1136">
        <v>3</v>
      </c>
      <c r="BI1136">
        <v>1</v>
      </c>
      <c r="BJ1136" t="s">
        <v>792</v>
      </c>
      <c r="BM1136">
        <v>1526</v>
      </c>
      <c r="BN1136">
        <v>0</v>
      </c>
      <c r="BO1136" t="s">
        <v>790</v>
      </c>
      <c r="BP1136">
        <v>1</v>
      </c>
      <c r="BQ1136">
        <v>30</v>
      </c>
      <c r="BR1136">
        <v>0</v>
      </c>
      <c r="BS1136">
        <v>1</v>
      </c>
      <c r="BT1136">
        <v>1</v>
      </c>
      <c r="BU1136">
        <v>1</v>
      </c>
      <c r="BV1136">
        <v>1</v>
      </c>
      <c r="BW1136">
        <v>1</v>
      </c>
      <c r="BX1136">
        <v>1</v>
      </c>
      <c r="BY1136" t="s">
        <v>3</v>
      </c>
      <c r="BZ1136">
        <v>0</v>
      </c>
      <c r="CA1136">
        <v>0</v>
      </c>
      <c r="CE1136">
        <v>30</v>
      </c>
      <c r="CF1136">
        <v>0</v>
      </c>
      <c r="CG1136">
        <v>0</v>
      </c>
      <c r="CM1136">
        <v>0</v>
      </c>
      <c r="CN1136" t="s">
        <v>3</v>
      </c>
      <c r="CO1136">
        <v>0</v>
      </c>
      <c r="CP1136">
        <f t="shared" si="1015"/>
        <v>235814.85</v>
      </c>
      <c r="CQ1136">
        <f t="shared" si="1016"/>
        <v>85.56</v>
      </c>
      <c r="CR1136">
        <f>(ROUND((ROUND(((ET1136)*AV1136*1),2)*BB1136),2)+ROUND((ROUND(((AE1136-(EU1136))*AV1136*1),2)*BS1136),2))</f>
        <v>0</v>
      </c>
      <c r="CS1136">
        <f t="shared" si="1017"/>
        <v>0</v>
      </c>
      <c r="CT1136">
        <f t="shared" si="1018"/>
        <v>0</v>
      </c>
      <c r="CU1136">
        <f t="shared" si="1019"/>
        <v>0</v>
      </c>
      <c r="CV1136">
        <f t="shared" si="1020"/>
        <v>0</v>
      </c>
      <c r="CW1136">
        <f t="shared" si="1021"/>
        <v>0</v>
      </c>
      <c r="CX1136">
        <f t="shared" si="1021"/>
        <v>0</v>
      </c>
      <c r="CY1136">
        <f t="shared" si="1022"/>
        <v>0</v>
      </c>
      <c r="CZ1136">
        <f t="shared" si="1023"/>
        <v>0</v>
      </c>
      <c r="DC1136" t="s">
        <v>3</v>
      </c>
      <c r="DD1136" t="s">
        <v>3</v>
      </c>
      <c r="DE1136" t="s">
        <v>3</v>
      </c>
      <c r="DF1136" t="s">
        <v>3</v>
      </c>
      <c r="DG1136" t="s">
        <v>3</v>
      </c>
      <c r="DH1136" t="s">
        <v>3</v>
      </c>
      <c r="DI1136" t="s">
        <v>3</v>
      </c>
      <c r="DJ1136" t="s">
        <v>3</v>
      </c>
      <c r="DK1136" t="s">
        <v>3</v>
      </c>
      <c r="DL1136" t="s">
        <v>3</v>
      </c>
      <c r="DM1136" t="s">
        <v>3</v>
      </c>
      <c r="DN1136">
        <v>187</v>
      </c>
      <c r="DO1136">
        <v>101</v>
      </c>
      <c r="DP1136">
        <v>1</v>
      </c>
      <c r="DQ1136">
        <v>1</v>
      </c>
      <c r="DU1136">
        <v>1009</v>
      </c>
      <c r="DV1136" t="s">
        <v>318</v>
      </c>
      <c r="DW1136" t="s">
        <v>318</v>
      </c>
      <c r="DX1136">
        <v>1</v>
      </c>
      <c r="EE1136">
        <v>39928938</v>
      </c>
      <c r="EF1136">
        <v>30</v>
      </c>
      <c r="EG1136" t="s">
        <v>51</v>
      </c>
      <c r="EH1136">
        <v>0</v>
      </c>
      <c r="EI1136" t="s">
        <v>3</v>
      </c>
      <c r="EJ1136">
        <v>1</v>
      </c>
      <c r="EK1136">
        <v>1526</v>
      </c>
      <c r="EL1136" t="s">
        <v>776</v>
      </c>
      <c r="EM1136" t="s">
        <v>777</v>
      </c>
      <c r="EO1136" t="s">
        <v>3</v>
      </c>
      <c r="EQ1136">
        <v>0</v>
      </c>
      <c r="ER1136">
        <v>17.18</v>
      </c>
      <c r="ES1136">
        <v>17.18</v>
      </c>
      <c r="ET1136">
        <v>0</v>
      </c>
      <c r="EU1136">
        <v>0</v>
      </c>
      <c r="EV1136">
        <v>0</v>
      </c>
      <c r="EW1136">
        <v>0</v>
      </c>
      <c r="EX1136">
        <v>0</v>
      </c>
      <c r="FQ1136">
        <v>0</v>
      </c>
      <c r="FR1136">
        <f t="shared" si="1024"/>
        <v>0</v>
      </c>
      <c r="FS1136">
        <v>0</v>
      </c>
      <c r="FX1136">
        <v>187</v>
      </c>
      <c r="FY1136">
        <v>101</v>
      </c>
      <c r="GA1136" t="s">
        <v>3</v>
      </c>
      <c r="GD1136">
        <v>0</v>
      </c>
      <c r="GF1136">
        <v>-1987235172</v>
      </c>
      <c r="GG1136">
        <v>2</v>
      </c>
      <c r="GH1136">
        <v>1</v>
      </c>
      <c r="GI1136">
        <v>2</v>
      </c>
      <c r="GJ1136">
        <v>0</v>
      </c>
      <c r="GK1136">
        <f>ROUND(R1136*(R12)/100,2)</f>
        <v>0</v>
      </c>
      <c r="GL1136">
        <f t="shared" si="1025"/>
        <v>0</v>
      </c>
      <c r="GM1136">
        <f t="shared" si="1026"/>
        <v>235814.85</v>
      </c>
      <c r="GN1136">
        <f t="shared" si="1027"/>
        <v>235814.85</v>
      </c>
      <c r="GO1136">
        <f t="shared" si="1028"/>
        <v>0</v>
      </c>
      <c r="GP1136">
        <f t="shared" si="1029"/>
        <v>0</v>
      </c>
      <c r="GR1136">
        <v>0</v>
      </c>
      <c r="GS1136">
        <v>3</v>
      </c>
      <c r="GT1136">
        <v>0</v>
      </c>
      <c r="GU1136" t="s">
        <v>3</v>
      </c>
      <c r="GV1136">
        <f t="shared" si="1030"/>
        <v>0</v>
      </c>
      <c r="GW1136">
        <v>1</v>
      </c>
      <c r="GX1136">
        <f t="shared" si="1031"/>
        <v>0</v>
      </c>
      <c r="HA1136">
        <v>0</v>
      </c>
      <c r="HB1136">
        <v>0</v>
      </c>
      <c r="HC1136">
        <f t="shared" si="1032"/>
        <v>0</v>
      </c>
      <c r="IK1136">
        <v>0</v>
      </c>
    </row>
    <row r="1138" spans="1:206" x14ac:dyDescent="0.2">
      <c r="A1138" s="2">
        <v>51</v>
      </c>
      <c r="B1138" s="2">
        <f>B1127</f>
        <v>1</v>
      </c>
      <c r="C1138" s="2">
        <f>A1127</f>
        <v>4</v>
      </c>
      <c r="D1138" s="2">
        <f>ROW(A1127)</f>
        <v>1127</v>
      </c>
      <c r="E1138" s="2"/>
      <c r="F1138" s="2" t="str">
        <f>IF(F1127&lt;&gt;"",F1127,"")</f>
        <v>Новый раздел</v>
      </c>
      <c r="G1138" s="2" t="str">
        <f>IF(G1127&lt;&gt;"",G1127,"")</f>
        <v>п.25,5   Устройство покрытия на площадке воркаут (1 см: 1 см - каучук) - 375 м2</v>
      </c>
      <c r="H1138" s="2">
        <v>0</v>
      </c>
      <c r="I1138" s="2"/>
      <c r="J1138" s="2"/>
      <c r="K1138" s="2"/>
      <c r="L1138" s="2"/>
      <c r="M1138" s="2"/>
      <c r="N1138" s="2"/>
      <c r="O1138" s="2">
        <f t="shared" ref="O1138:T1138" si="1035">ROUND(AB1138,2)</f>
        <v>436680.16</v>
      </c>
      <c r="P1138" s="2">
        <f t="shared" si="1035"/>
        <v>411006.48</v>
      </c>
      <c r="Q1138" s="2">
        <f t="shared" si="1035"/>
        <v>8343.23</v>
      </c>
      <c r="R1138" s="2">
        <f t="shared" si="1035"/>
        <v>6408.71</v>
      </c>
      <c r="S1138" s="2">
        <f t="shared" si="1035"/>
        <v>17330.45</v>
      </c>
      <c r="T1138" s="2">
        <f t="shared" si="1035"/>
        <v>0</v>
      </c>
      <c r="U1138" s="2">
        <f>AH1138</f>
        <v>60.112500000000004</v>
      </c>
      <c r="V1138" s="2">
        <f>AI1138</f>
        <v>0</v>
      </c>
      <c r="W1138" s="2">
        <f>ROUND(AJ1138,2)</f>
        <v>0</v>
      </c>
      <c r="X1138" s="2">
        <f>ROUND(AK1138,2)</f>
        <v>17677.060000000001</v>
      </c>
      <c r="Y1138" s="2">
        <f>ROUND(AL1138,2)</f>
        <v>8145.31</v>
      </c>
      <c r="Z1138" s="2"/>
      <c r="AA1138" s="2"/>
      <c r="AB1138" s="2">
        <f>ROUND(SUMIF(AA1131:AA1136,"=40385408",O1131:O1136),2)</f>
        <v>436680.16</v>
      </c>
      <c r="AC1138" s="2">
        <f>ROUND(SUMIF(AA1131:AA1136,"=40385408",P1131:P1136),2)</f>
        <v>411006.48</v>
      </c>
      <c r="AD1138" s="2">
        <f>ROUND(SUMIF(AA1131:AA1136,"=40385408",Q1131:Q1136),2)</f>
        <v>8343.23</v>
      </c>
      <c r="AE1138" s="2">
        <f>ROUND(SUMIF(AA1131:AA1136,"=40385408",R1131:R1136),2)</f>
        <v>6408.71</v>
      </c>
      <c r="AF1138" s="2">
        <f>ROUND(SUMIF(AA1131:AA1136,"=40385408",S1131:S1136),2)</f>
        <v>17330.45</v>
      </c>
      <c r="AG1138" s="2">
        <f>ROUND(SUMIF(AA1131:AA1136,"=40385408",T1131:T1136),2)</f>
        <v>0</v>
      </c>
      <c r="AH1138" s="2">
        <f>SUMIF(AA1131:AA1136,"=40385408",U1131:U1136)</f>
        <v>60.112500000000004</v>
      </c>
      <c r="AI1138" s="2">
        <f>SUMIF(AA1131:AA1136,"=40385408",V1131:V1136)</f>
        <v>0</v>
      </c>
      <c r="AJ1138" s="2">
        <f>ROUND(SUMIF(AA1131:AA1136,"=40385408",W1131:W1136),2)</f>
        <v>0</v>
      </c>
      <c r="AK1138" s="2">
        <f>ROUND(SUMIF(AA1131:AA1136,"=40385408",X1131:X1136),2)</f>
        <v>17677.060000000001</v>
      </c>
      <c r="AL1138" s="2">
        <f>ROUND(SUMIF(AA1131:AA1136,"=40385408",Y1131:Y1136),2)</f>
        <v>8145.31</v>
      </c>
      <c r="AM1138" s="2"/>
      <c r="AN1138" s="2"/>
      <c r="AO1138" s="2">
        <f t="shared" ref="AO1138:BC1138" si="1036">ROUND(BX1138,2)</f>
        <v>0</v>
      </c>
      <c r="AP1138" s="2">
        <f t="shared" si="1036"/>
        <v>0</v>
      </c>
      <c r="AQ1138" s="2">
        <f t="shared" si="1036"/>
        <v>0</v>
      </c>
      <c r="AR1138" s="2">
        <f t="shared" si="1036"/>
        <v>472564.2</v>
      </c>
      <c r="AS1138" s="2">
        <f t="shared" si="1036"/>
        <v>472564.2</v>
      </c>
      <c r="AT1138" s="2">
        <f t="shared" si="1036"/>
        <v>0</v>
      </c>
      <c r="AU1138" s="2">
        <f t="shared" si="1036"/>
        <v>0</v>
      </c>
      <c r="AV1138" s="2">
        <f t="shared" si="1036"/>
        <v>411006.48</v>
      </c>
      <c r="AW1138" s="2">
        <f t="shared" si="1036"/>
        <v>411006.48</v>
      </c>
      <c r="AX1138" s="2">
        <f t="shared" si="1036"/>
        <v>0</v>
      </c>
      <c r="AY1138" s="2">
        <f t="shared" si="1036"/>
        <v>411006.48</v>
      </c>
      <c r="AZ1138" s="2">
        <f t="shared" si="1036"/>
        <v>0</v>
      </c>
      <c r="BA1138" s="2">
        <f t="shared" si="1036"/>
        <v>0</v>
      </c>
      <c r="BB1138" s="2">
        <f t="shared" si="1036"/>
        <v>0</v>
      </c>
      <c r="BC1138" s="2">
        <f t="shared" si="1036"/>
        <v>0</v>
      </c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>
        <f>ROUND(SUMIF(AA1131:AA1136,"=40385408",FQ1131:FQ1136),2)</f>
        <v>0</v>
      </c>
      <c r="BY1138" s="2">
        <f>ROUND(SUMIF(AA1131:AA1136,"=40385408",FR1131:FR1136),2)</f>
        <v>0</v>
      </c>
      <c r="BZ1138" s="2">
        <f>ROUND(SUMIF(AA1131:AA1136,"=40385408",GL1131:GL1136),2)</f>
        <v>0</v>
      </c>
      <c r="CA1138" s="2">
        <f>ROUND(SUMIF(AA1131:AA1136,"=40385408",GM1131:GM1136),2)</f>
        <v>472564.2</v>
      </c>
      <c r="CB1138" s="2">
        <f>ROUND(SUMIF(AA1131:AA1136,"=40385408",GN1131:GN1136),2)</f>
        <v>472564.2</v>
      </c>
      <c r="CC1138" s="2">
        <f>ROUND(SUMIF(AA1131:AA1136,"=40385408",GO1131:GO1136),2)</f>
        <v>0</v>
      </c>
      <c r="CD1138" s="2">
        <f>ROUND(SUMIF(AA1131:AA1136,"=40385408",GP1131:GP1136),2)</f>
        <v>0</v>
      </c>
      <c r="CE1138" s="2">
        <f>AC1138-BX1138</f>
        <v>411006.48</v>
      </c>
      <c r="CF1138" s="2">
        <f>AC1138-BY1138</f>
        <v>411006.48</v>
      </c>
      <c r="CG1138" s="2">
        <f>BX1138-BZ1138</f>
        <v>0</v>
      </c>
      <c r="CH1138" s="2">
        <f>AC1138-BX1138-BY1138+BZ1138</f>
        <v>411006.48</v>
      </c>
      <c r="CI1138" s="2">
        <f>BY1138-BZ1138</f>
        <v>0</v>
      </c>
      <c r="CJ1138" s="2">
        <f>ROUND(SUMIF(AA1131:AA1136,"=40385408",GX1131:GX1136),2)</f>
        <v>0</v>
      </c>
      <c r="CK1138" s="2">
        <f>ROUND(SUMIF(AA1131:AA1136,"=40385408",GY1131:GY1136),2)</f>
        <v>0</v>
      </c>
      <c r="CL1138" s="2">
        <f>ROUND(SUMIF(AA1131:AA1136,"=40385408",GZ1131:GZ1136),2)</f>
        <v>0</v>
      </c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>
        <v>0</v>
      </c>
    </row>
    <row r="1140" spans="1:206" x14ac:dyDescent="0.2">
      <c r="A1140" s="4">
        <v>50</v>
      </c>
      <c r="B1140" s="4">
        <v>0</v>
      </c>
      <c r="C1140" s="4">
        <v>0</v>
      </c>
      <c r="D1140" s="4">
        <v>1</v>
      </c>
      <c r="E1140" s="4">
        <v>201</v>
      </c>
      <c r="F1140" s="4">
        <f>ROUND(Source!O1138,O1140)</f>
        <v>436680.16</v>
      </c>
      <c r="G1140" s="4" t="s">
        <v>65</v>
      </c>
      <c r="H1140" s="4" t="s">
        <v>66</v>
      </c>
      <c r="I1140" s="4"/>
      <c r="J1140" s="4"/>
      <c r="K1140" s="4">
        <v>201</v>
      </c>
      <c r="L1140" s="4">
        <v>1</v>
      </c>
      <c r="M1140" s="4">
        <v>3</v>
      </c>
      <c r="N1140" s="4" t="s">
        <v>3</v>
      </c>
      <c r="O1140" s="4">
        <v>2</v>
      </c>
      <c r="P1140" s="4"/>
      <c r="Q1140" s="4"/>
      <c r="R1140" s="4"/>
      <c r="S1140" s="4"/>
      <c r="T1140" s="4"/>
      <c r="U1140" s="4"/>
      <c r="V1140" s="4"/>
      <c r="W1140" s="4"/>
    </row>
    <row r="1141" spans="1:206" x14ac:dyDescent="0.2">
      <c r="A1141" s="4">
        <v>50</v>
      </c>
      <c r="B1141" s="4">
        <v>0</v>
      </c>
      <c r="C1141" s="4">
        <v>0</v>
      </c>
      <c r="D1141" s="4">
        <v>1</v>
      </c>
      <c r="E1141" s="4">
        <v>202</v>
      </c>
      <c r="F1141" s="4">
        <f>ROUND(Source!P1138,O1141)</f>
        <v>411006.48</v>
      </c>
      <c r="G1141" s="4" t="s">
        <v>67</v>
      </c>
      <c r="H1141" s="4" t="s">
        <v>68</v>
      </c>
      <c r="I1141" s="4"/>
      <c r="J1141" s="4"/>
      <c r="K1141" s="4">
        <v>202</v>
      </c>
      <c r="L1141" s="4">
        <v>2</v>
      </c>
      <c r="M1141" s="4">
        <v>3</v>
      </c>
      <c r="N1141" s="4" t="s">
        <v>3</v>
      </c>
      <c r="O1141" s="4">
        <v>2</v>
      </c>
      <c r="P1141" s="4"/>
      <c r="Q1141" s="4"/>
      <c r="R1141" s="4"/>
      <c r="S1141" s="4"/>
      <c r="T1141" s="4"/>
      <c r="U1141" s="4"/>
      <c r="V1141" s="4"/>
      <c r="W1141" s="4"/>
    </row>
    <row r="1142" spans="1:206" x14ac:dyDescent="0.2">
      <c r="A1142" s="4">
        <v>50</v>
      </c>
      <c r="B1142" s="4">
        <v>0</v>
      </c>
      <c r="C1142" s="4">
        <v>0</v>
      </c>
      <c r="D1142" s="4">
        <v>1</v>
      </c>
      <c r="E1142" s="4">
        <v>222</v>
      </c>
      <c r="F1142" s="4">
        <f>ROUND(Source!AO1138,O1142)</f>
        <v>0</v>
      </c>
      <c r="G1142" s="4" t="s">
        <v>69</v>
      </c>
      <c r="H1142" s="4" t="s">
        <v>70</v>
      </c>
      <c r="I1142" s="4"/>
      <c r="J1142" s="4"/>
      <c r="K1142" s="4">
        <v>222</v>
      </c>
      <c r="L1142" s="4">
        <v>3</v>
      </c>
      <c r="M1142" s="4">
        <v>3</v>
      </c>
      <c r="N1142" s="4" t="s">
        <v>3</v>
      </c>
      <c r="O1142" s="4">
        <v>2</v>
      </c>
      <c r="P1142" s="4"/>
      <c r="Q1142" s="4"/>
      <c r="R1142" s="4"/>
      <c r="S1142" s="4"/>
      <c r="T1142" s="4"/>
      <c r="U1142" s="4"/>
      <c r="V1142" s="4"/>
      <c r="W1142" s="4"/>
    </row>
    <row r="1143" spans="1:206" x14ac:dyDescent="0.2">
      <c r="A1143" s="4">
        <v>50</v>
      </c>
      <c r="B1143" s="4">
        <v>0</v>
      </c>
      <c r="C1143" s="4">
        <v>0</v>
      </c>
      <c r="D1143" s="4">
        <v>1</v>
      </c>
      <c r="E1143" s="4">
        <v>225</v>
      </c>
      <c r="F1143" s="4">
        <f>ROUND(Source!AV1138,O1143)</f>
        <v>411006.48</v>
      </c>
      <c r="G1143" s="4" t="s">
        <v>71</v>
      </c>
      <c r="H1143" s="4" t="s">
        <v>72</v>
      </c>
      <c r="I1143" s="4"/>
      <c r="J1143" s="4"/>
      <c r="K1143" s="4">
        <v>225</v>
      </c>
      <c r="L1143" s="4">
        <v>4</v>
      </c>
      <c r="M1143" s="4">
        <v>3</v>
      </c>
      <c r="N1143" s="4" t="s">
        <v>3</v>
      </c>
      <c r="O1143" s="4">
        <v>2</v>
      </c>
      <c r="P1143" s="4"/>
      <c r="Q1143" s="4"/>
      <c r="R1143" s="4"/>
      <c r="S1143" s="4"/>
      <c r="T1143" s="4"/>
      <c r="U1143" s="4"/>
      <c r="V1143" s="4"/>
      <c r="W1143" s="4"/>
    </row>
    <row r="1144" spans="1:206" x14ac:dyDescent="0.2">
      <c r="A1144" s="4">
        <v>50</v>
      </c>
      <c r="B1144" s="4">
        <v>0</v>
      </c>
      <c r="C1144" s="4">
        <v>0</v>
      </c>
      <c r="D1144" s="4">
        <v>1</v>
      </c>
      <c r="E1144" s="4">
        <v>226</v>
      </c>
      <c r="F1144" s="4">
        <f>ROUND(Source!AW1138,O1144)</f>
        <v>411006.48</v>
      </c>
      <c r="G1144" s="4" t="s">
        <v>73</v>
      </c>
      <c r="H1144" s="4" t="s">
        <v>74</v>
      </c>
      <c r="I1144" s="4"/>
      <c r="J1144" s="4"/>
      <c r="K1144" s="4">
        <v>226</v>
      </c>
      <c r="L1144" s="4">
        <v>5</v>
      </c>
      <c r="M1144" s="4">
        <v>3</v>
      </c>
      <c r="N1144" s="4" t="s">
        <v>3</v>
      </c>
      <c r="O1144" s="4">
        <v>2</v>
      </c>
      <c r="P1144" s="4"/>
      <c r="Q1144" s="4"/>
      <c r="R1144" s="4"/>
      <c r="S1144" s="4"/>
      <c r="T1144" s="4"/>
      <c r="U1144" s="4"/>
      <c r="V1144" s="4"/>
      <c r="W1144" s="4"/>
    </row>
    <row r="1145" spans="1:206" x14ac:dyDescent="0.2">
      <c r="A1145" s="4">
        <v>50</v>
      </c>
      <c r="B1145" s="4">
        <v>0</v>
      </c>
      <c r="C1145" s="4">
        <v>0</v>
      </c>
      <c r="D1145" s="4">
        <v>1</v>
      </c>
      <c r="E1145" s="4">
        <v>227</v>
      </c>
      <c r="F1145" s="4">
        <f>ROUND(Source!AX1138,O1145)</f>
        <v>0</v>
      </c>
      <c r="G1145" s="4" t="s">
        <v>75</v>
      </c>
      <c r="H1145" s="4" t="s">
        <v>76</v>
      </c>
      <c r="I1145" s="4"/>
      <c r="J1145" s="4"/>
      <c r="K1145" s="4">
        <v>227</v>
      </c>
      <c r="L1145" s="4">
        <v>6</v>
      </c>
      <c r="M1145" s="4">
        <v>3</v>
      </c>
      <c r="N1145" s="4" t="s">
        <v>3</v>
      </c>
      <c r="O1145" s="4">
        <v>2</v>
      </c>
      <c r="P1145" s="4"/>
      <c r="Q1145" s="4"/>
      <c r="R1145" s="4"/>
      <c r="S1145" s="4"/>
      <c r="T1145" s="4"/>
      <c r="U1145" s="4"/>
      <c r="V1145" s="4"/>
      <c r="W1145" s="4"/>
    </row>
    <row r="1146" spans="1:206" x14ac:dyDescent="0.2">
      <c r="A1146" s="4">
        <v>50</v>
      </c>
      <c r="B1146" s="4">
        <v>0</v>
      </c>
      <c r="C1146" s="4">
        <v>0</v>
      </c>
      <c r="D1146" s="4">
        <v>1</v>
      </c>
      <c r="E1146" s="4">
        <v>228</v>
      </c>
      <c r="F1146" s="4">
        <f>ROUND(Source!AY1138,O1146)</f>
        <v>411006.48</v>
      </c>
      <c r="G1146" s="4" t="s">
        <v>77</v>
      </c>
      <c r="H1146" s="4" t="s">
        <v>78</v>
      </c>
      <c r="I1146" s="4"/>
      <c r="J1146" s="4"/>
      <c r="K1146" s="4">
        <v>228</v>
      </c>
      <c r="L1146" s="4">
        <v>7</v>
      </c>
      <c r="M1146" s="4">
        <v>3</v>
      </c>
      <c r="N1146" s="4" t="s">
        <v>3</v>
      </c>
      <c r="O1146" s="4">
        <v>2</v>
      </c>
      <c r="P1146" s="4"/>
      <c r="Q1146" s="4"/>
      <c r="R1146" s="4"/>
      <c r="S1146" s="4"/>
      <c r="T1146" s="4"/>
      <c r="U1146" s="4"/>
      <c r="V1146" s="4"/>
      <c r="W1146" s="4"/>
    </row>
    <row r="1147" spans="1:206" x14ac:dyDescent="0.2">
      <c r="A1147" s="4">
        <v>50</v>
      </c>
      <c r="B1147" s="4">
        <v>0</v>
      </c>
      <c r="C1147" s="4">
        <v>0</v>
      </c>
      <c r="D1147" s="4">
        <v>1</v>
      </c>
      <c r="E1147" s="4">
        <v>216</v>
      </c>
      <c r="F1147" s="4">
        <f>ROUND(Source!AP1138,O1147)</f>
        <v>0</v>
      </c>
      <c r="G1147" s="4" t="s">
        <v>79</v>
      </c>
      <c r="H1147" s="4" t="s">
        <v>80</v>
      </c>
      <c r="I1147" s="4"/>
      <c r="J1147" s="4"/>
      <c r="K1147" s="4">
        <v>216</v>
      </c>
      <c r="L1147" s="4">
        <v>8</v>
      </c>
      <c r="M1147" s="4">
        <v>3</v>
      </c>
      <c r="N1147" s="4" t="s">
        <v>3</v>
      </c>
      <c r="O1147" s="4">
        <v>2</v>
      </c>
      <c r="P1147" s="4"/>
      <c r="Q1147" s="4"/>
      <c r="R1147" s="4"/>
      <c r="S1147" s="4"/>
      <c r="T1147" s="4"/>
      <c r="U1147" s="4"/>
      <c r="V1147" s="4"/>
      <c r="W1147" s="4"/>
    </row>
    <row r="1148" spans="1:206" x14ac:dyDescent="0.2">
      <c r="A1148" s="4">
        <v>50</v>
      </c>
      <c r="B1148" s="4">
        <v>0</v>
      </c>
      <c r="C1148" s="4">
        <v>0</v>
      </c>
      <c r="D1148" s="4">
        <v>1</v>
      </c>
      <c r="E1148" s="4">
        <v>223</v>
      </c>
      <c r="F1148" s="4">
        <f>ROUND(Source!AQ1138,O1148)</f>
        <v>0</v>
      </c>
      <c r="G1148" s="4" t="s">
        <v>81</v>
      </c>
      <c r="H1148" s="4" t="s">
        <v>82</v>
      </c>
      <c r="I1148" s="4"/>
      <c r="J1148" s="4"/>
      <c r="K1148" s="4">
        <v>223</v>
      </c>
      <c r="L1148" s="4">
        <v>9</v>
      </c>
      <c r="M1148" s="4">
        <v>3</v>
      </c>
      <c r="N1148" s="4" t="s">
        <v>3</v>
      </c>
      <c r="O1148" s="4">
        <v>2</v>
      </c>
      <c r="P1148" s="4"/>
      <c r="Q1148" s="4"/>
      <c r="R1148" s="4"/>
      <c r="S1148" s="4"/>
      <c r="T1148" s="4"/>
      <c r="U1148" s="4"/>
      <c r="V1148" s="4"/>
      <c r="W1148" s="4"/>
    </row>
    <row r="1149" spans="1:206" x14ac:dyDescent="0.2">
      <c r="A1149" s="4">
        <v>50</v>
      </c>
      <c r="B1149" s="4">
        <v>0</v>
      </c>
      <c r="C1149" s="4">
        <v>0</v>
      </c>
      <c r="D1149" s="4">
        <v>1</v>
      </c>
      <c r="E1149" s="4">
        <v>229</v>
      </c>
      <c r="F1149" s="4">
        <f>ROUND(Source!AZ1138,O1149)</f>
        <v>0</v>
      </c>
      <c r="G1149" s="4" t="s">
        <v>83</v>
      </c>
      <c r="H1149" s="4" t="s">
        <v>84</v>
      </c>
      <c r="I1149" s="4"/>
      <c r="J1149" s="4"/>
      <c r="K1149" s="4">
        <v>229</v>
      </c>
      <c r="L1149" s="4">
        <v>10</v>
      </c>
      <c r="M1149" s="4">
        <v>3</v>
      </c>
      <c r="N1149" s="4" t="s">
        <v>3</v>
      </c>
      <c r="O1149" s="4">
        <v>2</v>
      </c>
      <c r="P1149" s="4"/>
      <c r="Q1149" s="4"/>
      <c r="R1149" s="4"/>
      <c r="S1149" s="4"/>
      <c r="T1149" s="4"/>
      <c r="U1149" s="4"/>
      <c r="V1149" s="4"/>
      <c r="W1149" s="4"/>
    </row>
    <row r="1150" spans="1:206" x14ac:dyDescent="0.2">
      <c r="A1150" s="4">
        <v>50</v>
      </c>
      <c r="B1150" s="4">
        <v>0</v>
      </c>
      <c r="C1150" s="4">
        <v>0</v>
      </c>
      <c r="D1150" s="4">
        <v>1</v>
      </c>
      <c r="E1150" s="4">
        <v>203</v>
      </c>
      <c r="F1150" s="4">
        <f>ROUND(Source!Q1138,O1150)</f>
        <v>8343.23</v>
      </c>
      <c r="G1150" s="4" t="s">
        <v>85</v>
      </c>
      <c r="H1150" s="4" t="s">
        <v>86</v>
      </c>
      <c r="I1150" s="4"/>
      <c r="J1150" s="4"/>
      <c r="K1150" s="4">
        <v>203</v>
      </c>
      <c r="L1150" s="4">
        <v>11</v>
      </c>
      <c r="M1150" s="4">
        <v>3</v>
      </c>
      <c r="N1150" s="4" t="s">
        <v>3</v>
      </c>
      <c r="O1150" s="4">
        <v>2</v>
      </c>
      <c r="P1150" s="4"/>
      <c r="Q1150" s="4"/>
      <c r="R1150" s="4"/>
      <c r="S1150" s="4"/>
      <c r="T1150" s="4"/>
      <c r="U1150" s="4"/>
      <c r="V1150" s="4"/>
      <c r="W1150" s="4"/>
    </row>
    <row r="1151" spans="1:206" x14ac:dyDescent="0.2">
      <c r="A1151" s="4">
        <v>50</v>
      </c>
      <c r="B1151" s="4">
        <v>0</v>
      </c>
      <c r="C1151" s="4">
        <v>0</v>
      </c>
      <c r="D1151" s="4">
        <v>1</v>
      </c>
      <c r="E1151" s="4">
        <v>231</v>
      </c>
      <c r="F1151" s="4">
        <f>ROUND(Source!BB1138,O1151)</f>
        <v>0</v>
      </c>
      <c r="G1151" s="4" t="s">
        <v>87</v>
      </c>
      <c r="H1151" s="4" t="s">
        <v>88</v>
      </c>
      <c r="I1151" s="4"/>
      <c r="J1151" s="4"/>
      <c r="K1151" s="4">
        <v>231</v>
      </c>
      <c r="L1151" s="4">
        <v>12</v>
      </c>
      <c r="M1151" s="4">
        <v>3</v>
      </c>
      <c r="N1151" s="4" t="s">
        <v>3</v>
      </c>
      <c r="O1151" s="4">
        <v>2</v>
      </c>
      <c r="P1151" s="4"/>
      <c r="Q1151" s="4"/>
      <c r="R1151" s="4"/>
      <c r="S1151" s="4"/>
      <c r="T1151" s="4"/>
      <c r="U1151" s="4"/>
      <c r="V1151" s="4"/>
      <c r="W1151" s="4"/>
    </row>
    <row r="1152" spans="1:206" x14ac:dyDescent="0.2">
      <c r="A1152" s="4">
        <v>50</v>
      </c>
      <c r="B1152" s="4">
        <v>0</v>
      </c>
      <c r="C1152" s="4">
        <v>0</v>
      </c>
      <c r="D1152" s="4">
        <v>1</v>
      </c>
      <c r="E1152" s="4">
        <v>204</v>
      </c>
      <c r="F1152" s="4">
        <f>ROUND(Source!R1138,O1152)</f>
        <v>6408.71</v>
      </c>
      <c r="G1152" s="4" t="s">
        <v>89</v>
      </c>
      <c r="H1152" s="4" t="s">
        <v>90</v>
      </c>
      <c r="I1152" s="4"/>
      <c r="J1152" s="4"/>
      <c r="K1152" s="4">
        <v>204</v>
      </c>
      <c r="L1152" s="4">
        <v>13</v>
      </c>
      <c r="M1152" s="4">
        <v>3</v>
      </c>
      <c r="N1152" s="4" t="s">
        <v>3</v>
      </c>
      <c r="O1152" s="4">
        <v>2</v>
      </c>
      <c r="P1152" s="4"/>
      <c r="Q1152" s="4"/>
      <c r="R1152" s="4"/>
      <c r="S1152" s="4"/>
      <c r="T1152" s="4"/>
      <c r="U1152" s="4"/>
      <c r="V1152" s="4"/>
      <c r="W1152" s="4"/>
    </row>
    <row r="1153" spans="1:88" x14ac:dyDescent="0.2">
      <c r="A1153" s="4">
        <v>50</v>
      </c>
      <c r="B1153" s="4">
        <v>0</v>
      </c>
      <c r="C1153" s="4">
        <v>0</v>
      </c>
      <c r="D1153" s="4">
        <v>1</v>
      </c>
      <c r="E1153" s="4">
        <v>205</v>
      </c>
      <c r="F1153" s="4">
        <f>ROUND(Source!S1138,O1153)</f>
        <v>17330.45</v>
      </c>
      <c r="G1153" s="4" t="s">
        <v>91</v>
      </c>
      <c r="H1153" s="4" t="s">
        <v>92</v>
      </c>
      <c r="I1153" s="4"/>
      <c r="J1153" s="4"/>
      <c r="K1153" s="4">
        <v>205</v>
      </c>
      <c r="L1153" s="4">
        <v>14</v>
      </c>
      <c r="M1153" s="4">
        <v>3</v>
      </c>
      <c r="N1153" s="4" t="s">
        <v>3</v>
      </c>
      <c r="O1153" s="4">
        <v>2</v>
      </c>
      <c r="P1153" s="4"/>
      <c r="Q1153" s="4"/>
      <c r="R1153" s="4"/>
      <c r="S1153" s="4"/>
      <c r="T1153" s="4"/>
      <c r="U1153" s="4"/>
      <c r="V1153" s="4"/>
      <c r="W1153" s="4"/>
    </row>
    <row r="1154" spans="1:88" x14ac:dyDescent="0.2">
      <c r="A1154" s="4">
        <v>50</v>
      </c>
      <c r="B1154" s="4">
        <v>0</v>
      </c>
      <c r="C1154" s="4">
        <v>0</v>
      </c>
      <c r="D1154" s="4">
        <v>1</v>
      </c>
      <c r="E1154" s="4">
        <v>232</v>
      </c>
      <c r="F1154" s="4">
        <f>ROUND(Source!BC1138,O1154)</f>
        <v>0</v>
      </c>
      <c r="G1154" s="4" t="s">
        <v>93</v>
      </c>
      <c r="H1154" s="4" t="s">
        <v>94</v>
      </c>
      <c r="I1154" s="4"/>
      <c r="J1154" s="4"/>
      <c r="K1154" s="4">
        <v>232</v>
      </c>
      <c r="L1154" s="4">
        <v>15</v>
      </c>
      <c r="M1154" s="4">
        <v>3</v>
      </c>
      <c r="N1154" s="4" t="s">
        <v>3</v>
      </c>
      <c r="O1154" s="4">
        <v>2</v>
      </c>
      <c r="P1154" s="4"/>
      <c r="Q1154" s="4"/>
      <c r="R1154" s="4"/>
      <c r="S1154" s="4"/>
      <c r="T1154" s="4"/>
      <c r="U1154" s="4"/>
      <c r="V1154" s="4"/>
      <c r="W1154" s="4"/>
    </row>
    <row r="1155" spans="1:88" x14ac:dyDescent="0.2">
      <c r="A1155" s="4">
        <v>50</v>
      </c>
      <c r="B1155" s="4">
        <v>0</v>
      </c>
      <c r="C1155" s="4">
        <v>0</v>
      </c>
      <c r="D1155" s="4">
        <v>1</v>
      </c>
      <c r="E1155" s="4">
        <v>214</v>
      </c>
      <c r="F1155" s="4">
        <f>ROUND(Source!AS1138,O1155)</f>
        <v>472564.2</v>
      </c>
      <c r="G1155" s="4" t="s">
        <v>95</v>
      </c>
      <c r="H1155" s="4" t="s">
        <v>96</v>
      </c>
      <c r="I1155" s="4"/>
      <c r="J1155" s="4"/>
      <c r="K1155" s="4">
        <v>214</v>
      </c>
      <c r="L1155" s="4">
        <v>16</v>
      </c>
      <c r="M1155" s="4">
        <v>3</v>
      </c>
      <c r="N1155" s="4" t="s">
        <v>3</v>
      </c>
      <c r="O1155" s="4">
        <v>2</v>
      </c>
      <c r="P1155" s="4"/>
      <c r="Q1155" s="4"/>
      <c r="R1155" s="4"/>
      <c r="S1155" s="4"/>
      <c r="T1155" s="4"/>
      <c r="U1155" s="4"/>
      <c r="V1155" s="4"/>
      <c r="W1155" s="4"/>
    </row>
    <row r="1156" spans="1:88" x14ac:dyDescent="0.2">
      <c r="A1156" s="4">
        <v>50</v>
      </c>
      <c r="B1156" s="4">
        <v>0</v>
      </c>
      <c r="C1156" s="4">
        <v>0</v>
      </c>
      <c r="D1156" s="4">
        <v>1</v>
      </c>
      <c r="E1156" s="4">
        <v>215</v>
      </c>
      <c r="F1156" s="4">
        <f>ROUND(Source!AT1138,O1156)</f>
        <v>0</v>
      </c>
      <c r="G1156" s="4" t="s">
        <v>97</v>
      </c>
      <c r="H1156" s="4" t="s">
        <v>98</v>
      </c>
      <c r="I1156" s="4"/>
      <c r="J1156" s="4"/>
      <c r="K1156" s="4">
        <v>215</v>
      </c>
      <c r="L1156" s="4">
        <v>17</v>
      </c>
      <c r="M1156" s="4">
        <v>3</v>
      </c>
      <c r="N1156" s="4" t="s">
        <v>3</v>
      </c>
      <c r="O1156" s="4">
        <v>2</v>
      </c>
      <c r="P1156" s="4"/>
      <c r="Q1156" s="4"/>
      <c r="R1156" s="4"/>
      <c r="S1156" s="4"/>
      <c r="T1156" s="4"/>
      <c r="U1156" s="4"/>
      <c r="V1156" s="4"/>
      <c r="W1156" s="4"/>
    </row>
    <row r="1157" spans="1:88" x14ac:dyDescent="0.2">
      <c r="A1157" s="4">
        <v>50</v>
      </c>
      <c r="B1157" s="4">
        <v>0</v>
      </c>
      <c r="C1157" s="4">
        <v>0</v>
      </c>
      <c r="D1157" s="4">
        <v>1</v>
      </c>
      <c r="E1157" s="4">
        <v>217</v>
      </c>
      <c r="F1157" s="4">
        <f>ROUND(Source!AU1138,O1157)</f>
        <v>0</v>
      </c>
      <c r="G1157" s="4" t="s">
        <v>99</v>
      </c>
      <c r="H1157" s="4" t="s">
        <v>100</v>
      </c>
      <c r="I1157" s="4"/>
      <c r="J1157" s="4"/>
      <c r="K1157" s="4">
        <v>217</v>
      </c>
      <c r="L1157" s="4">
        <v>18</v>
      </c>
      <c r="M1157" s="4">
        <v>3</v>
      </c>
      <c r="N1157" s="4" t="s">
        <v>3</v>
      </c>
      <c r="O1157" s="4">
        <v>2</v>
      </c>
      <c r="P1157" s="4"/>
      <c r="Q1157" s="4"/>
      <c r="R1157" s="4"/>
      <c r="S1157" s="4"/>
      <c r="T1157" s="4"/>
      <c r="U1157" s="4"/>
      <c r="V1157" s="4"/>
      <c r="W1157" s="4"/>
    </row>
    <row r="1158" spans="1:88" x14ac:dyDescent="0.2">
      <c r="A1158" s="4">
        <v>50</v>
      </c>
      <c r="B1158" s="4">
        <v>0</v>
      </c>
      <c r="C1158" s="4">
        <v>0</v>
      </c>
      <c r="D1158" s="4">
        <v>1</v>
      </c>
      <c r="E1158" s="4">
        <v>230</v>
      </c>
      <c r="F1158" s="4">
        <f>ROUND(Source!BA1138,O1158)</f>
        <v>0</v>
      </c>
      <c r="G1158" s="4" t="s">
        <v>101</v>
      </c>
      <c r="H1158" s="4" t="s">
        <v>102</v>
      </c>
      <c r="I1158" s="4"/>
      <c r="J1158" s="4"/>
      <c r="K1158" s="4">
        <v>230</v>
      </c>
      <c r="L1158" s="4">
        <v>19</v>
      </c>
      <c r="M1158" s="4">
        <v>3</v>
      </c>
      <c r="N1158" s="4" t="s">
        <v>3</v>
      </c>
      <c r="O1158" s="4">
        <v>2</v>
      </c>
      <c r="P1158" s="4"/>
      <c r="Q1158" s="4"/>
      <c r="R1158" s="4"/>
      <c r="S1158" s="4"/>
      <c r="T1158" s="4"/>
      <c r="U1158" s="4"/>
      <c r="V1158" s="4"/>
      <c r="W1158" s="4"/>
    </row>
    <row r="1159" spans="1:88" x14ac:dyDescent="0.2">
      <c r="A1159" s="4">
        <v>50</v>
      </c>
      <c r="B1159" s="4">
        <v>0</v>
      </c>
      <c r="C1159" s="4">
        <v>0</v>
      </c>
      <c r="D1159" s="4">
        <v>1</v>
      </c>
      <c r="E1159" s="4">
        <v>206</v>
      </c>
      <c r="F1159" s="4">
        <f>ROUND(Source!T1138,O1159)</f>
        <v>0</v>
      </c>
      <c r="G1159" s="4" t="s">
        <v>103</v>
      </c>
      <c r="H1159" s="4" t="s">
        <v>104</v>
      </c>
      <c r="I1159" s="4"/>
      <c r="J1159" s="4"/>
      <c r="K1159" s="4">
        <v>206</v>
      </c>
      <c r="L1159" s="4">
        <v>20</v>
      </c>
      <c r="M1159" s="4">
        <v>3</v>
      </c>
      <c r="N1159" s="4" t="s">
        <v>3</v>
      </c>
      <c r="O1159" s="4">
        <v>2</v>
      </c>
      <c r="P1159" s="4"/>
      <c r="Q1159" s="4"/>
      <c r="R1159" s="4"/>
      <c r="S1159" s="4"/>
      <c r="T1159" s="4"/>
      <c r="U1159" s="4"/>
      <c r="V1159" s="4"/>
      <c r="W1159" s="4"/>
    </row>
    <row r="1160" spans="1:88" x14ac:dyDescent="0.2">
      <c r="A1160" s="4">
        <v>50</v>
      </c>
      <c r="B1160" s="4">
        <v>0</v>
      </c>
      <c r="C1160" s="4">
        <v>0</v>
      </c>
      <c r="D1160" s="4">
        <v>1</v>
      </c>
      <c r="E1160" s="4">
        <v>207</v>
      </c>
      <c r="F1160" s="4">
        <f>Source!U1138</f>
        <v>60.112500000000004</v>
      </c>
      <c r="G1160" s="4" t="s">
        <v>105</v>
      </c>
      <c r="H1160" s="4" t="s">
        <v>106</v>
      </c>
      <c r="I1160" s="4"/>
      <c r="J1160" s="4"/>
      <c r="K1160" s="4">
        <v>207</v>
      </c>
      <c r="L1160" s="4">
        <v>21</v>
      </c>
      <c r="M1160" s="4">
        <v>3</v>
      </c>
      <c r="N1160" s="4" t="s">
        <v>3</v>
      </c>
      <c r="O1160" s="4">
        <v>-1</v>
      </c>
      <c r="P1160" s="4"/>
      <c r="Q1160" s="4"/>
      <c r="R1160" s="4"/>
      <c r="S1160" s="4"/>
      <c r="T1160" s="4"/>
      <c r="U1160" s="4"/>
      <c r="V1160" s="4"/>
      <c r="W1160" s="4"/>
    </row>
    <row r="1161" spans="1:88" x14ac:dyDescent="0.2">
      <c r="A1161" s="4">
        <v>50</v>
      </c>
      <c r="B1161" s="4">
        <v>0</v>
      </c>
      <c r="C1161" s="4">
        <v>0</v>
      </c>
      <c r="D1161" s="4">
        <v>1</v>
      </c>
      <c r="E1161" s="4">
        <v>208</v>
      </c>
      <c r="F1161" s="4">
        <f>Source!V1138</f>
        <v>0</v>
      </c>
      <c r="G1161" s="4" t="s">
        <v>107</v>
      </c>
      <c r="H1161" s="4" t="s">
        <v>108</v>
      </c>
      <c r="I1161" s="4"/>
      <c r="J1161" s="4"/>
      <c r="K1161" s="4">
        <v>208</v>
      </c>
      <c r="L1161" s="4">
        <v>22</v>
      </c>
      <c r="M1161" s="4">
        <v>3</v>
      </c>
      <c r="N1161" s="4" t="s">
        <v>3</v>
      </c>
      <c r="O1161" s="4">
        <v>-1</v>
      </c>
      <c r="P1161" s="4"/>
      <c r="Q1161" s="4"/>
      <c r="R1161" s="4"/>
      <c r="S1161" s="4"/>
      <c r="T1161" s="4"/>
      <c r="U1161" s="4"/>
      <c r="V1161" s="4"/>
      <c r="W1161" s="4"/>
    </row>
    <row r="1162" spans="1:88" x14ac:dyDescent="0.2">
      <c r="A1162" s="4">
        <v>50</v>
      </c>
      <c r="B1162" s="4">
        <v>0</v>
      </c>
      <c r="C1162" s="4">
        <v>0</v>
      </c>
      <c r="D1162" s="4">
        <v>1</v>
      </c>
      <c r="E1162" s="4">
        <v>209</v>
      </c>
      <c r="F1162" s="4">
        <f>ROUND(Source!W1138,O1162)</f>
        <v>0</v>
      </c>
      <c r="G1162" s="4" t="s">
        <v>109</v>
      </c>
      <c r="H1162" s="4" t="s">
        <v>110</v>
      </c>
      <c r="I1162" s="4"/>
      <c r="J1162" s="4"/>
      <c r="K1162" s="4">
        <v>209</v>
      </c>
      <c r="L1162" s="4">
        <v>23</v>
      </c>
      <c r="M1162" s="4">
        <v>3</v>
      </c>
      <c r="N1162" s="4" t="s">
        <v>3</v>
      </c>
      <c r="O1162" s="4">
        <v>2</v>
      </c>
      <c r="P1162" s="4"/>
      <c r="Q1162" s="4"/>
      <c r="R1162" s="4"/>
      <c r="S1162" s="4"/>
      <c r="T1162" s="4"/>
      <c r="U1162" s="4"/>
      <c r="V1162" s="4"/>
      <c r="W1162" s="4"/>
    </row>
    <row r="1163" spans="1:88" x14ac:dyDescent="0.2">
      <c r="A1163" s="4">
        <v>50</v>
      </c>
      <c r="B1163" s="4">
        <v>0</v>
      </c>
      <c r="C1163" s="4">
        <v>0</v>
      </c>
      <c r="D1163" s="4">
        <v>1</v>
      </c>
      <c r="E1163" s="4">
        <v>210</v>
      </c>
      <c r="F1163" s="4">
        <f>ROUND(Source!X1138,O1163)</f>
        <v>17677.060000000001</v>
      </c>
      <c r="G1163" s="4" t="s">
        <v>111</v>
      </c>
      <c r="H1163" s="4" t="s">
        <v>112</v>
      </c>
      <c r="I1163" s="4"/>
      <c r="J1163" s="4"/>
      <c r="K1163" s="4">
        <v>210</v>
      </c>
      <c r="L1163" s="4">
        <v>25</v>
      </c>
      <c r="M1163" s="4">
        <v>3</v>
      </c>
      <c r="N1163" s="4" t="s">
        <v>3</v>
      </c>
      <c r="O1163" s="4">
        <v>2</v>
      </c>
      <c r="P1163" s="4"/>
      <c r="Q1163" s="4"/>
      <c r="R1163" s="4"/>
      <c r="S1163" s="4"/>
      <c r="T1163" s="4"/>
      <c r="U1163" s="4"/>
      <c r="V1163" s="4"/>
      <c r="W1163" s="4"/>
    </row>
    <row r="1164" spans="1:88" x14ac:dyDescent="0.2">
      <c r="A1164" s="4">
        <v>50</v>
      </c>
      <c r="B1164" s="4">
        <v>0</v>
      </c>
      <c r="C1164" s="4">
        <v>0</v>
      </c>
      <c r="D1164" s="4">
        <v>1</v>
      </c>
      <c r="E1164" s="4">
        <v>211</v>
      </c>
      <c r="F1164" s="4">
        <f>ROUND(Source!Y1138,O1164)</f>
        <v>8145.31</v>
      </c>
      <c r="G1164" s="4" t="s">
        <v>113</v>
      </c>
      <c r="H1164" s="4" t="s">
        <v>114</v>
      </c>
      <c r="I1164" s="4"/>
      <c r="J1164" s="4"/>
      <c r="K1164" s="4">
        <v>211</v>
      </c>
      <c r="L1164" s="4">
        <v>26</v>
      </c>
      <c r="M1164" s="4">
        <v>3</v>
      </c>
      <c r="N1164" s="4" t="s">
        <v>3</v>
      </c>
      <c r="O1164" s="4">
        <v>2</v>
      </c>
      <c r="P1164" s="4"/>
      <c r="Q1164" s="4"/>
      <c r="R1164" s="4"/>
      <c r="S1164" s="4"/>
      <c r="T1164" s="4"/>
      <c r="U1164" s="4"/>
      <c r="V1164" s="4"/>
      <c r="W1164" s="4"/>
    </row>
    <row r="1165" spans="1:88" x14ac:dyDescent="0.2">
      <c r="A1165" s="4">
        <v>50</v>
      </c>
      <c r="B1165" s="4">
        <v>0</v>
      </c>
      <c r="C1165" s="4">
        <v>0</v>
      </c>
      <c r="D1165" s="4">
        <v>1</v>
      </c>
      <c r="E1165" s="4">
        <v>224</v>
      </c>
      <c r="F1165" s="4">
        <f>ROUND(Source!AR1138,O1165)</f>
        <v>472564.2</v>
      </c>
      <c r="G1165" s="4" t="s">
        <v>115</v>
      </c>
      <c r="H1165" s="4" t="s">
        <v>116</v>
      </c>
      <c r="I1165" s="4"/>
      <c r="J1165" s="4"/>
      <c r="K1165" s="4">
        <v>224</v>
      </c>
      <c r="L1165" s="4">
        <v>27</v>
      </c>
      <c r="M1165" s="4">
        <v>3</v>
      </c>
      <c r="N1165" s="4" t="s">
        <v>3</v>
      </c>
      <c r="O1165" s="4">
        <v>2</v>
      </c>
      <c r="P1165" s="4"/>
      <c r="Q1165" s="4"/>
      <c r="R1165" s="4"/>
      <c r="S1165" s="4"/>
      <c r="T1165" s="4"/>
      <c r="U1165" s="4"/>
      <c r="V1165" s="4"/>
      <c r="W1165" s="4"/>
    </row>
    <row r="1167" spans="1:88" hidden="1" x14ac:dyDescent="0.2">
      <c r="A1167" s="1">
        <v>4</v>
      </c>
      <c r="B1167" s="1">
        <v>1</v>
      </c>
      <c r="C1167" s="1"/>
      <c r="D1167" s="1">
        <f>ROW(A1178)</f>
        <v>1178</v>
      </c>
      <c r="E1167" s="1"/>
      <c r="F1167" s="1" t="s">
        <v>13</v>
      </c>
      <c r="G1167" s="1" t="s">
        <v>793</v>
      </c>
      <c r="H1167" s="1" t="s">
        <v>3</v>
      </c>
      <c r="I1167" s="1">
        <v>0</v>
      </c>
      <c r="J1167" s="1"/>
      <c r="K1167" s="1">
        <v>0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 t="s">
        <v>3</v>
      </c>
      <c r="V1167" s="1">
        <v>0</v>
      </c>
      <c r="W1167" s="1"/>
      <c r="X1167" s="1"/>
      <c r="Y1167" s="1"/>
      <c r="Z1167" s="1"/>
      <c r="AA1167" s="1"/>
      <c r="AB1167" s="1" t="s">
        <v>3</v>
      </c>
      <c r="AC1167" s="1" t="s">
        <v>3</v>
      </c>
      <c r="AD1167" s="1" t="s">
        <v>3</v>
      </c>
      <c r="AE1167" s="1" t="s">
        <v>3</v>
      </c>
      <c r="AF1167" s="1" t="s">
        <v>3</v>
      </c>
      <c r="AG1167" s="1" t="s">
        <v>3</v>
      </c>
      <c r="AH1167" s="1"/>
      <c r="AI1167" s="1"/>
      <c r="AJ1167" s="1"/>
      <c r="AK1167" s="1"/>
      <c r="AL1167" s="1"/>
      <c r="AM1167" s="1"/>
      <c r="AN1167" s="1"/>
      <c r="AO1167" s="1"/>
      <c r="AP1167" s="1" t="s">
        <v>3</v>
      </c>
      <c r="AQ1167" s="1" t="s">
        <v>3</v>
      </c>
      <c r="AR1167" s="1" t="s">
        <v>3</v>
      </c>
      <c r="AS1167" s="1"/>
      <c r="AT1167" s="1"/>
      <c r="AU1167" s="1"/>
      <c r="AV1167" s="1"/>
      <c r="AW1167" s="1"/>
      <c r="AX1167" s="1"/>
      <c r="AY1167" s="1"/>
      <c r="AZ1167" s="1" t="s">
        <v>3</v>
      </c>
      <c r="BA1167" s="1"/>
      <c r="BB1167" s="1" t="s">
        <v>3</v>
      </c>
      <c r="BC1167" s="1" t="s">
        <v>3</v>
      </c>
      <c r="BD1167" s="1" t="s">
        <v>3</v>
      </c>
      <c r="BE1167" s="1" t="s">
        <v>3</v>
      </c>
      <c r="BF1167" s="1" t="s">
        <v>3</v>
      </c>
      <c r="BG1167" s="1" t="s">
        <v>3</v>
      </c>
      <c r="BH1167" s="1" t="s">
        <v>3</v>
      </c>
      <c r="BI1167" s="1" t="s">
        <v>3</v>
      </c>
      <c r="BJ1167" s="1" t="s">
        <v>3</v>
      </c>
      <c r="BK1167" s="1" t="s">
        <v>3</v>
      </c>
      <c r="BL1167" s="1" t="s">
        <v>3</v>
      </c>
      <c r="BM1167" s="1" t="s">
        <v>3</v>
      </c>
      <c r="BN1167" s="1" t="s">
        <v>3</v>
      </c>
      <c r="BO1167" s="1" t="s">
        <v>3</v>
      </c>
      <c r="BP1167" s="1" t="s">
        <v>3</v>
      </c>
      <c r="BQ1167" s="1"/>
      <c r="BR1167" s="1"/>
      <c r="BS1167" s="1"/>
      <c r="BT1167" s="1"/>
      <c r="BU1167" s="1"/>
      <c r="BV1167" s="1"/>
      <c r="BW1167" s="1"/>
      <c r="BX1167" s="1">
        <v>0</v>
      </c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>
        <v>0</v>
      </c>
    </row>
    <row r="1168" spans="1:88" hidden="1" x14ac:dyDescent="0.2"/>
    <row r="1169" spans="1:245" hidden="1" x14ac:dyDescent="0.2">
      <c r="A1169" s="2">
        <v>52</v>
      </c>
      <c r="B1169" s="2">
        <f t="shared" ref="B1169:G1169" si="1037">B1178</f>
        <v>1</v>
      </c>
      <c r="C1169" s="2">
        <f t="shared" si="1037"/>
        <v>4</v>
      </c>
      <c r="D1169" s="2">
        <f t="shared" si="1037"/>
        <v>1167</v>
      </c>
      <c r="E1169" s="2">
        <f t="shared" si="1037"/>
        <v>0</v>
      </c>
      <c r="F1169" s="2" t="str">
        <f t="shared" si="1037"/>
        <v>Новый раздел</v>
      </c>
      <c r="G1169" s="2" t="str">
        <f t="shared" si="1037"/>
        <v>п.47   Устройство покрытия на детской площадке для детей от 5 лет 4 см (3 см - резина, 1 см - EPDM) - 227,7</v>
      </c>
      <c r="H1169" s="2"/>
      <c r="I1169" s="2"/>
      <c r="J1169" s="2"/>
      <c r="K1169" s="2"/>
      <c r="L1169" s="2"/>
      <c r="M1169" s="2"/>
      <c r="N1169" s="2"/>
      <c r="O1169" s="2">
        <f t="shared" ref="O1169:AT1169" si="1038">O1178</f>
        <v>0</v>
      </c>
      <c r="P1169" s="2">
        <f t="shared" si="1038"/>
        <v>0</v>
      </c>
      <c r="Q1169" s="2">
        <f t="shared" si="1038"/>
        <v>0</v>
      </c>
      <c r="R1169" s="2">
        <f t="shared" si="1038"/>
        <v>0</v>
      </c>
      <c r="S1169" s="2">
        <f t="shared" si="1038"/>
        <v>0</v>
      </c>
      <c r="T1169" s="2">
        <f t="shared" si="1038"/>
        <v>0</v>
      </c>
      <c r="U1169" s="2">
        <f t="shared" si="1038"/>
        <v>0</v>
      </c>
      <c r="V1169" s="2">
        <f t="shared" si="1038"/>
        <v>0</v>
      </c>
      <c r="W1169" s="2">
        <f t="shared" si="1038"/>
        <v>0</v>
      </c>
      <c r="X1169" s="2">
        <f t="shared" si="1038"/>
        <v>0</v>
      </c>
      <c r="Y1169" s="2">
        <f t="shared" si="1038"/>
        <v>0</v>
      </c>
      <c r="Z1169" s="2">
        <f t="shared" si="1038"/>
        <v>0</v>
      </c>
      <c r="AA1169" s="2">
        <f t="shared" si="1038"/>
        <v>0</v>
      </c>
      <c r="AB1169" s="2">
        <f t="shared" si="1038"/>
        <v>0</v>
      </c>
      <c r="AC1169" s="2">
        <f t="shared" si="1038"/>
        <v>0</v>
      </c>
      <c r="AD1169" s="2">
        <f t="shared" si="1038"/>
        <v>0</v>
      </c>
      <c r="AE1169" s="2">
        <f t="shared" si="1038"/>
        <v>0</v>
      </c>
      <c r="AF1169" s="2">
        <f t="shared" si="1038"/>
        <v>0</v>
      </c>
      <c r="AG1169" s="2">
        <f t="shared" si="1038"/>
        <v>0</v>
      </c>
      <c r="AH1169" s="2">
        <f t="shared" si="1038"/>
        <v>0</v>
      </c>
      <c r="AI1169" s="2">
        <f t="shared" si="1038"/>
        <v>0</v>
      </c>
      <c r="AJ1169" s="2">
        <f t="shared" si="1038"/>
        <v>0</v>
      </c>
      <c r="AK1169" s="2">
        <f t="shared" si="1038"/>
        <v>0</v>
      </c>
      <c r="AL1169" s="2">
        <f t="shared" si="1038"/>
        <v>0</v>
      </c>
      <c r="AM1169" s="2">
        <f t="shared" si="1038"/>
        <v>0</v>
      </c>
      <c r="AN1169" s="2">
        <f t="shared" si="1038"/>
        <v>0</v>
      </c>
      <c r="AO1169" s="2">
        <f t="shared" si="1038"/>
        <v>0</v>
      </c>
      <c r="AP1169" s="2">
        <f t="shared" si="1038"/>
        <v>0</v>
      </c>
      <c r="AQ1169" s="2">
        <f t="shared" si="1038"/>
        <v>0</v>
      </c>
      <c r="AR1169" s="2">
        <f t="shared" si="1038"/>
        <v>0</v>
      </c>
      <c r="AS1169" s="2">
        <f t="shared" si="1038"/>
        <v>0</v>
      </c>
      <c r="AT1169" s="2">
        <f t="shared" si="1038"/>
        <v>0</v>
      </c>
      <c r="AU1169" s="2">
        <f t="shared" ref="AU1169:BZ1169" si="1039">AU1178</f>
        <v>0</v>
      </c>
      <c r="AV1169" s="2">
        <f t="shared" si="1039"/>
        <v>0</v>
      </c>
      <c r="AW1169" s="2">
        <f t="shared" si="1039"/>
        <v>0</v>
      </c>
      <c r="AX1169" s="2">
        <f t="shared" si="1039"/>
        <v>0</v>
      </c>
      <c r="AY1169" s="2">
        <f t="shared" si="1039"/>
        <v>0</v>
      </c>
      <c r="AZ1169" s="2">
        <f t="shared" si="1039"/>
        <v>0</v>
      </c>
      <c r="BA1169" s="2">
        <f t="shared" si="1039"/>
        <v>0</v>
      </c>
      <c r="BB1169" s="2">
        <f t="shared" si="1039"/>
        <v>0</v>
      </c>
      <c r="BC1169" s="2">
        <f t="shared" si="1039"/>
        <v>0</v>
      </c>
      <c r="BD1169" s="2">
        <f t="shared" si="1039"/>
        <v>0</v>
      </c>
      <c r="BE1169" s="2">
        <f t="shared" si="1039"/>
        <v>0</v>
      </c>
      <c r="BF1169" s="2">
        <f t="shared" si="1039"/>
        <v>0</v>
      </c>
      <c r="BG1169" s="2">
        <f t="shared" si="1039"/>
        <v>0</v>
      </c>
      <c r="BH1169" s="2">
        <f t="shared" si="1039"/>
        <v>0</v>
      </c>
      <c r="BI1169" s="2">
        <f t="shared" si="1039"/>
        <v>0</v>
      </c>
      <c r="BJ1169" s="2">
        <f t="shared" si="1039"/>
        <v>0</v>
      </c>
      <c r="BK1169" s="2">
        <f t="shared" si="1039"/>
        <v>0</v>
      </c>
      <c r="BL1169" s="2">
        <f t="shared" si="1039"/>
        <v>0</v>
      </c>
      <c r="BM1169" s="2">
        <f t="shared" si="1039"/>
        <v>0</v>
      </c>
      <c r="BN1169" s="2">
        <f t="shared" si="1039"/>
        <v>0</v>
      </c>
      <c r="BO1169" s="2">
        <f t="shared" si="1039"/>
        <v>0</v>
      </c>
      <c r="BP1169" s="2">
        <f t="shared" si="1039"/>
        <v>0</v>
      </c>
      <c r="BQ1169" s="2">
        <f t="shared" si="1039"/>
        <v>0</v>
      </c>
      <c r="BR1169" s="2">
        <f t="shared" si="1039"/>
        <v>0</v>
      </c>
      <c r="BS1169" s="2">
        <f t="shared" si="1039"/>
        <v>0</v>
      </c>
      <c r="BT1169" s="2">
        <f t="shared" si="1039"/>
        <v>0</v>
      </c>
      <c r="BU1169" s="2">
        <f t="shared" si="1039"/>
        <v>0</v>
      </c>
      <c r="BV1169" s="2">
        <f t="shared" si="1039"/>
        <v>0</v>
      </c>
      <c r="BW1169" s="2">
        <f t="shared" si="1039"/>
        <v>0</v>
      </c>
      <c r="BX1169" s="2">
        <f t="shared" si="1039"/>
        <v>0</v>
      </c>
      <c r="BY1169" s="2">
        <f t="shared" si="1039"/>
        <v>0</v>
      </c>
      <c r="BZ1169" s="2">
        <f t="shared" si="1039"/>
        <v>0</v>
      </c>
      <c r="CA1169" s="2">
        <f t="shared" ref="CA1169:DF1169" si="1040">CA1178</f>
        <v>0</v>
      </c>
      <c r="CB1169" s="2">
        <f t="shared" si="1040"/>
        <v>0</v>
      </c>
      <c r="CC1169" s="2">
        <f t="shared" si="1040"/>
        <v>0</v>
      </c>
      <c r="CD1169" s="2">
        <f t="shared" si="1040"/>
        <v>0</v>
      </c>
      <c r="CE1169" s="2">
        <f t="shared" si="1040"/>
        <v>0</v>
      </c>
      <c r="CF1169" s="2">
        <f t="shared" si="1040"/>
        <v>0</v>
      </c>
      <c r="CG1169" s="2">
        <f t="shared" si="1040"/>
        <v>0</v>
      </c>
      <c r="CH1169" s="2">
        <f t="shared" si="1040"/>
        <v>0</v>
      </c>
      <c r="CI1169" s="2">
        <f t="shared" si="1040"/>
        <v>0</v>
      </c>
      <c r="CJ1169" s="2">
        <f t="shared" si="1040"/>
        <v>0</v>
      </c>
      <c r="CK1169" s="2">
        <f t="shared" si="1040"/>
        <v>0</v>
      </c>
      <c r="CL1169" s="2">
        <f t="shared" si="1040"/>
        <v>0</v>
      </c>
      <c r="CM1169" s="2">
        <f t="shared" si="1040"/>
        <v>0</v>
      </c>
      <c r="CN1169" s="2">
        <f t="shared" si="1040"/>
        <v>0</v>
      </c>
      <c r="CO1169" s="2">
        <f t="shared" si="1040"/>
        <v>0</v>
      </c>
      <c r="CP1169" s="2">
        <f t="shared" si="1040"/>
        <v>0</v>
      </c>
      <c r="CQ1169" s="2">
        <f t="shared" si="1040"/>
        <v>0</v>
      </c>
      <c r="CR1169" s="2">
        <f t="shared" si="1040"/>
        <v>0</v>
      </c>
      <c r="CS1169" s="2">
        <f t="shared" si="1040"/>
        <v>0</v>
      </c>
      <c r="CT1169" s="2">
        <f t="shared" si="1040"/>
        <v>0</v>
      </c>
      <c r="CU1169" s="2">
        <f t="shared" si="1040"/>
        <v>0</v>
      </c>
      <c r="CV1169" s="2">
        <f t="shared" si="1040"/>
        <v>0</v>
      </c>
      <c r="CW1169" s="2">
        <f t="shared" si="1040"/>
        <v>0</v>
      </c>
      <c r="CX1169" s="2">
        <f t="shared" si="1040"/>
        <v>0</v>
      </c>
      <c r="CY1169" s="2">
        <f t="shared" si="1040"/>
        <v>0</v>
      </c>
      <c r="CZ1169" s="2">
        <f t="shared" si="1040"/>
        <v>0</v>
      </c>
      <c r="DA1169" s="2">
        <f t="shared" si="1040"/>
        <v>0</v>
      </c>
      <c r="DB1169" s="2">
        <f t="shared" si="1040"/>
        <v>0</v>
      </c>
      <c r="DC1169" s="2">
        <f t="shared" si="1040"/>
        <v>0</v>
      </c>
      <c r="DD1169" s="2">
        <f t="shared" si="1040"/>
        <v>0</v>
      </c>
      <c r="DE1169" s="2">
        <f t="shared" si="1040"/>
        <v>0</v>
      </c>
      <c r="DF1169" s="2">
        <f t="shared" si="1040"/>
        <v>0</v>
      </c>
      <c r="DG1169" s="3">
        <f t="shared" ref="DG1169:EL1169" si="1041">DG1178</f>
        <v>0</v>
      </c>
      <c r="DH1169" s="3">
        <f t="shared" si="1041"/>
        <v>0</v>
      </c>
      <c r="DI1169" s="3">
        <f t="shared" si="1041"/>
        <v>0</v>
      </c>
      <c r="DJ1169" s="3">
        <f t="shared" si="1041"/>
        <v>0</v>
      </c>
      <c r="DK1169" s="3">
        <f t="shared" si="1041"/>
        <v>0</v>
      </c>
      <c r="DL1169" s="3">
        <f t="shared" si="1041"/>
        <v>0</v>
      </c>
      <c r="DM1169" s="3">
        <f t="shared" si="1041"/>
        <v>0</v>
      </c>
      <c r="DN1169" s="3">
        <f t="shared" si="1041"/>
        <v>0</v>
      </c>
      <c r="DO1169" s="3">
        <f t="shared" si="1041"/>
        <v>0</v>
      </c>
      <c r="DP1169" s="3">
        <f t="shared" si="1041"/>
        <v>0</v>
      </c>
      <c r="DQ1169" s="3">
        <f t="shared" si="1041"/>
        <v>0</v>
      </c>
      <c r="DR1169" s="3">
        <f t="shared" si="1041"/>
        <v>0</v>
      </c>
      <c r="DS1169" s="3">
        <f t="shared" si="1041"/>
        <v>0</v>
      </c>
      <c r="DT1169" s="3">
        <f t="shared" si="1041"/>
        <v>0</v>
      </c>
      <c r="DU1169" s="3">
        <f t="shared" si="1041"/>
        <v>0</v>
      </c>
      <c r="DV1169" s="3">
        <f t="shared" si="1041"/>
        <v>0</v>
      </c>
      <c r="DW1169" s="3">
        <f t="shared" si="1041"/>
        <v>0</v>
      </c>
      <c r="DX1169" s="3">
        <f t="shared" si="1041"/>
        <v>0</v>
      </c>
      <c r="DY1169" s="3">
        <f t="shared" si="1041"/>
        <v>0</v>
      </c>
      <c r="DZ1169" s="3">
        <f t="shared" si="1041"/>
        <v>0</v>
      </c>
      <c r="EA1169" s="3">
        <f t="shared" si="1041"/>
        <v>0</v>
      </c>
      <c r="EB1169" s="3">
        <f t="shared" si="1041"/>
        <v>0</v>
      </c>
      <c r="EC1169" s="3">
        <f t="shared" si="1041"/>
        <v>0</v>
      </c>
      <c r="ED1169" s="3">
        <f t="shared" si="1041"/>
        <v>0</v>
      </c>
      <c r="EE1169" s="3">
        <f t="shared" si="1041"/>
        <v>0</v>
      </c>
      <c r="EF1169" s="3">
        <f t="shared" si="1041"/>
        <v>0</v>
      </c>
      <c r="EG1169" s="3">
        <f t="shared" si="1041"/>
        <v>0</v>
      </c>
      <c r="EH1169" s="3">
        <f t="shared" si="1041"/>
        <v>0</v>
      </c>
      <c r="EI1169" s="3">
        <f t="shared" si="1041"/>
        <v>0</v>
      </c>
      <c r="EJ1169" s="3">
        <f t="shared" si="1041"/>
        <v>0</v>
      </c>
      <c r="EK1169" s="3">
        <f t="shared" si="1041"/>
        <v>0</v>
      </c>
      <c r="EL1169" s="3">
        <f t="shared" si="1041"/>
        <v>0</v>
      </c>
      <c r="EM1169" s="3">
        <f t="shared" ref="EM1169:FR1169" si="1042">EM1178</f>
        <v>0</v>
      </c>
      <c r="EN1169" s="3">
        <f t="shared" si="1042"/>
        <v>0</v>
      </c>
      <c r="EO1169" s="3">
        <f t="shared" si="1042"/>
        <v>0</v>
      </c>
      <c r="EP1169" s="3">
        <f t="shared" si="1042"/>
        <v>0</v>
      </c>
      <c r="EQ1169" s="3">
        <f t="shared" si="1042"/>
        <v>0</v>
      </c>
      <c r="ER1169" s="3">
        <f t="shared" si="1042"/>
        <v>0</v>
      </c>
      <c r="ES1169" s="3">
        <f t="shared" si="1042"/>
        <v>0</v>
      </c>
      <c r="ET1169" s="3">
        <f t="shared" si="1042"/>
        <v>0</v>
      </c>
      <c r="EU1169" s="3">
        <f t="shared" si="1042"/>
        <v>0</v>
      </c>
      <c r="EV1169" s="3">
        <f t="shared" si="1042"/>
        <v>0</v>
      </c>
      <c r="EW1169" s="3">
        <f t="shared" si="1042"/>
        <v>0</v>
      </c>
      <c r="EX1169" s="3">
        <f t="shared" si="1042"/>
        <v>0</v>
      </c>
      <c r="EY1169" s="3">
        <f t="shared" si="1042"/>
        <v>0</v>
      </c>
      <c r="EZ1169" s="3">
        <f t="shared" si="1042"/>
        <v>0</v>
      </c>
      <c r="FA1169" s="3">
        <f t="shared" si="1042"/>
        <v>0</v>
      </c>
      <c r="FB1169" s="3">
        <f t="shared" si="1042"/>
        <v>0</v>
      </c>
      <c r="FC1169" s="3">
        <f t="shared" si="1042"/>
        <v>0</v>
      </c>
      <c r="FD1169" s="3">
        <f t="shared" si="1042"/>
        <v>0</v>
      </c>
      <c r="FE1169" s="3">
        <f t="shared" si="1042"/>
        <v>0</v>
      </c>
      <c r="FF1169" s="3">
        <f t="shared" si="1042"/>
        <v>0</v>
      </c>
      <c r="FG1169" s="3">
        <f t="shared" si="1042"/>
        <v>0</v>
      </c>
      <c r="FH1169" s="3">
        <f t="shared" si="1042"/>
        <v>0</v>
      </c>
      <c r="FI1169" s="3">
        <f t="shared" si="1042"/>
        <v>0</v>
      </c>
      <c r="FJ1169" s="3">
        <f t="shared" si="1042"/>
        <v>0</v>
      </c>
      <c r="FK1169" s="3">
        <f t="shared" si="1042"/>
        <v>0</v>
      </c>
      <c r="FL1169" s="3">
        <f t="shared" si="1042"/>
        <v>0</v>
      </c>
      <c r="FM1169" s="3">
        <f t="shared" si="1042"/>
        <v>0</v>
      </c>
      <c r="FN1169" s="3">
        <f t="shared" si="1042"/>
        <v>0</v>
      </c>
      <c r="FO1169" s="3">
        <f t="shared" si="1042"/>
        <v>0</v>
      </c>
      <c r="FP1169" s="3">
        <f t="shared" si="1042"/>
        <v>0</v>
      </c>
      <c r="FQ1169" s="3">
        <f t="shared" si="1042"/>
        <v>0</v>
      </c>
      <c r="FR1169" s="3">
        <f t="shared" si="1042"/>
        <v>0</v>
      </c>
      <c r="FS1169" s="3">
        <f t="shared" ref="FS1169:GX1169" si="1043">FS1178</f>
        <v>0</v>
      </c>
      <c r="FT1169" s="3">
        <f t="shared" si="1043"/>
        <v>0</v>
      </c>
      <c r="FU1169" s="3">
        <f t="shared" si="1043"/>
        <v>0</v>
      </c>
      <c r="FV1169" s="3">
        <f t="shared" si="1043"/>
        <v>0</v>
      </c>
      <c r="FW1169" s="3">
        <f t="shared" si="1043"/>
        <v>0</v>
      </c>
      <c r="FX1169" s="3">
        <f t="shared" si="1043"/>
        <v>0</v>
      </c>
      <c r="FY1169" s="3">
        <f t="shared" si="1043"/>
        <v>0</v>
      </c>
      <c r="FZ1169" s="3">
        <f t="shared" si="1043"/>
        <v>0</v>
      </c>
      <c r="GA1169" s="3">
        <f t="shared" si="1043"/>
        <v>0</v>
      </c>
      <c r="GB1169" s="3">
        <f t="shared" si="1043"/>
        <v>0</v>
      </c>
      <c r="GC1169" s="3">
        <f t="shared" si="1043"/>
        <v>0</v>
      </c>
      <c r="GD1169" s="3">
        <f t="shared" si="1043"/>
        <v>0</v>
      </c>
      <c r="GE1169" s="3">
        <f t="shared" si="1043"/>
        <v>0</v>
      </c>
      <c r="GF1169" s="3">
        <f t="shared" si="1043"/>
        <v>0</v>
      </c>
      <c r="GG1169" s="3">
        <f t="shared" si="1043"/>
        <v>0</v>
      </c>
      <c r="GH1169" s="3">
        <f t="shared" si="1043"/>
        <v>0</v>
      </c>
      <c r="GI1169" s="3">
        <f t="shared" si="1043"/>
        <v>0</v>
      </c>
      <c r="GJ1169" s="3">
        <f t="shared" si="1043"/>
        <v>0</v>
      </c>
      <c r="GK1169" s="3">
        <f t="shared" si="1043"/>
        <v>0</v>
      </c>
      <c r="GL1169" s="3">
        <f t="shared" si="1043"/>
        <v>0</v>
      </c>
      <c r="GM1169" s="3">
        <f t="shared" si="1043"/>
        <v>0</v>
      </c>
      <c r="GN1169" s="3">
        <f t="shared" si="1043"/>
        <v>0</v>
      </c>
      <c r="GO1169" s="3">
        <f t="shared" si="1043"/>
        <v>0</v>
      </c>
      <c r="GP1169" s="3">
        <f t="shared" si="1043"/>
        <v>0</v>
      </c>
      <c r="GQ1169" s="3">
        <f t="shared" si="1043"/>
        <v>0</v>
      </c>
      <c r="GR1169" s="3">
        <f t="shared" si="1043"/>
        <v>0</v>
      </c>
      <c r="GS1169" s="3">
        <f t="shared" si="1043"/>
        <v>0</v>
      </c>
      <c r="GT1169" s="3">
        <f t="shared" si="1043"/>
        <v>0</v>
      </c>
      <c r="GU1169" s="3">
        <f t="shared" si="1043"/>
        <v>0</v>
      </c>
      <c r="GV1169" s="3">
        <f t="shared" si="1043"/>
        <v>0</v>
      </c>
      <c r="GW1169" s="3">
        <f t="shared" si="1043"/>
        <v>0</v>
      </c>
      <c r="GX1169" s="3">
        <f t="shared" si="1043"/>
        <v>0</v>
      </c>
    </row>
    <row r="1170" spans="1:245" hidden="1" x14ac:dyDescent="0.2"/>
    <row r="1171" spans="1:245" hidden="1" x14ac:dyDescent="0.2">
      <c r="A1171">
        <v>17</v>
      </c>
      <c r="B1171">
        <v>1</v>
      </c>
      <c r="C1171">
        <f>ROW(SmtRes!A609)</f>
        <v>609</v>
      </c>
      <c r="D1171">
        <f>ROW(EtalonRes!A601)</f>
        <v>601</v>
      </c>
      <c r="E1171" t="s">
        <v>794</v>
      </c>
      <c r="F1171" t="s">
        <v>773</v>
      </c>
      <c r="G1171" t="s">
        <v>774</v>
      </c>
      <c r="H1171" t="s">
        <v>17</v>
      </c>
      <c r="I1171">
        <v>0</v>
      </c>
      <c r="J1171">
        <v>0</v>
      </c>
      <c r="O1171">
        <f t="shared" ref="O1171:O1176" si="1044">ROUND(CP1171,2)</f>
        <v>0</v>
      </c>
      <c r="P1171">
        <f t="shared" ref="P1171:P1176" si="1045">ROUND((ROUND((AC1171*AW1171*I1171),2)*BC1171),2)</f>
        <v>0</v>
      </c>
      <c r="Q1171">
        <f>(ROUND((ROUND(((ET1171)*AV1171*I1171),2)*BB1171),2)+ROUND((ROUND(((AE1171-(EU1171))*AV1171*I1171),2)*BS1171),2))</f>
        <v>0</v>
      </c>
      <c r="R1171">
        <f t="shared" ref="R1171:R1176" si="1046">ROUND((ROUND((AE1171*AV1171*I1171),2)*BS1171),2)</f>
        <v>0</v>
      </c>
      <c r="S1171">
        <f t="shared" ref="S1171:S1176" si="1047">ROUND((ROUND((AF1171*AV1171*I1171),2)*BA1171),2)</f>
        <v>0</v>
      </c>
      <c r="T1171">
        <f t="shared" ref="T1171:T1176" si="1048">ROUND(CU1171*I1171,2)</f>
        <v>0</v>
      </c>
      <c r="U1171">
        <f t="shared" ref="U1171:U1176" si="1049">CV1171*I1171</f>
        <v>0</v>
      </c>
      <c r="V1171">
        <f t="shared" ref="V1171:V1176" si="1050">CW1171*I1171</f>
        <v>0</v>
      </c>
      <c r="W1171">
        <f t="shared" ref="W1171:W1176" si="1051">ROUND(CX1171*I1171,2)</f>
        <v>0</v>
      </c>
      <c r="X1171">
        <f t="shared" ref="X1171:Y1176" si="1052">ROUND(CY1171,2)</f>
        <v>0</v>
      </c>
      <c r="Y1171">
        <f t="shared" si="1052"/>
        <v>0</v>
      </c>
      <c r="AA1171">
        <v>40385408</v>
      </c>
      <c r="AB1171">
        <f t="shared" ref="AB1171:AB1176" si="1053">ROUND((AC1171+AD1171+AF1171),6)</f>
        <v>17113.71</v>
      </c>
      <c r="AC1171">
        <f>ROUND((ES1171),6)</f>
        <v>16744.72</v>
      </c>
      <c r="AD1171">
        <f>ROUND((((ET1171)-(EU1171))+AE1171),6)</f>
        <v>180.59</v>
      </c>
      <c r="AE1171">
        <f>ROUND((EU1171),6)</f>
        <v>69.67</v>
      </c>
      <c r="AF1171">
        <f>ROUND((EV1171),6)</f>
        <v>188.4</v>
      </c>
      <c r="AG1171">
        <f t="shared" ref="AG1171:AG1176" si="1054">ROUND((AP1171),6)</f>
        <v>0</v>
      </c>
      <c r="AH1171">
        <f>(EW1171)</f>
        <v>16.03</v>
      </c>
      <c r="AI1171">
        <f>(EX1171)</f>
        <v>0</v>
      </c>
      <c r="AJ1171">
        <f t="shared" ref="AJ1171:AJ1176" si="1055">(AS1171)</f>
        <v>0</v>
      </c>
      <c r="AK1171">
        <v>17113.71</v>
      </c>
      <c r="AL1171">
        <v>16744.72</v>
      </c>
      <c r="AM1171">
        <v>180.59</v>
      </c>
      <c r="AN1171">
        <v>69.67</v>
      </c>
      <c r="AO1171">
        <v>188.4</v>
      </c>
      <c r="AP1171">
        <v>0</v>
      </c>
      <c r="AQ1171">
        <v>16.03</v>
      </c>
      <c r="AR1171">
        <v>0</v>
      </c>
      <c r="AS1171">
        <v>0</v>
      </c>
      <c r="AT1171">
        <v>102</v>
      </c>
      <c r="AU1171">
        <v>47</v>
      </c>
      <c r="AV1171">
        <v>1</v>
      </c>
      <c r="AW1171">
        <v>1</v>
      </c>
      <c r="AZ1171">
        <v>1</v>
      </c>
      <c r="BA1171">
        <v>24.53</v>
      </c>
      <c r="BB1171">
        <v>12.32</v>
      </c>
      <c r="BC1171">
        <v>2.79</v>
      </c>
      <c r="BD1171" t="s">
        <v>3</v>
      </c>
      <c r="BE1171" t="s">
        <v>3</v>
      </c>
      <c r="BF1171" t="s">
        <v>3</v>
      </c>
      <c r="BG1171" t="s">
        <v>3</v>
      </c>
      <c r="BH1171">
        <v>0</v>
      </c>
      <c r="BI1171">
        <v>1</v>
      </c>
      <c r="BJ1171" t="s">
        <v>775</v>
      </c>
      <c r="BM1171">
        <v>1526</v>
      </c>
      <c r="BN1171">
        <v>0</v>
      </c>
      <c r="BO1171" t="s">
        <v>773</v>
      </c>
      <c r="BP1171">
        <v>1</v>
      </c>
      <c r="BQ1171">
        <v>30</v>
      </c>
      <c r="BR1171">
        <v>0</v>
      </c>
      <c r="BS1171">
        <v>24.53</v>
      </c>
      <c r="BT1171">
        <v>1</v>
      </c>
      <c r="BU1171">
        <v>1</v>
      </c>
      <c r="BV1171">
        <v>1</v>
      </c>
      <c r="BW1171">
        <v>1</v>
      </c>
      <c r="BX1171">
        <v>1</v>
      </c>
      <c r="BY1171" t="s">
        <v>3</v>
      </c>
      <c r="BZ1171">
        <v>102</v>
      </c>
      <c r="CA1171">
        <v>47</v>
      </c>
      <c r="CE1171">
        <v>30</v>
      </c>
      <c r="CF1171">
        <v>0</v>
      </c>
      <c r="CG1171">
        <v>0</v>
      </c>
      <c r="CM1171">
        <v>0</v>
      </c>
      <c r="CN1171" t="s">
        <v>3</v>
      </c>
      <c r="CO1171">
        <v>0</v>
      </c>
      <c r="CP1171">
        <f t="shared" ref="CP1171:CP1176" si="1056">(P1171+Q1171+S1171)</f>
        <v>0</v>
      </c>
      <c r="CQ1171">
        <f t="shared" ref="CQ1171:CQ1176" si="1057">ROUND((ROUND((AC1171*AW1171*1),2)*BC1171),2)</f>
        <v>46717.77</v>
      </c>
      <c r="CR1171">
        <f>(ROUND((ROUND(((ET1171)*AV1171*1),2)*BB1171),2)+ROUND((ROUND(((AE1171-(EU1171))*AV1171*1),2)*BS1171),2))</f>
        <v>2224.87</v>
      </c>
      <c r="CS1171">
        <f t="shared" ref="CS1171:CS1176" si="1058">ROUND((ROUND((AE1171*AV1171*1),2)*BS1171),2)</f>
        <v>1709.01</v>
      </c>
      <c r="CT1171">
        <f t="shared" ref="CT1171:CT1176" si="1059">ROUND((ROUND((AF1171*AV1171*1),2)*BA1171),2)</f>
        <v>4621.45</v>
      </c>
      <c r="CU1171">
        <f t="shared" ref="CU1171:CU1176" si="1060">AG1171</f>
        <v>0</v>
      </c>
      <c r="CV1171">
        <f t="shared" ref="CV1171:CV1176" si="1061">(AH1171*AV1171)</f>
        <v>16.03</v>
      </c>
      <c r="CW1171">
        <f t="shared" ref="CW1171:CX1176" si="1062">AI1171</f>
        <v>0</v>
      </c>
      <c r="CX1171">
        <f t="shared" si="1062"/>
        <v>0</v>
      </c>
      <c r="CY1171">
        <f t="shared" ref="CY1171:CY1176" si="1063">S1171*(BZ1171/100)</f>
        <v>0</v>
      </c>
      <c r="CZ1171">
        <f t="shared" ref="CZ1171:CZ1176" si="1064">S1171*(CA1171/100)</f>
        <v>0</v>
      </c>
      <c r="DC1171" t="s">
        <v>3</v>
      </c>
      <c r="DD1171" t="s">
        <v>3</v>
      </c>
      <c r="DE1171" t="s">
        <v>3</v>
      </c>
      <c r="DF1171" t="s">
        <v>3</v>
      </c>
      <c r="DG1171" t="s">
        <v>3</v>
      </c>
      <c r="DH1171" t="s">
        <v>3</v>
      </c>
      <c r="DI1171" t="s">
        <v>3</v>
      </c>
      <c r="DJ1171" t="s">
        <v>3</v>
      </c>
      <c r="DK1171" t="s">
        <v>3</v>
      </c>
      <c r="DL1171" t="s">
        <v>3</v>
      </c>
      <c r="DM1171" t="s">
        <v>3</v>
      </c>
      <c r="DN1171">
        <v>187</v>
      </c>
      <c r="DO1171">
        <v>101</v>
      </c>
      <c r="DP1171">
        <v>1</v>
      </c>
      <c r="DQ1171">
        <v>1</v>
      </c>
      <c r="DU1171">
        <v>1005</v>
      </c>
      <c r="DV1171" t="s">
        <v>17</v>
      </c>
      <c r="DW1171" t="s">
        <v>17</v>
      </c>
      <c r="DX1171">
        <v>100</v>
      </c>
      <c r="EE1171">
        <v>39928938</v>
      </c>
      <c r="EF1171">
        <v>30</v>
      </c>
      <c r="EG1171" t="s">
        <v>51</v>
      </c>
      <c r="EH1171">
        <v>0</v>
      </c>
      <c r="EI1171" t="s">
        <v>3</v>
      </c>
      <c r="EJ1171">
        <v>1</v>
      </c>
      <c r="EK1171">
        <v>1526</v>
      </c>
      <c r="EL1171" t="s">
        <v>776</v>
      </c>
      <c r="EM1171" t="s">
        <v>777</v>
      </c>
      <c r="EO1171" t="s">
        <v>3</v>
      </c>
      <c r="EQ1171">
        <v>131072</v>
      </c>
      <c r="ER1171">
        <v>17113.71</v>
      </c>
      <c r="ES1171">
        <v>16744.72</v>
      </c>
      <c r="ET1171">
        <v>180.59</v>
      </c>
      <c r="EU1171">
        <v>69.67</v>
      </c>
      <c r="EV1171">
        <v>188.4</v>
      </c>
      <c r="EW1171">
        <v>16.03</v>
      </c>
      <c r="EX1171">
        <v>0</v>
      </c>
      <c r="EY1171">
        <v>0</v>
      </c>
      <c r="FQ1171">
        <v>0</v>
      </c>
      <c r="FR1171">
        <f t="shared" ref="FR1171:FR1176" si="1065">ROUND(IF(AND(BH1171=3,BI1171=3),P1171,0),2)</f>
        <v>0</v>
      </c>
      <c r="FS1171">
        <v>0</v>
      </c>
      <c r="FX1171">
        <v>187</v>
      </c>
      <c r="FY1171">
        <v>101</v>
      </c>
      <c r="GA1171" t="s">
        <v>3</v>
      </c>
      <c r="GD1171">
        <v>0</v>
      </c>
      <c r="GF1171">
        <v>-1665034286</v>
      </c>
      <c r="GG1171">
        <v>2</v>
      </c>
      <c r="GH1171">
        <v>1</v>
      </c>
      <c r="GI1171">
        <v>2</v>
      </c>
      <c r="GJ1171">
        <v>0</v>
      </c>
      <c r="GK1171">
        <f>ROUND(R1171*(R12)/100,2)</f>
        <v>0</v>
      </c>
      <c r="GL1171">
        <f t="shared" ref="GL1171:GL1176" si="1066">ROUND(IF(AND(BH1171=3,BI1171=3,FS1171&lt;&gt;0),P1171,0),2)</f>
        <v>0</v>
      </c>
      <c r="GM1171">
        <f t="shared" ref="GM1171:GM1176" si="1067">ROUND(O1171+X1171+Y1171+GK1171,2)+GX1171</f>
        <v>0</v>
      </c>
      <c r="GN1171">
        <f t="shared" ref="GN1171:GN1176" si="1068">IF(OR(BI1171=0,BI1171=1),ROUND(O1171+X1171+Y1171+GK1171,2),0)</f>
        <v>0</v>
      </c>
      <c r="GO1171">
        <f t="shared" ref="GO1171:GO1176" si="1069">IF(BI1171=2,ROUND(O1171+X1171+Y1171+GK1171,2),0)</f>
        <v>0</v>
      </c>
      <c r="GP1171">
        <f t="shared" ref="GP1171:GP1176" si="1070">IF(BI1171=4,ROUND(O1171+X1171+Y1171+GK1171,2)+GX1171,0)</f>
        <v>0</v>
      </c>
      <c r="GR1171">
        <v>0</v>
      </c>
      <c r="GS1171">
        <v>3</v>
      </c>
      <c r="GT1171">
        <v>0</v>
      </c>
      <c r="GU1171" t="s">
        <v>3</v>
      </c>
      <c r="GV1171">
        <f t="shared" ref="GV1171:GV1176" si="1071">ROUND((GT1171),6)</f>
        <v>0</v>
      </c>
      <c r="GW1171">
        <v>1</v>
      </c>
      <c r="GX1171">
        <f t="shared" ref="GX1171:GX1176" si="1072">ROUND(HC1171*I1171,2)</f>
        <v>0</v>
      </c>
      <c r="HA1171">
        <v>0</v>
      </c>
      <c r="HB1171">
        <v>0</v>
      </c>
      <c r="HC1171">
        <f t="shared" ref="HC1171:HC1176" si="1073">GV1171*GW1171</f>
        <v>0</v>
      </c>
      <c r="IK1171">
        <v>0</v>
      </c>
    </row>
    <row r="1172" spans="1:245" hidden="1" x14ac:dyDescent="0.2">
      <c r="A1172">
        <v>18</v>
      </c>
      <c r="B1172">
        <v>1</v>
      </c>
      <c r="C1172">
        <v>607</v>
      </c>
      <c r="E1172" t="s">
        <v>795</v>
      </c>
      <c r="F1172" t="s">
        <v>779</v>
      </c>
      <c r="G1172" t="s">
        <v>780</v>
      </c>
      <c r="H1172" t="s">
        <v>318</v>
      </c>
      <c r="I1172">
        <v>0</v>
      </c>
      <c r="J1172">
        <v>735</v>
      </c>
      <c r="O1172">
        <f t="shared" si="1044"/>
        <v>0</v>
      </c>
      <c r="P1172">
        <f t="shared" si="1045"/>
        <v>0</v>
      </c>
      <c r="Q1172">
        <f>(ROUND((ROUND(((ET1172)*AV1172*I1172),2)*BB1172),2)+ROUND((ROUND(((AE1172-(EU1172))*AV1172*I1172),2)*BS1172),2))</f>
        <v>0</v>
      </c>
      <c r="R1172">
        <f t="shared" si="1046"/>
        <v>0</v>
      </c>
      <c r="S1172">
        <f t="shared" si="1047"/>
        <v>0</v>
      </c>
      <c r="T1172">
        <f t="shared" si="1048"/>
        <v>0</v>
      </c>
      <c r="U1172">
        <f t="shared" si="1049"/>
        <v>0</v>
      </c>
      <c r="V1172">
        <f t="shared" si="1050"/>
        <v>0</v>
      </c>
      <c r="W1172">
        <f t="shared" si="1051"/>
        <v>0</v>
      </c>
      <c r="X1172">
        <f t="shared" si="1052"/>
        <v>0</v>
      </c>
      <c r="Y1172">
        <f t="shared" si="1052"/>
        <v>0</v>
      </c>
      <c r="AA1172">
        <v>40385408</v>
      </c>
      <c r="AB1172">
        <f t="shared" si="1053"/>
        <v>7.22</v>
      </c>
      <c r="AC1172">
        <f>ROUND((ES1172),6)</f>
        <v>7.22</v>
      </c>
      <c r="AD1172">
        <f>ROUND((((ET1172)-(EU1172))+AE1172),6)</f>
        <v>0</v>
      </c>
      <c r="AE1172">
        <f>ROUND((EU1172),6)</f>
        <v>0</v>
      </c>
      <c r="AF1172">
        <f>ROUND((EV1172),6)</f>
        <v>0</v>
      </c>
      <c r="AG1172">
        <f t="shared" si="1054"/>
        <v>0</v>
      </c>
      <c r="AH1172">
        <f>(EW1172)</f>
        <v>0</v>
      </c>
      <c r="AI1172">
        <f>(EX1172)</f>
        <v>0</v>
      </c>
      <c r="AJ1172">
        <f t="shared" si="1055"/>
        <v>0</v>
      </c>
      <c r="AK1172">
        <v>7.22</v>
      </c>
      <c r="AL1172">
        <v>7.22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1</v>
      </c>
      <c r="AW1172">
        <v>1</v>
      </c>
      <c r="AZ1172">
        <v>1</v>
      </c>
      <c r="BA1172">
        <v>1</v>
      </c>
      <c r="BB1172">
        <v>1</v>
      </c>
      <c r="BC1172">
        <v>2.4300000000000002</v>
      </c>
      <c r="BD1172" t="s">
        <v>3</v>
      </c>
      <c r="BE1172" t="s">
        <v>3</v>
      </c>
      <c r="BF1172" t="s">
        <v>3</v>
      </c>
      <c r="BG1172" t="s">
        <v>3</v>
      </c>
      <c r="BH1172">
        <v>3</v>
      </c>
      <c r="BI1172">
        <v>1</v>
      </c>
      <c r="BJ1172" t="s">
        <v>781</v>
      </c>
      <c r="BM1172">
        <v>1526</v>
      </c>
      <c r="BN1172">
        <v>0</v>
      </c>
      <c r="BO1172" t="s">
        <v>779</v>
      </c>
      <c r="BP1172">
        <v>1</v>
      </c>
      <c r="BQ1172">
        <v>30</v>
      </c>
      <c r="BR1172">
        <v>0</v>
      </c>
      <c r="BS1172">
        <v>1</v>
      </c>
      <c r="BT1172">
        <v>1</v>
      </c>
      <c r="BU1172">
        <v>1</v>
      </c>
      <c r="BV1172">
        <v>1</v>
      </c>
      <c r="BW1172">
        <v>1</v>
      </c>
      <c r="BX1172">
        <v>1</v>
      </c>
      <c r="BY1172" t="s">
        <v>3</v>
      </c>
      <c r="BZ1172">
        <v>0</v>
      </c>
      <c r="CA1172">
        <v>0</v>
      </c>
      <c r="CE1172">
        <v>30</v>
      </c>
      <c r="CF1172">
        <v>0</v>
      </c>
      <c r="CG1172">
        <v>0</v>
      </c>
      <c r="CM1172">
        <v>0</v>
      </c>
      <c r="CN1172" t="s">
        <v>3</v>
      </c>
      <c r="CO1172">
        <v>0</v>
      </c>
      <c r="CP1172">
        <f t="shared" si="1056"/>
        <v>0</v>
      </c>
      <c r="CQ1172">
        <f t="shared" si="1057"/>
        <v>17.54</v>
      </c>
      <c r="CR1172">
        <f>(ROUND((ROUND(((ET1172)*AV1172*1),2)*BB1172),2)+ROUND((ROUND(((AE1172-(EU1172))*AV1172*1),2)*BS1172),2))</f>
        <v>0</v>
      </c>
      <c r="CS1172">
        <f t="shared" si="1058"/>
        <v>0</v>
      </c>
      <c r="CT1172">
        <f t="shared" si="1059"/>
        <v>0</v>
      </c>
      <c r="CU1172">
        <f t="shared" si="1060"/>
        <v>0</v>
      </c>
      <c r="CV1172">
        <f t="shared" si="1061"/>
        <v>0</v>
      </c>
      <c r="CW1172">
        <f t="shared" si="1062"/>
        <v>0</v>
      </c>
      <c r="CX1172">
        <f t="shared" si="1062"/>
        <v>0</v>
      </c>
      <c r="CY1172">
        <f t="shared" si="1063"/>
        <v>0</v>
      </c>
      <c r="CZ1172">
        <f t="shared" si="1064"/>
        <v>0</v>
      </c>
      <c r="DC1172" t="s">
        <v>3</v>
      </c>
      <c r="DD1172" t="s">
        <v>3</v>
      </c>
      <c r="DE1172" t="s">
        <v>3</v>
      </c>
      <c r="DF1172" t="s">
        <v>3</v>
      </c>
      <c r="DG1172" t="s">
        <v>3</v>
      </c>
      <c r="DH1172" t="s">
        <v>3</v>
      </c>
      <c r="DI1172" t="s">
        <v>3</v>
      </c>
      <c r="DJ1172" t="s">
        <v>3</v>
      </c>
      <c r="DK1172" t="s">
        <v>3</v>
      </c>
      <c r="DL1172" t="s">
        <v>3</v>
      </c>
      <c r="DM1172" t="s">
        <v>3</v>
      </c>
      <c r="DN1172">
        <v>187</v>
      </c>
      <c r="DO1172">
        <v>101</v>
      </c>
      <c r="DP1172">
        <v>1</v>
      </c>
      <c r="DQ1172">
        <v>1</v>
      </c>
      <c r="DU1172">
        <v>1009</v>
      </c>
      <c r="DV1172" t="s">
        <v>318</v>
      </c>
      <c r="DW1172" t="s">
        <v>318</v>
      </c>
      <c r="DX1172">
        <v>1</v>
      </c>
      <c r="EE1172">
        <v>39928938</v>
      </c>
      <c r="EF1172">
        <v>30</v>
      </c>
      <c r="EG1172" t="s">
        <v>51</v>
      </c>
      <c r="EH1172">
        <v>0</v>
      </c>
      <c r="EI1172" t="s">
        <v>3</v>
      </c>
      <c r="EJ1172">
        <v>1</v>
      </c>
      <c r="EK1172">
        <v>1526</v>
      </c>
      <c r="EL1172" t="s">
        <v>776</v>
      </c>
      <c r="EM1172" t="s">
        <v>777</v>
      </c>
      <c r="EO1172" t="s">
        <v>3</v>
      </c>
      <c r="EQ1172">
        <v>0</v>
      </c>
      <c r="ER1172">
        <v>7.22</v>
      </c>
      <c r="ES1172">
        <v>7.22</v>
      </c>
      <c r="ET1172">
        <v>0</v>
      </c>
      <c r="EU1172">
        <v>0</v>
      </c>
      <c r="EV1172">
        <v>0</v>
      </c>
      <c r="EW1172">
        <v>0</v>
      </c>
      <c r="EX1172">
        <v>0</v>
      </c>
      <c r="FQ1172">
        <v>0</v>
      </c>
      <c r="FR1172">
        <f t="shared" si="1065"/>
        <v>0</v>
      </c>
      <c r="FS1172">
        <v>0</v>
      </c>
      <c r="FX1172">
        <v>187</v>
      </c>
      <c r="FY1172">
        <v>101</v>
      </c>
      <c r="GA1172" t="s">
        <v>3</v>
      </c>
      <c r="GD1172">
        <v>0</v>
      </c>
      <c r="GF1172">
        <v>2090190104</v>
      </c>
      <c r="GG1172">
        <v>2</v>
      </c>
      <c r="GH1172">
        <v>1</v>
      </c>
      <c r="GI1172">
        <v>2</v>
      </c>
      <c r="GJ1172">
        <v>0</v>
      </c>
      <c r="GK1172">
        <f>ROUND(R1172*(R12)/100,2)</f>
        <v>0</v>
      </c>
      <c r="GL1172">
        <f t="shared" si="1066"/>
        <v>0</v>
      </c>
      <c r="GM1172">
        <f t="shared" si="1067"/>
        <v>0</v>
      </c>
      <c r="GN1172">
        <f t="shared" si="1068"/>
        <v>0</v>
      </c>
      <c r="GO1172">
        <f t="shared" si="1069"/>
        <v>0</v>
      </c>
      <c r="GP1172">
        <f t="shared" si="1070"/>
        <v>0</v>
      </c>
      <c r="GR1172">
        <v>0</v>
      </c>
      <c r="GS1172">
        <v>3</v>
      </c>
      <c r="GT1172">
        <v>0</v>
      </c>
      <c r="GU1172" t="s">
        <v>3</v>
      </c>
      <c r="GV1172">
        <f t="shared" si="1071"/>
        <v>0</v>
      </c>
      <c r="GW1172">
        <v>1</v>
      </c>
      <c r="GX1172">
        <f t="shared" si="1072"/>
        <v>0</v>
      </c>
      <c r="HA1172">
        <v>0</v>
      </c>
      <c r="HB1172">
        <v>0</v>
      </c>
      <c r="HC1172">
        <f t="shared" si="1073"/>
        <v>0</v>
      </c>
      <c r="IK1172">
        <v>0</v>
      </c>
    </row>
    <row r="1173" spans="1:245" hidden="1" x14ac:dyDescent="0.2">
      <c r="A1173">
        <v>17</v>
      </c>
      <c r="B1173">
        <v>1</v>
      </c>
      <c r="C1173">
        <f>ROW(SmtRes!A616)</f>
        <v>616</v>
      </c>
      <c r="D1173">
        <f>ROW(EtalonRes!A609)</f>
        <v>609</v>
      </c>
      <c r="E1173" t="s">
        <v>796</v>
      </c>
      <c r="F1173" t="s">
        <v>783</v>
      </c>
      <c r="G1173" t="s">
        <v>784</v>
      </c>
      <c r="H1173" t="s">
        <v>17</v>
      </c>
      <c r="I1173">
        <v>0</v>
      </c>
      <c r="J1173">
        <v>0</v>
      </c>
      <c r="O1173">
        <f t="shared" si="1044"/>
        <v>0</v>
      </c>
      <c r="P1173">
        <f t="shared" si="1045"/>
        <v>0</v>
      </c>
      <c r="Q1173">
        <f>(ROUND((ROUND((((ET1173*10))*AV1173*I1173),2)*BB1173),2)+ROUND((ROUND(((AE1173-((EU1173*10)))*AV1173*I1173),2)*BS1173),2))</f>
        <v>0</v>
      </c>
      <c r="R1173">
        <f t="shared" si="1046"/>
        <v>0</v>
      </c>
      <c r="S1173">
        <f t="shared" si="1047"/>
        <v>0</v>
      </c>
      <c r="T1173">
        <f t="shared" si="1048"/>
        <v>0</v>
      </c>
      <c r="U1173">
        <f t="shared" si="1049"/>
        <v>0</v>
      </c>
      <c r="V1173">
        <f t="shared" si="1050"/>
        <v>0</v>
      </c>
      <c r="W1173">
        <f t="shared" si="1051"/>
        <v>0</v>
      </c>
      <c r="X1173">
        <f t="shared" si="1052"/>
        <v>0</v>
      </c>
      <c r="Y1173">
        <f t="shared" si="1052"/>
        <v>0</v>
      </c>
      <c r="AA1173">
        <v>40385408</v>
      </c>
      <c r="AB1173">
        <f t="shared" si="1053"/>
        <v>29665.4</v>
      </c>
      <c r="AC1173">
        <f>ROUND(((ES1173*10)),6)</f>
        <v>29051.4</v>
      </c>
      <c r="AD1173">
        <f>ROUND(((((ET1173*10))-((EU1173*10)))+AE1173),6)</f>
        <v>337.7</v>
      </c>
      <c r="AE1173">
        <f>ROUND(((EU1173*10)),6)</f>
        <v>131.80000000000001</v>
      </c>
      <c r="AF1173">
        <f>ROUND(((EV1173*10)),6)</f>
        <v>276.3</v>
      </c>
      <c r="AG1173">
        <f t="shared" si="1054"/>
        <v>0</v>
      </c>
      <c r="AH1173">
        <f>((EW1173*10))</f>
        <v>23.1</v>
      </c>
      <c r="AI1173">
        <f>((EX1173*10))</f>
        <v>0</v>
      </c>
      <c r="AJ1173">
        <f t="shared" si="1055"/>
        <v>0</v>
      </c>
      <c r="AK1173">
        <v>2966.54</v>
      </c>
      <c r="AL1173">
        <v>2905.14</v>
      </c>
      <c r="AM1173">
        <v>33.770000000000003</v>
      </c>
      <c r="AN1173">
        <v>13.18</v>
      </c>
      <c r="AO1173">
        <v>27.63</v>
      </c>
      <c r="AP1173">
        <v>0</v>
      </c>
      <c r="AQ1173">
        <v>2.31</v>
      </c>
      <c r="AR1173">
        <v>0</v>
      </c>
      <c r="AS1173">
        <v>0</v>
      </c>
      <c r="AT1173">
        <v>102</v>
      </c>
      <c r="AU1173">
        <v>47</v>
      </c>
      <c r="AV1173">
        <v>1</v>
      </c>
      <c r="AW1173">
        <v>1</v>
      </c>
      <c r="AZ1173">
        <v>1</v>
      </c>
      <c r="BA1173">
        <v>24.53</v>
      </c>
      <c r="BB1173">
        <v>12.31</v>
      </c>
      <c r="BC1173">
        <v>2.73</v>
      </c>
      <c r="BD1173" t="s">
        <v>3</v>
      </c>
      <c r="BE1173" t="s">
        <v>3</v>
      </c>
      <c r="BF1173" t="s">
        <v>3</v>
      </c>
      <c r="BG1173" t="s">
        <v>3</v>
      </c>
      <c r="BH1173">
        <v>0</v>
      </c>
      <c r="BI1173">
        <v>1</v>
      </c>
      <c r="BJ1173" t="s">
        <v>785</v>
      </c>
      <c r="BM1173">
        <v>1526</v>
      </c>
      <c r="BN1173">
        <v>0</v>
      </c>
      <c r="BO1173" t="s">
        <v>783</v>
      </c>
      <c r="BP1173">
        <v>1</v>
      </c>
      <c r="BQ1173">
        <v>30</v>
      </c>
      <c r="BR1173">
        <v>0</v>
      </c>
      <c r="BS1173">
        <v>24.53</v>
      </c>
      <c r="BT1173">
        <v>1</v>
      </c>
      <c r="BU1173">
        <v>1</v>
      </c>
      <c r="BV1173">
        <v>1</v>
      </c>
      <c r="BW1173">
        <v>1</v>
      </c>
      <c r="BX1173">
        <v>1</v>
      </c>
      <c r="BY1173" t="s">
        <v>3</v>
      </c>
      <c r="BZ1173">
        <v>102</v>
      </c>
      <c r="CA1173">
        <v>47</v>
      </c>
      <c r="CE1173">
        <v>30</v>
      </c>
      <c r="CF1173">
        <v>0</v>
      </c>
      <c r="CG1173">
        <v>0</v>
      </c>
      <c r="CM1173">
        <v>0</v>
      </c>
      <c r="CN1173" t="s">
        <v>3</v>
      </c>
      <c r="CO1173">
        <v>0</v>
      </c>
      <c r="CP1173">
        <f t="shared" si="1056"/>
        <v>0</v>
      </c>
      <c r="CQ1173">
        <f t="shared" si="1057"/>
        <v>79310.320000000007</v>
      </c>
      <c r="CR1173">
        <f>(ROUND((ROUND((((ET1173*10))*AV1173*1),2)*BB1173),2)+ROUND((ROUND(((AE1173-((EU1173*10)))*AV1173*1),2)*BS1173),2))</f>
        <v>4157.09</v>
      </c>
      <c r="CS1173">
        <f t="shared" si="1058"/>
        <v>3233.05</v>
      </c>
      <c r="CT1173">
        <f t="shared" si="1059"/>
        <v>6777.64</v>
      </c>
      <c r="CU1173">
        <f t="shared" si="1060"/>
        <v>0</v>
      </c>
      <c r="CV1173">
        <f t="shared" si="1061"/>
        <v>23.1</v>
      </c>
      <c r="CW1173">
        <f t="shared" si="1062"/>
        <v>0</v>
      </c>
      <c r="CX1173">
        <f t="shared" si="1062"/>
        <v>0</v>
      </c>
      <c r="CY1173">
        <f t="shared" si="1063"/>
        <v>0</v>
      </c>
      <c r="CZ1173">
        <f t="shared" si="1064"/>
        <v>0</v>
      </c>
      <c r="DC1173" t="s">
        <v>3</v>
      </c>
      <c r="DD1173" t="s">
        <v>797</v>
      </c>
      <c r="DE1173" t="s">
        <v>797</v>
      </c>
      <c r="DF1173" t="s">
        <v>797</v>
      </c>
      <c r="DG1173" t="s">
        <v>797</v>
      </c>
      <c r="DH1173" t="s">
        <v>3</v>
      </c>
      <c r="DI1173" t="s">
        <v>797</v>
      </c>
      <c r="DJ1173" t="s">
        <v>797</v>
      </c>
      <c r="DK1173" t="s">
        <v>3</v>
      </c>
      <c r="DL1173" t="s">
        <v>3</v>
      </c>
      <c r="DM1173" t="s">
        <v>3</v>
      </c>
      <c r="DN1173">
        <v>187</v>
      </c>
      <c r="DO1173">
        <v>101</v>
      </c>
      <c r="DP1173">
        <v>1</v>
      </c>
      <c r="DQ1173">
        <v>1</v>
      </c>
      <c r="DU1173">
        <v>1005</v>
      </c>
      <c r="DV1173" t="s">
        <v>17</v>
      </c>
      <c r="DW1173" t="s">
        <v>17</v>
      </c>
      <c r="DX1173">
        <v>100</v>
      </c>
      <c r="EE1173">
        <v>39928938</v>
      </c>
      <c r="EF1173">
        <v>30</v>
      </c>
      <c r="EG1173" t="s">
        <v>51</v>
      </c>
      <c r="EH1173">
        <v>0</v>
      </c>
      <c r="EI1173" t="s">
        <v>3</v>
      </c>
      <c r="EJ1173">
        <v>1</v>
      </c>
      <c r="EK1173">
        <v>1526</v>
      </c>
      <c r="EL1173" t="s">
        <v>776</v>
      </c>
      <c r="EM1173" t="s">
        <v>777</v>
      </c>
      <c r="EO1173" t="s">
        <v>3</v>
      </c>
      <c r="EQ1173">
        <v>131072</v>
      </c>
      <c r="ER1173">
        <v>2966.54</v>
      </c>
      <c r="ES1173">
        <v>2905.14</v>
      </c>
      <c r="ET1173">
        <v>33.770000000000003</v>
      </c>
      <c r="EU1173">
        <v>13.18</v>
      </c>
      <c r="EV1173">
        <v>27.63</v>
      </c>
      <c r="EW1173">
        <v>2.31</v>
      </c>
      <c r="EX1173">
        <v>0</v>
      </c>
      <c r="EY1173">
        <v>0</v>
      </c>
      <c r="FQ1173">
        <v>0</v>
      </c>
      <c r="FR1173">
        <f t="shared" si="1065"/>
        <v>0</v>
      </c>
      <c r="FS1173">
        <v>0</v>
      </c>
      <c r="FX1173">
        <v>187</v>
      </c>
      <c r="FY1173">
        <v>101</v>
      </c>
      <c r="GA1173" t="s">
        <v>3</v>
      </c>
      <c r="GD1173">
        <v>0</v>
      </c>
      <c r="GF1173">
        <v>2081307609</v>
      </c>
      <c r="GG1173">
        <v>2</v>
      </c>
      <c r="GH1173">
        <v>1</v>
      </c>
      <c r="GI1173">
        <v>2</v>
      </c>
      <c r="GJ1173">
        <v>0</v>
      </c>
      <c r="GK1173">
        <f>ROUND(R1173*(R12)/100,2)</f>
        <v>0</v>
      </c>
      <c r="GL1173">
        <f t="shared" si="1066"/>
        <v>0</v>
      </c>
      <c r="GM1173">
        <f t="shared" si="1067"/>
        <v>0</v>
      </c>
      <c r="GN1173">
        <f t="shared" si="1068"/>
        <v>0</v>
      </c>
      <c r="GO1173">
        <f t="shared" si="1069"/>
        <v>0</v>
      </c>
      <c r="GP1173">
        <f t="shared" si="1070"/>
        <v>0</v>
      </c>
      <c r="GR1173">
        <v>0</v>
      </c>
      <c r="GS1173">
        <v>3</v>
      </c>
      <c r="GT1173">
        <v>0</v>
      </c>
      <c r="GU1173" t="s">
        <v>3</v>
      </c>
      <c r="GV1173">
        <f t="shared" si="1071"/>
        <v>0</v>
      </c>
      <c r="GW1173">
        <v>1</v>
      </c>
      <c r="GX1173">
        <f t="shared" si="1072"/>
        <v>0</v>
      </c>
      <c r="HA1173">
        <v>0</v>
      </c>
      <c r="HB1173">
        <v>0</v>
      </c>
      <c r="HC1173">
        <f t="shared" si="1073"/>
        <v>0</v>
      </c>
      <c r="IK1173">
        <v>0</v>
      </c>
    </row>
    <row r="1174" spans="1:245" hidden="1" x14ac:dyDescent="0.2">
      <c r="A1174">
        <v>18</v>
      </c>
      <c r="B1174">
        <v>1</v>
      </c>
      <c r="C1174">
        <v>616</v>
      </c>
      <c r="E1174" t="s">
        <v>798</v>
      </c>
      <c r="F1174" t="s">
        <v>779</v>
      </c>
      <c r="G1174" t="s">
        <v>780</v>
      </c>
      <c r="H1174" t="s">
        <v>318</v>
      </c>
      <c r="I1174">
        <v>0</v>
      </c>
      <c r="J1174">
        <v>1470</v>
      </c>
      <c r="O1174">
        <f t="shared" si="1044"/>
        <v>0</v>
      </c>
      <c r="P1174">
        <f t="shared" si="1045"/>
        <v>0</v>
      </c>
      <c r="Q1174">
        <f>(ROUND((ROUND(((ET1174)*AV1174*I1174),2)*BB1174),2)+ROUND((ROUND(((AE1174-(EU1174))*AV1174*I1174),2)*BS1174),2))</f>
        <v>0</v>
      </c>
      <c r="R1174">
        <f t="shared" si="1046"/>
        <v>0</v>
      </c>
      <c r="S1174">
        <f t="shared" si="1047"/>
        <v>0</v>
      </c>
      <c r="T1174">
        <f t="shared" si="1048"/>
        <v>0</v>
      </c>
      <c r="U1174">
        <f t="shared" si="1049"/>
        <v>0</v>
      </c>
      <c r="V1174">
        <f t="shared" si="1050"/>
        <v>0</v>
      </c>
      <c r="W1174">
        <f t="shared" si="1051"/>
        <v>0</v>
      </c>
      <c r="X1174">
        <f t="shared" si="1052"/>
        <v>0</v>
      </c>
      <c r="Y1174">
        <f t="shared" si="1052"/>
        <v>0</v>
      </c>
      <c r="AA1174">
        <v>40385408</v>
      </c>
      <c r="AB1174">
        <f t="shared" si="1053"/>
        <v>7.22</v>
      </c>
      <c r="AC1174">
        <f>ROUND((ES1174),6)</f>
        <v>7.22</v>
      </c>
      <c r="AD1174">
        <f>ROUND((((ET1174)-(EU1174))+AE1174),6)</f>
        <v>0</v>
      </c>
      <c r="AE1174">
        <f t="shared" ref="AE1174:AF1176" si="1074">ROUND((EU1174),6)</f>
        <v>0</v>
      </c>
      <c r="AF1174">
        <f t="shared" si="1074"/>
        <v>0</v>
      </c>
      <c r="AG1174">
        <f t="shared" si="1054"/>
        <v>0</v>
      </c>
      <c r="AH1174">
        <f t="shared" ref="AH1174:AI1176" si="1075">(EW1174)</f>
        <v>0</v>
      </c>
      <c r="AI1174">
        <f t="shared" si="1075"/>
        <v>0</v>
      </c>
      <c r="AJ1174">
        <f t="shared" si="1055"/>
        <v>0</v>
      </c>
      <c r="AK1174">
        <v>7.22</v>
      </c>
      <c r="AL1174">
        <v>7.22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1</v>
      </c>
      <c r="AW1174">
        <v>1</v>
      </c>
      <c r="AZ1174">
        <v>1</v>
      </c>
      <c r="BA1174">
        <v>1</v>
      </c>
      <c r="BB1174">
        <v>1</v>
      </c>
      <c r="BC1174">
        <v>2.4300000000000002</v>
      </c>
      <c r="BD1174" t="s">
        <v>3</v>
      </c>
      <c r="BE1174" t="s">
        <v>3</v>
      </c>
      <c r="BF1174" t="s">
        <v>3</v>
      </c>
      <c r="BG1174" t="s">
        <v>3</v>
      </c>
      <c r="BH1174">
        <v>3</v>
      </c>
      <c r="BI1174">
        <v>1</v>
      </c>
      <c r="BJ1174" t="s">
        <v>781</v>
      </c>
      <c r="BM1174">
        <v>1526</v>
      </c>
      <c r="BN1174">
        <v>0</v>
      </c>
      <c r="BO1174" t="s">
        <v>779</v>
      </c>
      <c r="BP1174">
        <v>1</v>
      </c>
      <c r="BQ1174">
        <v>30</v>
      </c>
      <c r="BR1174">
        <v>0</v>
      </c>
      <c r="BS1174">
        <v>1</v>
      </c>
      <c r="BT1174">
        <v>1</v>
      </c>
      <c r="BU1174">
        <v>1</v>
      </c>
      <c r="BV1174">
        <v>1</v>
      </c>
      <c r="BW1174">
        <v>1</v>
      </c>
      <c r="BX1174">
        <v>1</v>
      </c>
      <c r="BY1174" t="s">
        <v>3</v>
      </c>
      <c r="BZ1174">
        <v>0</v>
      </c>
      <c r="CA1174">
        <v>0</v>
      </c>
      <c r="CE1174">
        <v>30</v>
      </c>
      <c r="CF1174">
        <v>0</v>
      </c>
      <c r="CG1174">
        <v>0</v>
      </c>
      <c r="CM1174">
        <v>0</v>
      </c>
      <c r="CN1174" t="s">
        <v>3</v>
      </c>
      <c r="CO1174">
        <v>0</v>
      </c>
      <c r="CP1174">
        <f t="shared" si="1056"/>
        <v>0</v>
      </c>
      <c r="CQ1174">
        <f t="shared" si="1057"/>
        <v>17.54</v>
      </c>
      <c r="CR1174">
        <f>(ROUND((ROUND(((ET1174)*AV1174*1),2)*BB1174),2)+ROUND((ROUND(((AE1174-(EU1174))*AV1174*1),2)*BS1174),2))</f>
        <v>0</v>
      </c>
      <c r="CS1174">
        <f t="shared" si="1058"/>
        <v>0</v>
      </c>
      <c r="CT1174">
        <f t="shared" si="1059"/>
        <v>0</v>
      </c>
      <c r="CU1174">
        <f t="shared" si="1060"/>
        <v>0</v>
      </c>
      <c r="CV1174">
        <f t="shared" si="1061"/>
        <v>0</v>
      </c>
      <c r="CW1174">
        <f t="shared" si="1062"/>
        <v>0</v>
      </c>
      <c r="CX1174">
        <f t="shared" si="1062"/>
        <v>0</v>
      </c>
      <c r="CY1174">
        <f t="shared" si="1063"/>
        <v>0</v>
      </c>
      <c r="CZ1174">
        <f t="shared" si="1064"/>
        <v>0</v>
      </c>
      <c r="DC1174" t="s">
        <v>3</v>
      </c>
      <c r="DD1174" t="s">
        <v>3</v>
      </c>
      <c r="DE1174" t="s">
        <v>3</v>
      </c>
      <c r="DF1174" t="s">
        <v>3</v>
      </c>
      <c r="DG1174" t="s">
        <v>3</v>
      </c>
      <c r="DH1174" t="s">
        <v>3</v>
      </c>
      <c r="DI1174" t="s">
        <v>3</v>
      </c>
      <c r="DJ1174" t="s">
        <v>3</v>
      </c>
      <c r="DK1174" t="s">
        <v>3</v>
      </c>
      <c r="DL1174" t="s">
        <v>3</v>
      </c>
      <c r="DM1174" t="s">
        <v>3</v>
      </c>
      <c r="DN1174">
        <v>187</v>
      </c>
      <c r="DO1174">
        <v>101</v>
      </c>
      <c r="DP1174">
        <v>1</v>
      </c>
      <c r="DQ1174">
        <v>1</v>
      </c>
      <c r="DU1174">
        <v>1009</v>
      </c>
      <c r="DV1174" t="s">
        <v>318</v>
      </c>
      <c r="DW1174" t="s">
        <v>318</v>
      </c>
      <c r="DX1174">
        <v>1</v>
      </c>
      <c r="EE1174">
        <v>39928938</v>
      </c>
      <c r="EF1174">
        <v>30</v>
      </c>
      <c r="EG1174" t="s">
        <v>51</v>
      </c>
      <c r="EH1174">
        <v>0</v>
      </c>
      <c r="EI1174" t="s">
        <v>3</v>
      </c>
      <c r="EJ1174">
        <v>1</v>
      </c>
      <c r="EK1174">
        <v>1526</v>
      </c>
      <c r="EL1174" t="s">
        <v>776</v>
      </c>
      <c r="EM1174" t="s">
        <v>777</v>
      </c>
      <c r="EO1174" t="s">
        <v>3</v>
      </c>
      <c r="EQ1174">
        <v>0</v>
      </c>
      <c r="ER1174">
        <v>7.22</v>
      </c>
      <c r="ES1174">
        <v>7.22</v>
      </c>
      <c r="ET1174">
        <v>0</v>
      </c>
      <c r="EU1174">
        <v>0</v>
      </c>
      <c r="EV1174">
        <v>0</v>
      </c>
      <c r="EW1174">
        <v>0</v>
      </c>
      <c r="EX1174">
        <v>0</v>
      </c>
      <c r="FQ1174">
        <v>0</v>
      </c>
      <c r="FR1174">
        <f t="shared" si="1065"/>
        <v>0</v>
      </c>
      <c r="FS1174">
        <v>0</v>
      </c>
      <c r="FX1174">
        <v>187</v>
      </c>
      <c r="FY1174">
        <v>101</v>
      </c>
      <c r="GA1174" t="s">
        <v>3</v>
      </c>
      <c r="GD1174">
        <v>0</v>
      </c>
      <c r="GF1174">
        <v>2090190104</v>
      </c>
      <c r="GG1174">
        <v>2</v>
      </c>
      <c r="GH1174">
        <v>1</v>
      </c>
      <c r="GI1174">
        <v>2</v>
      </c>
      <c r="GJ1174">
        <v>0</v>
      </c>
      <c r="GK1174">
        <f>ROUND(R1174*(R12)/100,2)</f>
        <v>0</v>
      </c>
      <c r="GL1174">
        <f t="shared" si="1066"/>
        <v>0</v>
      </c>
      <c r="GM1174">
        <f t="shared" si="1067"/>
        <v>0</v>
      </c>
      <c r="GN1174">
        <f t="shared" si="1068"/>
        <v>0</v>
      </c>
      <c r="GO1174">
        <f t="shared" si="1069"/>
        <v>0</v>
      </c>
      <c r="GP1174">
        <f t="shared" si="1070"/>
        <v>0</v>
      </c>
      <c r="GR1174">
        <v>0</v>
      </c>
      <c r="GS1174">
        <v>3</v>
      </c>
      <c r="GT1174">
        <v>0</v>
      </c>
      <c r="GU1174" t="s">
        <v>3</v>
      </c>
      <c r="GV1174">
        <f t="shared" si="1071"/>
        <v>0</v>
      </c>
      <c r="GW1174">
        <v>1</v>
      </c>
      <c r="GX1174">
        <f t="shared" si="1072"/>
        <v>0</v>
      </c>
      <c r="HA1174">
        <v>0</v>
      </c>
      <c r="HB1174">
        <v>0</v>
      </c>
      <c r="HC1174">
        <f t="shared" si="1073"/>
        <v>0</v>
      </c>
      <c r="IK1174">
        <v>0</v>
      </c>
    </row>
    <row r="1175" spans="1:245" hidden="1" x14ac:dyDescent="0.2">
      <c r="A1175">
        <v>17</v>
      </c>
      <c r="B1175">
        <v>1</v>
      </c>
      <c r="C1175">
        <f>ROW(SmtRes!A627)</f>
        <v>627</v>
      </c>
      <c r="D1175">
        <f>ROW(EtalonRes!A621)</f>
        <v>621</v>
      </c>
      <c r="E1175" t="s">
        <v>799</v>
      </c>
      <c r="F1175" t="s">
        <v>773</v>
      </c>
      <c r="G1175" t="s">
        <v>774</v>
      </c>
      <c r="H1175" t="s">
        <v>17</v>
      </c>
      <c r="I1175">
        <v>0</v>
      </c>
      <c r="J1175">
        <v>0</v>
      </c>
      <c r="O1175">
        <f t="shared" si="1044"/>
        <v>0</v>
      </c>
      <c r="P1175">
        <f t="shared" si="1045"/>
        <v>0</v>
      </c>
      <c r="Q1175">
        <f>(ROUND((ROUND(((ET1175)*AV1175*I1175),2)*BB1175),2)+ROUND((ROUND(((AE1175-(EU1175))*AV1175*I1175),2)*BS1175),2))</f>
        <v>0</v>
      </c>
      <c r="R1175">
        <f t="shared" si="1046"/>
        <v>0</v>
      </c>
      <c r="S1175">
        <f t="shared" si="1047"/>
        <v>0</v>
      </c>
      <c r="T1175">
        <f t="shared" si="1048"/>
        <v>0</v>
      </c>
      <c r="U1175">
        <f t="shared" si="1049"/>
        <v>0</v>
      </c>
      <c r="V1175">
        <f t="shared" si="1050"/>
        <v>0</v>
      </c>
      <c r="W1175">
        <f t="shared" si="1051"/>
        <v>0</v>
      </c>
      <c r="X1175">
        <f t="shared" si="1052"/>
        <v>0</v>
      </c>
      <c r="Y1175">
        <f t="shared" si="1052"/>
        <v>0</v>
      </c>
      <c r="AA1175">
        <v>40385408</v>
      </c>
      <c r="AB1175">
        <f t="shared" si="1053"/>
        <v>17113.71</v>
      </c>
      <c r="AC1175">
        <f>ROUND((ES1175),6)</f>
        <v>16744.72</v>
      </c>
      <c r="AD1175">
        <f>ROUND((((ET1175)-(EU1175))+AE1175),6)</f>
        <v>180.59</v>
      </c>
      <c r="AE1175">
        <f t="shared" si="1074"/>
        <v>69.67</v>
      </c>
      <c r="AF1175">
        <f t="shared" si="1074"/>
        <v>188.4</v>
      </c>
      <c r="AG1175">
        <f t="shared" si="1054"/>
        <v>0</v>
      </c>
      <c r="AH1175">
        <f t="shared" si="1075"/>
        <v>16.03</v>
      </c>
      <c r="AI1175">
        <f t="shared" si="1075"/>
        <v>0</v>
      </c>
      <c r="AJ1175">
        <f t="shared" si="1055"/>
        <v>0</v>
      </c>
      <c r="AK1175">
        <v>17113.71</v>
      </c>
      <c r="AL1175">
        <v>16744.72</v>
      </c>
      <c r="AM1175">
        <v>180.59</v>
      </c>
      <c r="AN1175">
        <v>69.67</v>
      </c>
      <c r="AO1175">
        <v>188.4</v>
      </c>
      <c r="AP1175">
        <v>0</v>
      </c>
      <c r="AQ1175">
        <v>16.03</v>
      </c>
      <c r="AR1175">
        <v>0</v>
      </c>
      <c r="AS1175">
        <v>0</v>
      </c>
      <c r="AT1175">
        <v>102</v>
      </c>
      <c r="AU1175">
        <v>47</v>
      </c>
      <c r="AV1175">
        <v>1</v>
      </c>
      <c r="AW1175">
        <v>1</v>
      </c>
      <c r="AZ1175">
        <v>1</v>
      </c>
      <c r="BA1175">
        <v>24.53</v>
      </c>
      <c r="BB1175">
        <v>12.32</v>
      </c>
      <c r="BC1175">
        <v>2.79</v>
      </c>
      <c r="BD1175" t="s">
        <v>3</v>
      </c>
      <c r="BE1175" t="s">
        <v>3</v>
      </c>
      <c r="BF1175" t="s">
        <v>3</v>
      </c>
      <c r="BG1175" t="s">
        <v>3</v>
      </c>
      <c r="BH1175">
        <v>0</v>
      </c>
      <c r="BI1175">
        <v>1</v>
      </c>
      <c r="BJ1175" t="s">
        <v>775</v>
      </c>
      <c r="BM1175">
        <v>1526</v>
      </c>
      <c r="BN1175">
        <v>0</v>
      </c>
      <c r="BO1175" t="s">
        <v>773</v>
      </c>
      <c r="BP1175">
        <v>1</v>
      </c>
      <c r="BQ1175">
        <v>30</v>
      </c>
      <c r="BR1175">
        <v>0</v>
      </c>
      <c r="BS1175">
        <v>24.53</v>
      </c>
      <c r="BT1175">
        <v>1</v>
      </c>
      <c r="BU1175">
        <v>1</v>
      </c>
      <c r="BV1175">
        <v>1</v>
      </c>
      <c r="BW1175">
        <v>1</v>
      </c>
      <c r="BX1175">
        <v>1</v>
      </c>
      <c r="BY1175" t="s">
        <v>3</v>
      </c>
      <c r="BZ1175">
        <v>102</v>
      </c>
      <c r="CA1175">
        <v>47</v>
      </c>
      <c r="CE1175">
        <v>30</v>
      </c>
      <c r="CF1175">
        <v>0</v>
      </c>
      <c r="CG1175">
        <v>0</v>
      </c>
      <c r="CM1175">
        <v>0</v>
      </c>
      <c r="CN1175" t="s">
        <v>3</v>
      </c>
      <c r="CO1175">
        <v>0</v>
      </c>
      <c r="CP1175">
        <f t="shared" si="1056"/>
        <v>0</v>
      </c>
      <c r="CQ1175">
        <f t="shared" si="1057"/>
        <v>46717.77</v>
      </c>
      <c r="CR1175">
        <f>(ROUND((ROUND(((ET1175)*AV1175*1),2)*BB1175),2)+ROUND((ROUND(((AE1175-(EU1175))*AV1175*1),2)*BS1175),2))</f>
        <v>2224.87</v>
      </c>
      <c r="CS1175">
        <f t="shared" si="1058"/>
        <v>1709.01</v>
      </c>
      <c r="CT1175">
        <f t="shared" si="1059"/>
        <v>4621.45</v>
      </c>
      <c r="CU1175">
        <f t="shared" si="1060"/>
        <v>0</v>
      </c>
      <c r="CV1175">
        <f t="shared" si="1061"/>
        <v>16.03</v>
      </c>
      <c r="CW1175">
        <f t="shared" si="1062"/>
        <v>0</v>
      </c>
      <c r="CX1175">
        <f t="shared" si="1062"/>
        <v>0</v>
      </c>
      <c r="CY1175">
        <f t="shared" si="1063"/>
        <v>0</v>
      </c>
      <c r="CZ1175">
        <f t="shared" si="1064"/>
        <v>0</v>
      </c>
      <c r="DC1175" t="s">
        <v>3</v>
      </c>
      <c r="DD1175" t="s">
        <v>3</v>
      </c>
      <c r="DE1175" t="s">
        <v>3</v>
      </c>
      <c r="DF1175" t="s">
        <v>3</v>
      </c>
      <c r="DG1175" t="s">
        <v>3</v>
      </c>
      <c r="DH1175" t="s">
        <v>3</v>
      </c>
      <c r="DI1175" t="s">
        <v>3</v>
      </c>
      <c r="DJ1175" t="s">
        <v>3</v>
      </c>
      <c r="DK1175" t="s">
        <v>3</v>
      </c>
      <c r="DL1175" t="s">
        <v>3</v>
      </c>
      <c r="DM1175" t="s">
        <v>3</v>
      </c>
      <c r="DN1175">
        <v>187</v>
      </c>
      <c r="DO1175">
        <v>101</v>
      </c>
      <c r="DP1175">
        <v>1</v>
      </c>
      <c r="DQ1175">
        <v>1</v>
      </c>
      <c r="DU1175">
        <v>1005</v>
      </c>
      <c r="DV1175" t="s">
        <v>17</v>
      </c>
      <c r="DW1175" t="s">
        <v>17</v>
      </c>
      <c r="DX1175">
        <v>100</v>
      </c>
      <c r="EE1175">
        <v>39928938</v>
      </c>
      <c r="EF1175">
        <v>30</v>
      </c>
      <c r="EG1175" t="s">
        <v>51</v>
      </c>
      <c r="EH1175">
        <v>0</v>
      </c>
      <c r="EI1175" t="s">
        <v>3</v>
      </c>
      <c r="EJ1175">
        <v>1</v>
      </c>
      <c r="EK1175">
        <v>1526</v>
      </c>
      <c r="EL1175" t="s">
        <v>776</v>
      </c>
      <c r="EM1175" t="s">
        <v>777</v>
      </c>
      <c r="EO1175" t="s">
        <v>3</v>
      </c>
      <c r="EQ1175">
        <v>131072</v>
      </c>
      <c r="ER1175">
        <v>17113.71</v>
      </c>
      <c r="ES1175">
        <v>16744.72</v>
      </c>
      <c r="ET1175">
        <v>180.59</v>
      </c>
      <c r="EU1175">
        <v>69.67</v>
      </c>
      <c r="EV1175">
        <v>188.4</v>
      </c>
      <c r="EW1175">
        <v>16.03</v>
      </c>
      <c r="EX1175">
        <v>0</v>
      </c>
      <c r="EY1175">
        <v>0</v>
      </c>
      <c r="FQ1175">
        <v>0</v>
      </c>
      <c r="FR1175">
        <f t="shared" si="1065"/>
        <v>0</v>
      </c>
      <c r="FS1175">
        <v>0</v>
      </c>
      <c r="FX1175">
        <v>187</v>
      </c>
      <c r="FY1175">
        <v>101</v>
      </c>
      <c r="GA1175" t="s">
        <v>3</v>
      </c>
      <c r="GD1175">
        <v>0</v>
      </c>
      <c r="GF1175">
        <v>-1665034286</v>
      </c>
      <c r="GG1175">
        <v>2</v>
      </c>
      <c r="GH1175">
        <v>1</v>
      </c>
      <c r="GI1175">
        <v>2</v>
      </c>
      <c r="GJ1175">
        <v>0</v>
      </c>
      <c r="GK1175">
        <f>ROUND(R1175*(R12)/100,2)</f>
        <v>0</v>
      </c>
      <c r="GL1175">
        <f t="shared" si="1066"/>
        <v>0</v>
      </c>
      <c r="GM1175">
        <f t="shared" si="1067"/>
        <v>0</v>
      </c>
      <c r="GN1175">
        <f t="shared" si="1068"/>
        <v>0</v>
      </c>
      <c r="GO1175">
        <f t="shared" si="1069"/>
        <v>0</v>
      </c>
      <c r="GP1175">
        <f t="shared" si="1070"/>
        <v>0</v>
      </c>
      <c r="GR1175">
        <v>0</v>
      </c>
      <c r="GS1175">
        <v>3</v>
      </c>
      <c r="GT1175">
        <v>0</v>
      </c>
      <c r="GU1175" t="s">
        <v>3</v>
      </c>
      <c r="GV1175">
        <f t="shared" si="1071"/>
        <v>0</v>
      </c>
      <c r="GW1175">
        <v>1</v>
      </c>
      <c r="GX1175">
        <f t="shared" si="1072"/>
        <v>0</v>
      </c>
      <c r="HA1175">
        <v>0</v>
      </c>
      <c r="HB1175">
        <v>0</v>
      </c>
      <c r="HC1175">
        <f t="shared" si="1073"/>
        <v>0</v>
      </c>
      <c r="IK1175">
        <v>0</v>
      </c>
    </row>
    <row r="1176" spans="1:245" hidden="1" x14ac:dyDescent="0.2">
      <c r="A1176">
        <v>18</v>
      </c>
      <c r="B1176">
        <v>1</v>
      </c>
      <c r="C1176">
        <v>625</v>
      </c>
      <c r="E1176" t="s">
        <v>800</v>
      </c>
      <c r="F1176" t="s">
        <v>790</v>
      </c>
      <c r="G1176" t="s">
        <v>791</v>
      </c>
      <c r="H1176" t="s">
        <v>318</v>
      </c>
      <c r="I1176">
        <v>0</v>
      </c>
      <c r="J1176">
        <v>735</v>
      </c>
      <c r="O1176">
        <f t="shared" si="1044"/>
        <v>0</v>
      </c>
      <c r="P1176">
        <f t="shared" si="1045"/>
        <v>0</v>
      </c>
      <c r="Q1176">
        <f>(ROUND((ROUND(((ET1176)*AV1176*I1176),2)*BB1176),2)+ROUND((ROUND(((AE1176-(EU1176))*AV1176*I1176),2)*BS1176),2))</f>
        <v>0</v>
      </c>
      <c r="R1176">
        <f t="shared" si="1046"/>
        <v>0</v>
      </c>
      <c r="S1176">
        <f t="shared" si="1047"/>
        <v>0</v>
      </c>
      <c r="T1176">
        <f t="shared" si="1048"/>
        <v>0</v>
      </c>
      <c r="U1176">
        <f t="shared" si="1049"/>
        <v>0</v>
      </c>
      <c r="V1176">
        <f t="shared" si="1050"/>
        <v>0</v>
      </c>
      <c r="W1176">
        <f t="shared" si="1051"/>
        <v>0</v>
      </c>
      <c r="X1176">
        <f t="shared" si="1052"/>
        <v>0</v>
      </c>
      <c r="Y1176">
        <f t="shared" si="1052"/>
        <v>0</v>
      </c>
      <c r="AA1176">
        <v>40385408</v>
      </c>
      <c r="AB1176">
        <f t="shared" si="1053"/>
        <v>17.18</v>
      </c>
      <c r="AC1176">
        <f>ROUND((ES1176),6)</f>
        <v>17.18</v>
      </c>
      <c r="AD1176">
        <f>ROUND((((ET1176)-(EU1176))+AE1176),6)</f>
        <v>0</v>
      </c>
      <c r="AE1176">
        <f t="shared" si="1074"/>
        <v>0</v>
      </c>
      <c r="AF1176">
        <f t="shared" si="1074"/>
        <v>0</v>
      </c>
      <c r="AG1176">
        <f t="shared" si="1054"/>
        <v>0</v>
      </c>
      <c r="AH1176">
        <f t="shared" si="1075"/>
        <v>0</v>
      </c>
      <c r="AI1176">
        <f t="shared" si="1075"/>
        <v>0</v>
      </c>
      <c r="AJ1176">
        <f t="shared" si="1055"/>
        <v>0</v>
      </c>
      <c r="AK1176">
        <v>17.18</v>
      </c>
      <c r="AL1176">
        <v>17.18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1</v>
      </c>
      <c r="AW1176">
        <v>1</v>
      </c>
      <c r="AZ1176">
        <v>1</v>
      </c>
      <c r="BA1176">
        <v>1</v>
      </c>
      <c r="BB1176">
        <v>1</v>
      </c>
      <c r="BC1176">
        <v>4.9800000000000004</v>
      </c>
      <c r="BD1176" t="s">
        <v>3</v>
      </c>
      <c r="BE1176" t="s">
        <v>3</v>
      </c>
      <c r="BF1176" t="s">
        <v>3</v>
      </c>
      <c r="BG1176" t="s">
        <v>3</v>
      </c>
      <c r="BH1176">
        <v>3</v>
      </c>
      <c r="BI1176">
        <v>1</v>
      </c>
      <c r="BJ1176" t="s">
        <v>792</v>
      </c>
      <c r="BM1176">
        <v>1526</v>
      </c>
      <c r="BN1176">
        <v>0</v>
      </c>
      <c r="BO1176" t="s">
        <v>790</v>
      </c>
      <c r="BP1176">
        <v>1</v>
      </c>
      <c r="BQ1176">
        <v>30</v>
      </c>
      <c r="BR1176">
        <v>0</v>
      </c>
      <c r="BS1176">
        <v>1</v>
      </c>
      <c r="BT1176">
        <v>1</v>
      </c>
      <c r="BU1176">
        <v>1</v>
      </c>
      <c r="BV1176">
        <v>1</v>
      </c>
      <c r="BW1176">
        <v>1</v>
      </c>
      <c r="BX1176">
        <v>1</v>
      </c>
      <c r="BY1176" t="s">
        <v>3</v>
      </c>
      <c r="BZ1176">
        <v>0</v>
      </c>
      <c r="CA1176">
        <v>0</v>
      </c>
      <c r="CE1176">
        <v>30</v>
      </c>
      <c r="CF1176">
        <v>0</v>
      </c>
      <c r="CG1176">
        <v>0</v>
      </c>
      <c r="CM1176">
        <v>0</v>
      </c>
      <c r="CN1176" t="s">
        <v>3</v>
      </c>
      <c r="CO1176">
        <v>0</v>
      </c>
      <c r="CP1176">
        <f t="shared" si="1056"/>
        <v>0</v>
      </c>
      <c r="CQ1176">
        <f t="shared" si="1057"/>
        <v>85.56</v>
      </c>
      <c r="CR1176">
        <f>(ROUND((ROUND(((ET1176)*AV1176*1),2)*BB1176),2)+ROUND((ROUND(((AE1176-(EU1176))*AV1176*1),2)*BS1176),2))</f>
        <v>0</v>
      </c>
      <c r="CS1176">
        <f t="shared" si="1058"/>
        <v>0</v>
      </c>
      <c r="CT1176">
        <f t="shared" si="1059"/>
        <v>0</v>
      </c>
      <c r="CU1176">
        <f t="shared" si="1060"/>
        <v>0</v>
      </c>
      <c r="CV1176">
        <f t="shared" si="1061"/>
        <v>0</v>
      </c>
      <c r="CW1176">
        <f t="shared" si="1062"/>
        <v>0</v>
      </c>
      <c r="CX1176">
        <f t="shared" si="1062"/>
        <v>0</v>
      </c>
      <c r="CY1176">
        <f t="shared" si="1063"/>
        <v>0</v>
      </c>
      <c r="CZ1176">
        <f t="shared" si="1064"/>
        <v>0</v>
      </c>
      <c r="DC1176" t="s">
        <v>3</v>
      </c>
      <c r="DD1176" t="s">
        <v>3</v>
      </c>
      <c r="DE1176" t="s">
        <v>3</v>
      </c>
      <c r="DF1176" t="s">
        <v>3</v>
      </c>
      <c r="DG1176" t="s">
        <v>3</v>
      </c>
      <c r="DH1176" t="s">
        <v>3</v>
      </c>
      <c r="DI1176" t="s">
        <v>3</v>
      </c>
      <c r="DJ1176" t="s">
        <v>3</v>
      </c>
      <c r="DK1176" t="s">
        <v>3</v>
      </c>
      <c r="DL1176" t="s">
        <v>3</v>
      </c>
      <c r="DM1176" t="s">
        <v>3</v>
      </c>
      <c r="DN1176">
        <v>187</v>
      </c>
      <c r="DO1176">
        <v>101</v>
      </c>
      <c r="DP1176">
        <v>1</v>
      </c>
      <c r="DQ1176">
        <v>1</v>
      </c>
      <c r="DU1176">
        <v>1009</v>
      </c>
      <c r="DV1176" t="s">
        <v>318</v>
      </c>
      <c r="DW1176" t="s">
        <v>318</v>
      </c>
      <c r="DX1176">
        <v>1</v>
      </c>
      <c r="EE1176">
        <v>39928938</v>
      </c>
      <c r="EF1176">
        <v>30</v>
      </c>
      <c r="EG1176" t="s">
        <v>51</v>
      </c>
      <c r="EH1176">
        <v>0</v>
      </c>
      <c r="EI1176" t="s">
        <v>3</v>
      </c>
      <c r="EJ1176">
        <v>1</v>
      </c>
      <c r="EK1176">
        <v>1526</v>
      </c>
      <c r="EL1176" t="s">
        <v>776</v>
      </c>
      <c r="EM1176" t="s">
        <v>777</v>
      </c>
      <c r="EO1176" t="s">
        <v>3</v>
      </c>
      <c r="EQ1176">
        <v>0</v>
      </c>
      <c r="ER1176">
        <v>17.18</v>
      </c>
      <c r="ES1176">
        <v>17.18</v>
      </c>
      <c r="ET1176">
        <v>0</v>
      </c>
      <c r="EU1176">
        <v>0</v>
      </c>
      <c r="EV1176">
        <v>0</v>
      </c>
      <c r="EW1176">
        <v>0</v>
      </c>
      <c r="EX1176">
        <v>0</v>
      </c>
      <c r="FQ1176">
        <v>0</v>
      </c>
      <c r="FR1176">
        <f t="shared" si="1065"/>
        <v>0</v>
      </c>
      <c r="FS1176">
        <v>0</v>
      </c>
      <c r="FX1176">
        <v>187</v>
      </c>
      <c r="FY1176">
        <v>101</v>
      </c>
      <c r="GA1176" t="s">
        <v>3</v>
      </c>
      <c r="GD1176">
        <v>0</v>
      </c>
      <c r="GF1176">
        <v>-1987235172</v>
      </c>
      <c r="GG1176">
        <v>2</v>
      </c>
      <c r="GH1176">
        <v>1</v>
      </c>
      <c r="GI1176">
        <v>2</v>
      </c>
      <c r="GJ1176">
        <v>0</v>
      </c>
      <c r="GK1176">
        <f>ROUND(R1176*(R12)/100,2)</f>
        <v>0</v>
      </c>
      <c r="GL1176">
        <f t="shared" si="1066"/>
        <v>0</v>
      </c>
      <c r="GM1176">
        <f t="shared" si="1067"/>
        <v>0</v>
      </c>
      <c r="GN1176">
        <f t="shared" si="1068"/>
        <v>0</v>
      </c>
      <c r="GO1176">
        <f t="shared" si="1069"/>
        <v>0</v>
      </c>
      <c r="GP1176">
        <f t="shared" si="1070"/>
        <v>0</v>
      </c>
      <c r="GR1176">
        <v>0</v>
      </c>
      <c r="GS1176">
        <v>3</v>
      </c>
      <c r="GT1176">
        <v>0</v>
      </c>
      <c r="GU1176" t="s">
        <v>3</v>
      </c>
      <c r="GV1176">
        <f t="shared" si="1071"/>
        <v>0</v>
      </c>
      <c r="GW1176">
        <v>1</v>
      </c>
      <c r="GX1176">
        <f t="shared" si="1072"/>
        <v>0</v>
      </c>
      <c r="HA1176">
        <v>0</v>
      </c>
      <c r="HB1176">
        <v>0</v>
      </c>
      <c r="HC1176">
        <f t="shared" si="1073"/>
        <v>0</v>
      </c>
      <c r="IK1176">
        <v>0</v>
      </c>
    </row>
    <row r="1177" spans="1:245" hidden="1" x14ac:dyDescent="0.2"/>
    <row r="1178" spans="1:245" hidden="1" x14ac:dyDescent="0.2">
      <c r="A1178" s="2">
        <v>51</v>
      </c>
      <c r="B1178" s="2">
        <f>B1167</f>
        <v>1</v>
      </c>
      <c r="C1178" s="2">
        <f>A1167</f>
        <v>4</v>
      </c>
      <c r="D1178" s="2">
        <f>ROW(A1167)</f>
        <v>1167</v>
      </c>
      <c r="E1178" s="2"/>
      <c r="F1178" s="2" t="str">
        <f>IF(F1167&lt;&gt;"",F1167,"")</f>
        <v>Новый раздел</v>
      </c>
      <c r="G1178" s="2" t="str">
        <f>IF(G1167&lt;&gt;"",G1167,"")</f>
        <v>п.47   Устройство покрытия на детской площадке для детей от 5 лет 4 см (3 см - резина, 1 см - EPDM) - 227,7</v>
      </c>
      <c r="H1178" s="2">
        <v>0</v>
      </c>
      <c r="I1178" s="2"/>
      <c r="J1178" s="2"/>
      <c r="K1178" s="2"/>
      <c r="L1178" s="2"/>
      <c r="M1178" s="2"/>
      <c r="N1178" s="2"/>
      <c r="O1178" s="2">
        <f t="shared" ref="O1178:T1178" si="1076">ROUND(AB1178,2)</f>
        <v>0</v>
      </c>
      <c r="P1178" s="2">
        <f t="shared" si="1076"/>
        <v>0</v>
      </c>
      <c r="Q1178" s="2">
        <f t="shared" si="1076"/>
        <v>0</v>
      </c>
      <c r="R1178" s="2">
        <f t="shared" si="1076"/>
        <v>0</v>
      </c>
      <c r="S1178" s="2">
        <f t="shared" si="1076"/>
        <v>0</v>
      </c>
      <c r="T1178" s="2">
        <f t="shared" si="1076"/>
        <v>0</v>
      </c>
      <c r="U1178" s="2">
        <f>AH1178</f>
        <v>0</v>
      </c>
      <c r="V1178" s="2">
        <f>AI1178</f>
        <v>0</v>
      </c>
      <c r="W1178" s="2">
        <f>ROUND(AJ1178,2)</f>
        <v>0</v>
      </c>
      <c r="X1178" s="2">
        <f>ROUND(AK1178,2)</f>
        <v>0</v>
      </c>
      <c r="Y1178" s="2">
        <f>ROUND(AL1178,2)</f>
        <v>0</v>
      </c>
      <c r="Z1178" s="2"/>
      <c r="AA1178" s="2"/>
      <c r="AB1178" s="2">
        <f>ROUND(SUMIF(AA1171:AA1176,"=40385408",O1171:O1176),2)</f>
        <v>0</v>
      </c>
      <c r="AC1178" s="2">
        <f>ROUND(SUMIF(AA1171:AA1176,"=40385408",P1171:P1176),2)</f>
        <v>0</v>
      </c>
      <c r="AD1178" s="2">
        <f>ROUND(SUMIF(AA1171:AA1176,"=40385408",Q1171:Q1176),2)</f>
        <v>0</v>
      </c>
      <c r="AE1178" s="2">
        <f>ROUND(SUMIF(AA1171:AA1176,"=40385408",R1171:R1176),2)</f>
        <v>0</v>
      </c>
      <c r="AF1178" s="2">
        <f>ROUND(SUMIF(AA1171:AA1176,"=40385408",S1171:S1176),2)</f>
        <v>0</v>
      </c>
      <c r="AG1178" s="2">
        <f>ROUND(SUMIF(AA1171:AA1176,"=40385408",T1171:T1176),2)</f>
        <v>0</v>
      </c>
      <c r="AH1178" s="2">
        <f>SUMIF(AA1171:AA1176,"=40385408",U1171:U1176)</f>
        <v>0</v>
      </c>
      <c r="AI1178" s="2">
        <f>SUMIF(AA1171:AA1176,"=40385408",V1171:V1176)</f>
        <v>0</v>
      </c>
      <c r="AJ1178" s="2">
        <f>ROUND(SUMIF(AA1171:AA1176,"=40385408",W1171:W1176),2)</f>
        <v>0</v>
      </c>
      <c r="AK1178" s="2">
        <f>ROUND(SUMIF(AA1171:AA1176,"=40385408",X1171:X1176),2)</f>
        <v>0</v>
      </c>
      <c r="AL1178" s="2">
        <f>ROUND(SUMIF(AA1171:AA1176,"=40385408",Y1171:Y1176),2)</f>
        <v>0</v>
      </c>
      <c r="AM1178" s="2"/>
      <c r="AN1178" s="2"/>
      <c r="AO1178" s="2">
        <f t="shared" ref="AO1178:BC1178" si="1077">ROUND(BX1178,2)</f>
        <v>0</v>
      </c>
      <c r="AP1178" s="2">
        <f t="shared" si="1077"/>
        <v>0</v>
      </c>
      <c r="AQ1178" s="2">
        <f t="shared" si="1077"/>
        <v>0</v>
      </c>
      <c r="AR1178" s="2">
        <f t="shared" si="1077"/>
        <v>0</v>
      </c>
      <c r="AS1178" s="2">
        <f t="shared" si="1077"/>
        <v>0</v>
      </c>
      <c r="AT1178" s="2">
        <f t="shared" si="1077"/>
        <v>0</v>
      </c>
      <c r="AU1178" s="2">
        <f t="shared" si="1077"/>
        <v>0</v>
      </c>
      <c r="AV1178" s="2">
        <f t="shared" si="1077"/>
        <v>0</v>
      </c>
      <c r="AW1178" s="2">
        <f t="shared" si="1077"/>
        <v>0</v>
      </c>
      <c r="AX1178" s="2">
        <f t="shared" si="1077"/>
        <v>0</v>
      </c>
      <c r="AY1178" s="2">
        <f t="shared" si="1077"/>
        <v>0</v>
      </c>
      <c r="AZ1178" s="2">
        <f t="shared" si="1077"/>
        <v>0</v>
      </c>
      <c r="BA1178" s="2">
        <f t="shared" si="1077"/>
        <v>0</v>
      </c>
      <c r="BB1178" s="2">
        <f t="shared" si="1077"/>
        <v>0</v>
      </c>
      <c r="BC1178" s="2">
        <f t="shared" si="1077"/>
        <v>0</v>
      </c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>
        <f>ROUND(SUMIF(AA1171:AA1176,"=40385408",FQ1171:FQ1176),2)</f>
        <v>0</v>
      </c>
      <c r="BY1178" s="2">
        <f>ROUND(SUMIF(AA1171:AA1176,"=40385408",FR1171:FR1176),2)</f>
        <v>0</v>
      </c>
      <c r="BZ1178" s="2">
        <f>ROUND(SUMIF(AA1171:AA1176,"=40385408",GL1171:GL1176),2)</f>
        <v>0</v>
      </c>
      <c r="CA1178" s="2">
        <f>ROUND(SUMIF(AA1171:AA1176,"=40385408",GM1171:GM1176),2)</f>
        <v>0</v>
      </c>
      <c r="CB1178" s="2">
        <f>ROUND(SUMIF(AA1171:AA1176,"=40385408",GN1171:GN1176),2)</f>
        <v>0</v>
      </c>
      <c r="CC1178" s="2">
        <f>ROUND(SUMIF(AA1171:AA1176,"=40385408",GO1171:GO1176),2)</f>
        <v>0</v>
      </c>
      <c r="CD1178" s="2">
        <f>ROUND(SUMIF(AA1171:AA1176,"=40385408",GP1171:GP1176),2)</f>
        <v>0</v>
      </c>
      <c r="CE1178" s="2">
        <f>AC1178-BX1178</f>
        <v>0</v>
      </c>
      <c r="CF1178" s="2">
        <f>AC1178-BY1178</f>
        <v>0</v>
      </c>
      <c r="CG1178" s="2">
        <f>BX1178-BZ1178</f>
        <v>0</v>
      </c>
      <c r="CH1178" s="2">
        <f>AC1178-BX1178-BY1178+BZ1178</f>
        <v>0</v>
      </c>
      <c r="CI1178" s="2">
        <f>BY1178-BZ1178</f>
        <v>0</v>
      </c>
      <c r="CJ1178" s="2">
        <f>ROUND(SUMIF(AA1171:AA1176,"=40385408",GX1171:GX1176),2)</f>
        <v>0</v>
      </c>
      <c r="CK1178" s="2">
        <f>ROUND(SUMIF(AA1171:AA1176,"=40385408",GY1171:GY1176),2)</f>
        <v>0</v>
      </c>
      <c r="CL1178" s="2">
        <f>ROUND(SUMIF(AA1171:AA1176,"=40385408",GZ1171:GZ1176),2)</f>
        <v>0</v>
      </c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>
        <v>0</v>
      </c>
    </row>
    <row r="1179" spans="1:245" hidden="1" x14ac:dyDescent="0.2"/>
    <row r="1180" spans="1:245" hidden="1" x14ac:dyDescent="0.2">
      <c r="A1180" s="4">
        <v>50</v>
      </c>
      <c r="B1180" s="4">
        <v>0</v>
      </c>
      <c r="C1180" s="4">
        <v>0</v>
      </c>
      <c r="D1180" s="4">
        <v>1</v>
      </c>
      <c r="E1180" s="4">
        <v>201</v>
      </c>
      <c r="F1180" s="4">
        <f>ROUND(Source!O1178,O1180)</f>
        <v>0</v>
      </c>
      <c r="G1180" s="4" t="s">
        <v>65</v>
      </c>
      <c r="H1180" s="4" t="s">
        <v>66</v>
      </c>
      <c r="I1180" s="4"/>
      <c r="J1180" s="4"/>
      <c r="K1180" s="4">
        <v>201</v>
      </c>
      <c r="L1180" s="4">
        <v>1</v>
      </c>
      <c r="M1180" s="4">
        <v>3</v>
      </c>
      <c r="N1180" s="4" t="s">
        <v>3</v>
      </c>
      <c r="O1180" s="4">
        <v>2</v>
      </c>
      <c r="P1180" s="4"/>
      <c r="Q1180" s="4"/>
      <c r="R1180" s="4"/>
      <c r="S1180" s="4"/>
      <c r="T1180" s="4"/>
      <c r="U1180" s="4"/>
      <c r="V1180" s="4"/>
      <c r="W1180" s="4"/>
    </row>
    <row r="1181" spans="1:245" hidden="1" x14ac:dyDescent="0.2">
      <c r="A1181" s="4">
        <v>50</v>
      </c>
      <c r="B1181" s="4">
        <v>0</v>
      </c>
      <c r="C1181" s="4">
        <v>0</v>
      </c>
      <c r="D1181" s="4">
        <v>1</v>
      </c>
      <c r="E1181" s="4">
        <v>202</v>
      </c>
      <c r="F1181" s="4">
        <f>ROUND(Source!P1178,O1181)</f>
        <v>0</v>
      </c>
      <c r="G1181" s="4" t="s">
        <v>67</v>
      </c>
      <c r="H1181" s="4" t="s">
        <v>68</v>
      </c>
      <c r="I1181" s="4"/>
      <c r="J1181" s="4"/>
      <c r="K1181" s="4">
        <v>202</v>
      </c>
      <c r="L1181" s="4">
        <v>2</v>
      </c>
      <c r="M1181" s="4">
        <v>3</v>
      </c>
      <c r="N1181" s="4" t="s">
        <v>3</v>
      </c>
      <c r="O1181" s="4">
        <v>2</v>
      </c>
      <c r="P1181" s="4"/>
      <c r="Q1181" s="4"/>
      <c r="R1181" s="4"/>
      <c r="S1181" s="4"/>
      <c r="T1181" s="4"/>
      <c r="U1181" s="4"/>
      <c r="V1181" s="4"/>
      <c r="W1181" s="4"/>
    </row>
    <row r="1182" spans="1:245" hidden="1" x14ac:dyDescent="0.2">
      <c r="A1182" s="4">
        <v>50</v>
      </c>
      <c r="B1182" s="4">
        <v>0</v>
      </c>
      <c r="C1182" s="4">
        <v>0</v>
      </c>
      <c r="D1182" s="4">
        <v>1</v>
      </c>
      <c r="E1182" s="4">
        <v>222</v>
      </c>
      <c r="F1182" s="4">
        <f>ROUND(Source!AO1178,O1182)</f>
        <v>0</v>
      </c>
      <c r="G1182" s="4" t="s">
        <v>69</v>
      </c>
      <c r="H1182" s="4" t="s">
        <v>70</v>
      </c>
      <c r="I1182" s="4"/>
      <c r="J1182" s="4"/>
      <c r="K1182" s="4">
        <v>222</v>
      </c>
      <c r="L1182" s="4">
        <v>3</v>
      </c>
      <c r="M1182" s="4">
        <v>3</v>
      </c>
      <c r="N1182" s="4" t="s">
        <v>3</v>
      </c>
      <c r="O1182" s="4">
        <v>2</v>
      </c>
      <c r="P1182" s="4"/>
      <c r="Q1182" s="4"/>
      <c r="R1182" s="4"/>
      <c r="S1182" s="4"/>
      <c r="T1182" s="4"/>
      <c r="U1182" s="4"/>
      <c r="V1182" s="4"/>
      <c r="W1182" s="4"/>
    </row>
    <row r="1183" spans="1:245" hidden="1" x14ac:dyDescent="0.2">
      <c r="A1183" s="4">
        <v>50</v>
      </c>
      <c r="B1183" s="4">
        <v>0</v>
      </c>
      <c r="C1183" s="4">
        <v>0</v>
      </c>
      <c r="D1183" s="4">
        <v>1</v>
      </c>
      <c r="E1183" s="4">
        <v>225</v>
      </c>
      <c r="F1183" s="4">
        <f>ROUND(Source!AV1178,O1183)</f>
        <v>0</v>
      </c>
      <c r="G1183" s="4" t="s">
        <v>71</v>
      </c>
      <c r="H1183" s="4" t="s">
        <v>72</v>
      </c>
      <c r="I1183" s="4"/>
      <c r="J1183" s="4"/>
      <c r="K1183" s="4">
        <v>225</v>
      </c>
      <c r="L1183" s="4">
        <v>4</v>
      </c>
      <c r="M1183" s="4">
        <v>3</v>
      </c>
      <c r="N1183" s="4" t="s">
        <v>3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</row>
    <row r="1184" spans="1:245" hidden="1" x14ac:dyDescent="0.2">
      <c r="A1184" s="4">
        <v>50</v>
      </c>
      <c r="B1184" s="4">
        <v>0</v>
      </c>
      <c r="C1184" s="4">
        <v>0</v>
      </c>
      <c r="D1184" s="4">
        <v>1</v>
      </c>
      <c r="E1184" s="4">
        <v>226</v>
      </c>
      <c r="F1184" s="4">
        <f>ROUND(Source!AW1178,O1184)</f>
        <v>0</v>
      </c>
      <c r="G1184" s="4" t="s">
        <v>73</v>
      </c>
      <c r="H1184" s="4" t="s">
        <v>74</v>
      </c>
      <c r="I1184" s="4"/>
      <c r="J1184" s="4"/>
      <c r="K1184" s="4">
        <v>226</v>
      </c>
      <c r="L1184" s="4">
        <v>5</v>
      </c>
      <c r="M1184" s="4">
        <v>3</v>
      </c>
      <c r="N1184" s="4" t="s">
        <v>3</v>
      </c>
      <c r="O1184" s="4">
        <v>2</v>
      </c>
      <c r="P1184" s="4"/>
      <c r="Q1184" s="4"/>
      <c r="R1184" s="4"/>
      <c r="S1184" s="4"/>
      <c r="T1184" s="4"/>
      <c r="U1184" s="4"/>
      <c r="V1184" s="4"/>
      <c r="W1184" s="4"/>
    </row>
    <row r="1185" spans="1:23" hidden="1" x14ac:dyDescent="0.2">
      <c r="A1185" s="4">
        <v>50</v>
      </c>
      <c r="B1185" s="4">
        <v>0</v>
      </c>
      <c r="C1185" s="4">
        <v>0</v>
      </c>
      <c r="D1185" s="4">
        <v>1</v>
      </c>
      <c r="E1185" s="4">
        <v>227</v>
      </c>
      <c r="F1185" s="4">
        <f>ROUND(Source!AX1178,O1185)</f>
        <v>0</v>
      </c>
      <c r="G1185" s="4" t="s">
        <v>75</v>
      </c>
      <c r="H1185" s="4" t="s">
        <v>76</v>
      </c>
      <c r="I1185" s="4"/>
      <c r="J1185" s="4"/>
      <c r="K1185" s="4">
        <v>227</v>
      </c>
      <c r="L1185" s="4">
        <v>6</v>
      </c>
      <c r="M1185" s="4">
        <v>3</v>
      </c>
      <c r="N1185" s="4" t="s">
        <v>3</v>
      </c>
      <c r="O1185" s="4">
        <v>2</v>
      </c>
      <c r="P1185" s="4"/>
      <c r="Q1185" s="4"/>
      <c r="R1185" s="4"/>
      <c r="S1185" s="4"/>
      <c r="T1185" s="4"/>
      <c r="U1185" s="4"/>
      <c r="V1185" s="4"/>
      <c r="W1185" s="4"/>
    </row>
    <row r="1186" spans="1:23" hidden="1" x14ac:dyDescent="0.2">
      <c r="A1186" s="4">
        <v>50</v>
      </c>
      <c r="B1186" s="4">
        <v>0</v>
      </c>
      <c r="C1186" s="4">
        <v>0</v>
      </c>
      <c r="D1186" s="4">
        <v>1</v>
      </c>
      <c r="E1186" s="4">
        <v>228</v>
      </c>
      <c r="F1186" s="4">
        <f>ROUND(Source!AY1178,O1186)</f>
        <v>0</v>
      </c>
      <c r="G1186" s="4" t="s">
        <v>77</v>
      </c>
      <c r="H1186" s="4" t="s">
        <v>78</v>
      </c>
      <c r="I1186" s="4"/>
      <c r="J1186" s="4"/>
      <c r="K1186" s="4">
        <v>228</v>
      </c>
      <c r="L1186" s="4">
        <v>7</v>
      </c>
      <c r="M1186" s="4">
        <v>3</v>
      </c>
      <c r="N1186" s="4" t="s">
        <v>3</v>
      </c>
      <c r="O1186" s="4">
        <v>2</v>
      </c>
      <c r="P1186" s="4"/>
      <c r="Q1186" s="4"/>
      <c r="R1186" s="4"/>
      <c r="S1186" s="4"/>
      <c r="T1186" s="4"/>
      <c r="U1186" s="4"/>
      <c r="V1186" s="4"/>
      <c r="W1186" s="4"/>
    </row>
    <row r="1187" spans="1:23" hidden="1" x14ac:dyDescent="0.2">
      <c r="A1187" s="4">
        <v>50</v>
      </c>
      <c r="B1187" s="4">
        <v>0</v>
      </c>
      <c r="C1187" s="4">
        <v>0</v>
      </c>
      <c r="D1187" s="4">
        <v>1</v>
      </c>
      <c r="E1187" s="4">
        <v>216</v>
      </c>
      <c r="F1187" s="4">
        <f>ROUND(Source!AP1178,O1187)</f>
        <v>0</v>
      </c>
      <c r="G1187" s="4" t="s">
        <v>79</v>
      </c>
      <c r="H1187" s="4" t="s">
        <v>80</v>
      </c>
      <c r="I1187" s="4"/>
      <c r="J1187" s="4"/>
      <c r="K1187" s="4">
        <v>216</v>
      </c>
      <c r="L1187" s="4">
        <v>8</v>
      </c>
      <c r="M1187" s="4">
        <v>3</v>
      </c>
      <c r="N1187" s="4" t="s">
        <v>3</v>
      </c>
      <c r="O1187" s="4">
        <v>2</v>
      </c>
      <c r="P1187" s="4"/>
      <c r="Q1187" s="4"/>
      <c r="R1187" s="4"/>
      <c r="S1187" s="4"/>
      <c r="T1187" s="4"/>
      <c r="U1187" s="4"/>
      <c r="V1187" s="4"/>
      <c r="W1187" s="4"/>
    </row>
    <row r="1188" spans="1:23" hidden="1" x14ac:dyDescent="0.2">
      <c r="A1188" s="4">
        <v>50</v>
      </c>
      <c r="B1188" s="4">
        <v>0</v>
      </c>
      <c r="C1188" s="4">
        <v>0</v>
      </c>
      <c r="D1188" s="4">
        <v>1</v>
      </c>
      <c r="E1188" s="4">
        <v>223</v>
      </c>
      <c r="F1188" s="4">
        <f>ROUND(Source!AQ1178,O1188)</f>
        <v>0</v>
      </c>
      <c r="G1188" s="4" t="s">
        <v>81</v>
      </c>
      <c r="H1188" s="4" t="s">
        <v>82</v>
      </c>
      <c r="I1188" s="4"/>
      <c r="J1188" s="4"/>
      <c r="K1188" s="4">
        <v>223</v>
      </c>
      <c r="L1188" s="4">
        <v>9</v>
      </c>
      <c r="M1188" s="4">
        <v>3</v>
      </c>
      <c r="N1188" s="4" t="s">
        <v>3</v>
      </c>
      <c r="O1188" s="4">
        <v>2</v>
      </c>
      <c r="P1188" s="4"/>
      <c r="Q1188" s="4"/>
      <c r="R1188" s="4"/>
      <c r="S1188" s="4"/>
      <c r="T1188" s="4"/>
      <c r="U1188" s="4"/>
      <c r="V1188" s="4"/>
      <c r="W1188" s="4"/>
    </row>
    <row r="1189" spans="1:23" hidden="1" x14ac:dyDescent="0.2">
      <c r="A1189" s="4">
        <v>50</v>
      </c>
      <c r="B1189" s="4">
        <v>0</v>
      </c>
      <c r="C1189" s="4">
        <v>0</v>
      </c>
      <c r="D1189" s="4">
        <v>1</v>
      </c>
      <c r="E1189" s="4">
        <v>229</v>
      </c>
      <c r="F1189" s="4">
        <f>ROUND(Source!AZ1178,O1189)</f>
        <v>0</v>
      </c>
      <c r="G1189" s="4" t="s">
        <v>83</v>
      </c>
      <c r="H1189" s="4" t="s">
        <v>84</v>
      </c>
      <c r="I1189" s="4"/>
      <c r="J1189" s="4"/>
      <c r="K1189" s="4">
        <v>229</v>
      </c>
      <c r="L1189" s="4">
        <v>10</v>
      </c>
      <c r="M1189" s="4">
        <v>3</v>
      </c>
      <c r="N1189" s="4" t="s">
        <v>3</v>
      </c>
      <c r="O1189" s="4">
        <v>2</v>
      </c>
      <c r="P1189" s="4"/>
      <c r="Q1189" s="4"/>
      <c r="R1189" s="4"/>
      <c r="S1189" s="4"/>
      <c r="T1189" s="4"/>
      <c r="U1189" s="4"/>
      <c r="V1189" s="4"/>
      <c r="W1189" s="4"/>
    </row>
    <row r="1190" spans="1:23" hidden="1" x14ac:dyDescent="0.2">
      <c r="A1190" s="4">
        <v>50</v>
      </c>
      <c r="B1190" s="4">
        <v>0</v>
      </c>
      <c r="C1190" s="4">
        <v>0</v>
      </c>
      <c r="D1190" s="4">
        <v>1</v>
      </c>
      <c r="E1190" s="4">
        <v>203</v>
      </c>
      <c r="F1190" s="4">
        <f>ROUND(Source!Q1178,O1190)</f>
        <v>0</v>
      </c>
      <c r="G1190" s="4" t="s">
        <v>85</v>
      </c>
      <c r="H1190" s="4" t="s">
        <v>86</v>
      </c>
      <c r="I1190" s="4"/>
      <c r="J1190" s="4"/>
      <c r="K1190" s="4">
        <v>203</v>
      </c>
      <c r="L1190" s="4">
        <v>11</v>
      </c>
      <c r="M1190" s="4">
        <v>3</v>
      </c>
      <c r="N1190" s="4" t="s">
        <v>3</v>
      </c>
      <c r="O1190" s="4">
        <v>2</v>
      </c>
      <c r="P1190" s="4"/>
      <c r="Q1190" s="4"/>
      <c r="R1190" s="4"/>
      <c r="S1190" s="4"/>
      <c r="T1190" s="4"/>
      <c r="U1190" s="4"/>
      <c r="V1190" s="4"/>
      <c r="W1190" s="4"/>
    </row>
    <row r="1191" spans="1:23" hidden="1" x14ac:dyDescent="0.2">
      <c r="A1191" s="4">
        <v>50</v>
      </c>
      <c r="B1191" s="4">
        <v>0</v>
      </c>
      <c r="C1191" s="4">
        <v>0</v>
      </c>
      <c r="D1191" s="4">
        <v>1</v>
      </c>
      <c r="E1191" s="4">
        <v>231</v>
      </c>
      <c r="F1191" s="4">
        <f>ROUND(Source!BB1178,O1191)</f>
        <v>0</v>
      </c>
      <c r="G1191" s="4" t="s">
        <v>87</v>
      </c>
      <c r="H1191" s="4" t="s">
        <v>88</v>
      </c>
      <c r="I1191" s="4"/>
      <c r="J1191" s="4"/>
      <c r="K1191" s="4">
        <v>231</v>
      </c>
      <c r="L1191" s="4">
        <v>12</v>
      </c>
      <c r="M1191" s="4">
        <v>3</v>
      </c>
      <c r="N1191" s="4" t="s">
        <v>3</v>
      </c>
      <c r="O1191" s="4">
        <v>2</v>
      </c>
      <c r="P1191" s="4"/>
      <c r="Q1191" s="4"/>
      <c r="R1191" s="4"/>
      <c r="S1191" s="4"/>
      <c r="T1191" s="4"/>
      <c r="U1191" s="4"/>
      <c r="V1191" s="4"/>
      <c r="W1191" s="4"/>
    </row>
    <row r="1192" spans="1:23" hidden="1" x14ac:dyDescent="0.2">
      <c r="A1192" s="4">
        <v>50</v>
      </c>
      <c r="B1192" s="4">
        <v>0</v>
      </c>
      <c r="C1192" s="4">
        <v>0</v>
      </c>
      <c r="D1192" s="4">
        <v>1</v>
      </c>
      <c r="E1192" s="4">
        <v>204</v>
      </c>
      <c r="F1192" s="4">
        <f>ROUND(Source!R1178,O1192)</f>
        <v>0</v>
      </c>
      <c r="G1192" s="4" t="s">
        <v>89</v>
      </c>
      <c r="H1192" s="4" t="s">
        <v>90</v>
      </c>
      <c r="I1192" s="4"/>
      <c r="J1192" s="4"/>
      <c r="K1192" s="4">
        <v>204</v>
      </c>
      <c r="L1192" s="4">
        <v>13</v>
      </c>
      <c r="M1192" s="4">
        <v>3</v>
      </c>
      <c r="N1192" s="4" t="s">
        <v>3</v>
      </c>
      <c r="O1192" s="4">
        <v>2</v>
      </c>
      <c r="P1192" s="4"/>
      <c r="Q1192" s="4"/>
      <c r="R1192" s="4"/>
      <c r="S1192" s="4"/>
      <c r="T1192" s="4"/>
      <c r="U1192" s="4"/>
      <c r="V1192" s="4"/>
      <c r="W1192" s="4"/>
    </row>
    <row r="1193" spans="1:23" hidden="1" x14ac:dyDescent="0.2">
      <c r="A1193" s="4">
        <v>50</v>
      </c>
      <c r="B1193" s="4">
        <v>0</v>
      </c>
      <c r="C1193" s="4">
        <v>0</v>
      </c>
      <c r="D1193" s="4">
        <v>1</v>
      </c>
      <c r="E1193" s="4">
        <v>205</v>
      </c>
      <c r="F1193" s="4">
        <f>ROUND(Source!S1178,O1193)</f>
        <v>0</v>
      </c>
      <c r="G1193" s="4" t="s">
        <v>91</v>
      </c>
      <c r="H1193" s="4" t="s">
        <v>92</v>
      </c>
      <c r="I1193" s="4"/>
      <c r="J1193" s="4"/>
      <c r="K1193" s="4">
        <v>205</v>
      </c>
      <c r="L1193" s="4">
        <v>14</v>
      </c>
      <c r="M1193" s="4">
        <v>3</v>
      </c>
      <c r="N1193" s="4" t="s">
        <v>3</v>
      </c>
      <c r="O1193" s="4">
        <v>2</v>
      </c>
      <c r="P1193" s="4"/>
      <c r="Q1193" s="4"/>
      <c r="R1193" s="4"/>
      <c r="S1193" s="4"/>
      <c r="T1193" s="4"/>
      <c r="U1193" s="4"/>
      <c r="V1193" s="4"/>
      <c r="W1193" s="4"/>
    </row>
    <row r="1194" spans="1:23" hidden="1" x14ac:dyDescent="0.2">
      <c r="A1194" s="4">
        <v>50</v>
      </c>
      <c r="B1194" s="4">
        <v>0</v>
      </c>
      <c r="C1194" s="4">
        <v>0</v>
      </c>
      <c r="D1194" s="4">
        <v>1</v>
      </c>
      <c r="E1194" s="4">
        <v>232</v>
      </c>
      <c r="F1194" s="4">
        <f>ROUND(Source!BC1178,O1194)</f>
        <v>0</v>
      </c>
      <c r="G1194" s="4" t="s">
        <v>93</v>
      </c>
      <c r="H1194" s="4" t="s">
        <v>94</v>
      </c>
      <c r="I1194" s="4"/>
      <c r="J1194" s="4"/>
      <c r="K1194" s="4">
        <v>232</v>
      </c>
      <c r="L1194" s="4">
        <v>15</v>
      </c>
      <c r="M1194" s="4">
        <v>3</v>
      </c>
      <c r="N1194" s="4" t="s">
        <v>3</v>
      </c>
      <c r="O1194" s="4">
        <v>2</v>
      </c>
      <c r="P1194" s="4"/>
      <c r="Q1194" s="4"/>
      <c r="R1194" s="4"/>
      <c r="S1194" s="4"/>
      <c r="T1194" s="4"/>
      <c r="U1194" s="4"/>
      <c r="V1194" s="4"/>
      <c r="W1194" s="4"/>
    </row>
    <row r="1195" spans="1:23" hidden="1" x14ac:dyDescent="0.2">
      <c r="A1195" s="4">
        <v>50</v>
      </c>
      <c r="B1195" s="4">
        <v>0</v>
      </c>
      <c r="C1195" s="4">
        <v>0</v>
      </c>
      <c r="D1195" s="4">
        <v>1</v>
      </c>
      <c r="E1195" s="4">
        <v>214</v>
      </c>
      <c r="F1195" s="4">
        <f>ROUND(Source!AS1178,O1195)</f>
        <v>0</v>
      </c>
      <c r="G1195" s="4" t="s">
        <v>95</v>
      </c>
      <c r="H1195" s="4" t="s">
        <v>96</v>
      </c>
      <c r="I1195" s="4"/>
      <c r="J1195" s="4"/>
      <c r="K1195" s="4">
        <v>214</v>
      </c>
      <c r="L1195" s="4">
        <v>16</v>
      </c>
      <c r="M1195" s="4">
        <v>3</v>
      </c>
      <c r="N1195" s="4" t="s">
        <v>3</v>
      </c>
      <c r="O1195" s="4">
        <v>2</v>
      </c>
      <c r="P1195" s="4"/>
      <c r="Q1195" s="4"/>
      <c r="R1195" s="4"/>
      <c r="S1195" s="4"/>
      <c r="T1195" s="4"/>
      <c r="U1195" s="4"/>
      <c r="V1195" s="4"/>
      <c r="W1195" s="4"/>
    </row>
    <row r="1196" spans="1:23" hidden="1" x14ac:dyDescent="0.2">
      <c r="A1196" s="4">
        <v>50</v>
      </c>
      <c r="B1196" s="4">
        <v>0</v>
      </c>
      <c r="C1196" s="4">
        <v>0</v>
      </c>
      <c r="D1196" s="4">
        <v>1</v>
      </c>
      <c r="E1196" s="4">
        <v>215</v>
      </c>
      <c r="F1196" s="4">
        <f>ROUND(Source!AT1178,O1196)</f>
        <v>0</v>
      </c>
      <c r="G1196" s="4" t="s">
        <v>97</v>
      </c>
      <c r="H1196" s="4" t="s">
        <v>98</v>
      </c>
      <c r="I1196" s="4"/>
      <c r="J1196" s="4"/>
      <c r="K1196" s="4">
        <v>215</v>
      </c>
      <c r="L1196" s="4">
        <v>17</v>
      </c>
      <c r="M1196" s="4">
        <v>3</v>
      </c>
      <c r="N1196" s="4" t="s">
        <v>3</v>
      </c>
      <c r="O1196" s="4">
        <v>2</v>
      </c>
      <c r="P1196" s="4"/>
      <c r="Q1196" s="4"/>
      <c r="R1196" s="4"/>
      <c r="S1196" s="4"/>
      <c r="T1196" s="4"/>
      <c r="U1196" s="4"/>
      <c r="V1196" s="4"/>
      <c r="W1196" s="4"/>
    </row>
    <row r="1197" spans="1:23" hidden="1" x14ac:dyDescent="0.2">
      <c r="A1197" s="4">
        <v>50</v>
      </c>
      <c r="B1197" s="4">
        <v>0</v>
      </c>
      <c r="C1197" s="4">
        <v>0</v>
      </c>
      <c r="D1197" s="4">
        <v>1</v>
      </c>
      <c r="E1197" s="4">
        <v>217</v>
      </c>
      <c r="F1197" s="4">
        <f>ROUND(Source!AU1178,O1197)</f>
        <v>0</v>
      </c>
      <c r="G1197" s="4" t="s">
        <v>99</v>
      </c>
      <c r="H1197" s="4" t="s">
        <v>100</v>
      </c>
      <c r="I1197" s="4"/>
      <c r="J1197" s="4"/>
      <c r="K1197" s="4">
        <v>217</v>
      </c>
      <c r="L1197" s="4">
        <v>18</v>
      </c>
      <c r="M1197" s="4">
        <v>3</v>
      </c>
      <c r="N1197" s="4" t="s">
        <v>3</v>
      </c>
      <c r="O1197" s="4">
        <v>2</v>
      </c>
      <c r="P1197" s="4"/>
      <c r="Q1197" s="4"/>
      <c r="R1197" s="4"/>
      <c r="S1197" s="4"/>
      <c r="T1197" s="4"/>
      <c r="U1197" s="4"/>
      <c r="V1197" s="4"/>
      <c r="W1197" s="4"/>
    </row>
    <row r="1198" spans="1:23" hidden="1" x14ac:dyDescent="0.2">
      <c r="A1198" s="4">
        <v>50</v>
      </c>
      <c r="B1198" s="4">
        <v>0</v>
      </c>
      <c r="C1198" s="4">
        <v>0</v>
      </c>
      <c r="D1198" s="4">
        <v>1</v>
      </c>
      <c r="E1198" s="4">
        <v>230</v>
      </c>
      <c r="F1198" s="4">
        <f>ROUND(Source!BA1178,O1198)</f>
        <v>0</v>
      </c>
      <c r="G1198" s="4" t="s">
        <v>101</v>
      </c>
      <c r="H1198" s="4" t="s">
        <v>102</v>
      </c>
      <c r="I1198" s="4"/>
      <c r="J1198" s="4"/>
      <c r="K1198" s="4">
        <v>230</v>
      </c>
      <c r="L1198" s="4">
        <v>19</v>
      </c>
      <c r="M1198" s="4">
        <v>3</v>
      </c>
      <c r="N1198" s="4" t="s">
        <v>3</v>
      </c>
      <c r="O1198" s="4">
        <v>2</v>
      </c>
      <c r="P1198" s="4"/>
      <c r="Q1198" s="4"/>
      <c r="R1198" s="4"/>
      <c r="S1198" s="4"/>
      <c r="T1198" s="4"/>
      <c r="U1198" s="4"/>
      <c r="V1198" s="4"/>
      <c r="W1198" s="4"/>
    </row>
    <row r="1199" spans="1:23" hidden="1" x14ac:dyDescent="0.2">
      <c r="A1199" s="4">
        <v>50</v>
      </c>
      <c r="B1199" s="4">
        <v>0</v>
      </c>
      <c r="C1199" s="4">
        <v>0</v>
      </c>
      <c r="D1199" s="4">
        <v>1</v>
      </c>
      <c r="E1199" s="4">
        <v>206</v>
      </c>
      <c r="F1199" s="4">
        <f>ROUND(Source!T1178,O1199)</f>
        <v>0</v>
      </c>
      <c r="G1199" s="4" t="s">
        <v>103</v>
      </c>
      <c r="H1199" s="4" t="s">
        <v>104</v>
      </c>
      <c r="I1199" s="4"/>
      <c r="J1199" s="4"/>
      <c r="K1199" s="4">
        <v>206</v>
      </c>
      <c r="L1199" s="4">
        <v>20</v>
      </c>
      <c r="M1199" s="4">
        <v>3</v>
      </c>
      <c r="N1199" s="4" t="s">
        <v>3</v>
      </c>
      <c r="O1199" s="4">
        <v>2</v>
      </c>
      <c r="P1199" s="4"/>
      <c r="Q1199" s="4"/>
      <c r="R1199" s="4"/>
      <c r="S1199" s="4"/>
      <c r="T1199" s="4"/>
      <c r="U1199" s="4"/>
      <c r="V1199" s="4"/>
      <c r="W1199" s="4"/>
    </row>
    <row r="1200" spans="1:23" hidden="1" x14ac:dyDescent="0.2">
      <c r="A1200" s="4">
        <v>50</v>
      </c>
      <c r="B1200" s="4">
        <v>0</v>
      </c>
      <c r="C1200" s="4">
        <v>0</v>
      </c>
      <c r="D1200" s="4">
        <v>1</v>
      </c>
      <c r="E1200" s="4">
        <v>207</v>
      </c>
      <c r="F1200" s="4">
        <f>Source!U1178</f>
        <v>0</v>
      </c>
      <c r="G1200" s="4" t="s">
        <v>105</v>
      </c>
      <c r="H1200" s="4" t="s">
        <v>106</v>
      </c>
      <c r="I1200" s="4"/>
      <c r="J1200" s="4"/>
      <c r="K1200" s="4">
        <v>207</v>
      </c>
      <c r="L1200" s="4">
        <v>21</v>
      </c>
      <c r="M1200" s="4">
        <v>3</v>
      </c>
      <c r="N1200" s="4" t="s">
        <v>3</v>
      </c>
      <c r="O1200" s="4">
        <v>-1</v>
      </c>
      <c r="P1200" s="4"/>
      <c r="Q1200" s="4"/>
      <c r="R1200" s="4"/>
      <c r="S1200" s="4"/>
      <c r="T1200" s="4"/>
      <c r="U1200" s="4"/>
      <c r="V1200" s="4"/>
      <c r="W1200" s="4"/>
    </row>
    <row r="1201" spans="1:245" hidden="1" x14ac:dyDescent="0.2">
      <c r="A1201" s="4">
        <v>50</v>
      </c>
      <c r="B1201" s="4">
        <v>0</v>
      </c>
      <c r="C1201" s="4">
        <v>0</v>
      </c>
      <c r="D1201" s="4">
        <v>1</v>
      </c>
      <c r="E1201" s="4">
        <v>208</v>
      </c>
      <c r="F1201" s="4">
        <f>Source!V1178</f>
        <v>0</v>
      </c>
      <c r="G1201" s="4" t="s">
        <v>107</v>
      </c>
      <c r="H1201" s="4" t="s">
        <v>108</v>
      </c>
      <c r="I1201" s="4"/>
      <c r="J1201" s="4"/>
      <c r="K1201" s="4">
        <v>208</v>
      </c>
      <c r="L1201" s="4">
        <v>22</v>
      </c>
      <c r="M1201" s="4">
        <v>3</v>
      </c>
      <c r="N1201" s="4" t="s">
        <v>3</v>
      </c>
      <c r="O1201" s="4">
        <v>-1</v>
      </c>
      <c r="P1201" s="4"/>
      <c r="Q1201" s="4"/>
      <c r="R1201" s="4"/>
      <c r="S1201" s="4"/>
      <c r="T1201" s="4"/>
      <c r="U1201" s="4"/>
      <c r="V1201" s="4"/>
      <c r="W1201" s="4"/>
    </row>
    <row r="1202" spans="1:245" hidden="1" x14ac:dyDescent="0.2">
      <c r="A1202" s="4">
        <v>50</v>
      </c>
      <c r="B1202" s="4">
        <v>0</v>
      </c>
      <c r="C1202" s="4">
        <v>0</v>
      </c>
      <c r="D1202" s="4">
        <v>1</v>
      </c>
      <c r="E1202" s="4">
        <v>209</v>
      </c>
      <c r="F1202" s="4">
        <f>ROUND(Source!W1178,O1202)</f>
        <v>0</v>
      </c>
      <c r="G1202" s="4" t="s">
        <v>109</v>
      </c>
      <c r="H1202" s="4" t="s">
        <v>110</v>
      </c>
      <c r="I1202" s="4"/>
      <c r="J1202" s="4"/>
      <c r="K1202" s="4">
        <v>209</v>
      </c>
      <c r="L1202" s="4">
        <v>23</v>
      </c>
      <c r="M1202" s="4">
        <v>3</v>
      </c>
      <c r="N1202" s="4" t="s">
        <v>3</v>
      </c>
      <c r="O1202" s="4">
        <v>2</v>
      </c>
      <c r="P1202" s="4"/>
      <c r="Q1202" s="4"/>
      <c r="R1202" s="4"/>
      <c r="S1202" s="4"/>
      <c r="T1202" s="4"/>
      <c r="U1202" s="4"/>
      <c r="V1202" s="4"/>
      <c r="W1202" s="4"/>
    </row>
    <row r="1203" spans="1:245" hidden="1" x14ac:dyDescent="0.2">
      <c r="A1203" s="4">
        <v>50</v>
      </c>
      <c r="B1203" s="4">
        <v>0</v>
      </c>
      <c r="C1203" s="4">
        <v>0</v>
      </c>
      <c r="D1203" s="4">
        <v>1</v>
      </c>
      <c r="E1203" s="4">
        <v>210</v>
      </c>
      <c r="F1203" s="4">
        <f>ROUND(Source!X1178,O1203)</f>
        <v>0</v>
      </c>
      <c r="G1203" s="4" t="s">
        <v>111</v>
      </c>
      <c r="H1203" s="4" t="s">
        <v>112</v>
      </c>
      <c r="I1203" s="4"/>
      <c r="J1203" s="4"/>
      <c r="K1203" s="4">
        <v>210</v>
      </c>
      <c r="L1203" s="4">
        <v>25</v>
      </c>
      <c r="M1203" s="4">
        <v>3</v>
      </c>
      <c r="N1203" s="4" t="s">
        <v>3</v>
      </c>
      <c r="O1203" s="4">
        <v>2</v>
      </c>
      <c r="P1203" s="4"/>
      <c r="Q1203" s="4"/>
      <c r="R1203" s="4"/>
      <c r="S1203" s="4"/>
      <c r="T1203" s="4"/>
      <c r="U1203" s="4"/>
      <c r="V1203" s="4"/>
      <c r="W1203" s="4"/>
    </row>
    <row r="1204" spans="1:245" hidden="1" x14ac:dyDescent="0.2">
      <c r="A1204" s="4">
        <v>50</v>
      </c>
      <c r="B1204" s="4">
        <v>0</v>
      </c>
      <c r="C1204" s="4">
        <v>0</v>
      </c>
      <c r="D1204" s="4">
        <v>1</v>
      </c>
      <c r="E1204" s="4">
        <v>211</v>
      </c>
      <c r="F1204" s="4">
        <f>ROUND(Source!Y1178,O1204)</f>
        <v>0</v>
      </c>
      <c r="G1204" s="4" t="s">
        <v>113</v>
      </c>
      <c r="H1204" s="4" t="s">
        <v>114</v>
      </c>
      <c r="I1204" s="4"/>
      <c r="J1204" s="4"/>
      <c r="K1204" s="4">
        <v>211</v>
      </c>
      <c r="L1204" s="4">
        <v>26</v>
      </c>
      <c r="M1204" s="4">
        <v>3</v>
      </c>
      <c r="N1204" s="4" t="s">
        <v>3</v>
      </c>
      <c r="O1204" s="4">
        <v>2</v>
      </c>
      <c r="P1204" s="4"/>
      <c r="Q1204" s="4"/>
      <c r="R1204" s="4"/>
      <c r="S1204" s="4"/>
      <c r="T1204" s="4"/>
      <c r="U1204" s="4"/>
      <c r="V1204" s="4"/>
      <c r="W1204" s="4"/>
    </row>
    <row r="1205" spans="1:245" hidden="1" x14ac:dyDescent="0.2">
      <c r="A1205" s="4">
        <v>50</v>
      </c>
      <c r="B1205" s="4">
        <v>0</v>
      </c>
      <c r="C1205" s="4">
        <v>0</v>
      </c>
      <c r="D1205" s="4">
        <v>1</v>
      </c>
      <c r="E1205" s="4">
        <v>224</v>
      </c>
      <c r="F1205" s="4">
        <f>ROUND(Source!AR1178,O1205)</f>
        <v>0</v>
      </c>
      <c r="G1205" s="4" t="s">
        <v>115</v>
      </c>
      <c r="H1205" s="4" t="s">
        <v>116</v>
      </c>
      <c r="I1205" s="4"/>
      <c r="J1205" s="4"/>
      <c r="K1205" s="4">
        <v>224</v>
      </c>
      <c r="L1205" s="4">
        <v>27</v>
      </c>
      <c r="M1205" s="4">
        <v>3</v>
      </c>
      <c r="N1205" s="4" t="s">
        <v>3</v>
      </c>
      <c r="O1205" s="4">
        <v>2</v>
      </c>
      <c r="P1205" s="4"/>
      <c r="Q1205" s="4"/>
      <c r="R1205" s="4"/>
      <c r="S1205" s="4"/>
      <c r="T1205" s="4"/>
      <c r="U1205" s="4"/>
      <c r="V1205" s="4"/>
      <c r="W1205" s="4"/>
    </row>
    <row r="1206" spans="1:245" hidden="1" x14ac:dyDescent="0.2"/>
    <row r="1207" spans="1:245" hidden="1" x14ac:dyDescent="0.2">
      <c r="A1207" s="1">
        <v>4</v>
      </c>
      <c r="B1207" s="1">
        <v>1</v>
      </c>
      <c r="C1207" s="1"/>
      <c r="D1207" s="1">
        <f>ROW(A1216)</f>
        <v>1216</v>
      </c>
      <c r="E1207" s="1"/>
      <c r="F1207" s="1" t="s">
        <v>13</v>
      </c>
      <c r="G1207" s="1" t="s">
        <v>801</v>
      </c>
      <c r="H1207" s="1" t="s">
        <v>3</v>
      </c>
      <c r="I1207" s="1">
        <v>0</v>
      </c>
      <c r="J1207" s="1"/>
      <c r="K1207" s="1">
        <v>0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 t="s">
        <v>3</v>
      </c>
      <c r="V1207" s="1">
        <v>0</v>
      </c>
      <c r="W1207" s="1"/>
      <c r="X1207" s="1"/>
      <c r="Y1207" s="1"/>
      <c r="Z1207" s="1"/>
      <c r="AA1207" s="1"/>
      <c r="AB1207" s="1" t="s">
        <v>3</v>
      </c>
      <c r="AC1207" s="1" t="s">
        <v>3</v>
      </c>
      <c r="AD1207" s="1" t="s">
        <v>3</v>
      </c>
      <c r="AE1207" s="1" t="s">
        <v>3</v>
      </c>
      <c r="AF1207" s="1" t="s">
        <v>3</v>
      </c>
      <c r="AG1207" s="1" t="s">
        <v>3</v>
      </c>
      <c r="AH1207" s="1"/>
      <c r="AI1207" s="1"/>
      <c r="AJ1207" s="1"/>
      <c r="AK1207" s="1"/>
      <c r="AL1207" s="1"/>
      <c r="AM1207" s="1"/>
      <c r="AN1207" s="1"/>
      <c r="AO1207" s="1"/>
      <c r="AP1207" s="1" t="s">
        <v>3</v>
      </c>
      <c r="AQ1207" s="1" t="s">
        <v>3</v>
      </c>
      <c r="AR1207" s="1" t="s">
        <v>3</v>
      </c>
      <c r="AS1207" s="1"/>
      <c r="AT1207" s="1"/>
      <c r="AU1207" s="1"/>
      <c r="AV1207" s="1"/>
      <c r="AW1207" s="1"/>
      <c r="AX1207" s="1"/>
      <c r="AY1207" s="1"/>
      <c r="AZ1207" s="1" t="s">
        <v>3</v>
      </c>
      <c r="BA1207" s="1"/>
      <c r="BB1207" s="1" t="s">
        <v>3</v>
      </c>
      <c r="BC1207" s="1" t="s">
        <v>3</v>
      </c>
      <c r="BD1207" s="1" t="s">
        <v>3</v>
      </c>
      <c r="BE1207" s="1" t="s">
        <v>3</v>
      </c>
      <c r="BF1207" s="1" t="s">
        <v>3</v>
      </c>
      <c r="BG1207" s="1" t="s">
        <v>3</v>
      </c>
      <c r="BH1207" s="1" t="s">
        <v>3</v>
      </c>
      <c r="BI1207" s="1" t="s">
        <v>3</v>
      </c>
      <c r="BJ1207" s="1" t="s">
        <v>3</v>
      </c>
      <c r="BK1207" s="1" t="s">
        <v>3</v>
      </c>
      <c r="BL1207" s="1" t="s">
        <v>3</v>
      </c>
      <c r="BM1207" s="1" t="s">
        <v>3</v>
      </c>
      <c r="BN1207" s="1" t="s">
        <v>3</v>
      </c>
      <c r="BO1207" s="1" t="s">
        <v>3</v>
      </c>
      <c r="BP1207" s="1" t="s">
        <v>3</v>
      </c>
      <c r="BQ1207" s="1"/>
      <c r="BR1207" s="1"/>
      <c r="BS1207" s="1"/>
      <c r="BT1207" s="1"/>
      <c r="BU1207" s="1"/>
      <c r="BV1207" s="1"/>
      <c r="BW1207" s="1"/>
      <c r="BX1207" s="1">
        <v>0</v>
      </c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>
        <v>0</v>
      </c>
    </row>
    <row r="1208" spans="1:245" hidden="1" x14ac:dyDescent="0.2"/>
    <row r="1209" spans="1:245" hidden="1" x14ac:dyDescent="0.2">
      <c r="A1209" s="2">
        <v>52</v>
      </c>
      <c r="B1209" s="2">
        <f t="shared" ref="B1209:G1209" si="1078">B1216</f>
        <v>1</v>
      </c>
      <c r="C1209" s="2">
        <f t="shared" si="1078"/>
        <v>4</v>
      </c>
      <c r="D1209" s="2">
        <f t="shared" si="1078"/>
        <v>1207</v>
      </c>
      <c r="E1209" s="2">
        <f t="shared" si="1078"/>
        <v>0</v>
      </c>
      <c r="F1209" s="2" t="str">
        <f t="shared" si="1078"/>
        <v>Новый раздел</v>
      </c>
      <c r="G1209" s="2" t="str">
        <f t="shared" si="1078"/>
        <v>п.50   Демонтаж подпорной стенки (1 м3) - 165м3</v>
      </c>
      <c r="H1209" s="2"/>
      <c r="I1209" s="2"/>
      <c r="J1209" s="2"/>
      <c r="K1209" s="2"/>
      <c r="L1209" s="2"/>
      <c r="M1209" s="2"/>
      <c r="N1209" s="2"/>
      <c r="O1209" s="2">
        <f t="shared" ref="O1209:AT1209" si="1079">O1216</f>
        <v>0</v>
      </c>
      <c r="P1209" s="2">
        <f t="shared" si="1079"/>
        <v>0</v>
      </c>
      <c r="Q1209" s="2">
        <f t="shared" si="1079"/>
        <v>0</v>
      </c>
      <c r="R1209" s="2">
        <f t="shared" si="1079"/>
        <v>0</v>
      </c>
      <c r="S1209" s="2">
        <f t="shared" si="1079"/>
        <v>0</v>
      </c>
      <c r="T1209" s="2">
        <f t="shared" si="1079"/>
        <v>0</v>
      </c>
      <c r="U1209" s="2">
        <f t="shared" si="1079"/>
        <v>0</v>
      </c>
      <c r="V1209" s="2">
        <f t="shared" si="1079"/>
        <v>0</v>
      </c>
      <c r="W1209" s="2">
        <f t="shared" si="1079"/>
        <v>0</v>
      </c>
      <c r="X1209" s="2">
        <f t="shared" si="1079"/>
        <v>0</v>
      </c>
      <c r="Y1209" s="2">
        <f t="shared" si="1079"/>
        <v>0</v>
      </c>
      <c r="Z1209" s="2">
        <f t="shared" si="1079"/>
        <v>0</v>
      </c>
      <c r="AA1209" s="2">
        <f t="shared" si="1079"/>
        <v>0</v>
      </c>
      <c r="AB1209" s="2">
        <f t="shared" si="1079"/>
        <v>0</v>
      </c>
      <c r="AC1209" s="2">
        <f t="shared" si="1079"/>
        <v>0</v>
      </c>
      <c r="AD1209" s="2">
        <f t="shared" si="1079"/>
        <v>0</v>
      </c>
      <c r="AE1209" s="2">
        <f t="shared" si="1079"/>
        <v>0</v>
      </c>
      <c r="AF1209" s="2">
        <f t="shared" si="1079"/>
        <v>0</v>
      </c>
      <c r="AG1209" s="2">
        <f t="shared" si="1079"/>
        <v>0</v>
      </c>
      <c r="AH1209" s="2">
        <f t="shared" si="1079"/>
        <v>0</v>
      </c>
      <c r="AI1209" s="2">
        <f t="shared" si="1079"/>
        <v>0</v>
      </c>
      <c r="AJ1209" s="2">
        <f t="shared" si="1079"/>
        <v>0</v>
      </c>
      <c r="AK1209" s="2">
        <f t="shared" si="1079"/>
        <v>0</v>
      </c>
      <c r="AL1209" s="2">
        <f t="shared" si="1079"/>
        <v>0</v>
      </c>
      <c r="AM1209" s="2">
        <f t="shared" si="1079"/>
        <v>0</v>
      </c>
      <c r="AN1209" s="2">
        <f t="shared" si="1079"/>
        <v>0</v>
      </c>
      <c r="AO1209" s="2">
        <f t="shared" si="1079"/>
        <v>0</v>
      </c>
      <c r="AP1209" s="2">
        <f t="shared" si="1079"/>
        <v>0</v>
      </c>
      <c r="AQ1209" s="2">
        <f t="shared" si="1079"/>
        <v>0</v>
      </c>
      <c r="AR1209" s="2">
        <f t="shared" si="1079"/>
        <v>0</v>
      </c>
      <c r="AS1209" s="2">
        <f t="shared" si="1079"/>
        <v>0</v>
      </c>
      <c r="AT1209" s="2">
        <f t="shared" si="1079"/>
        <v>0</v>
      </c>
      <c r="AU1209" s="2">
        <f t="shared" ref="AU1209:BZ1209" si="1080">AU1216</f>
        <v>0</v>
      </c>
      <c r="AV1209" s="2">
        <f t="shared" si="1080"/>
        <v>0</v>
      </c>
      <c r="AW1209" s="2">
        <f t="shared" si="1080"/>
        <v>0</v>
      </c>
      <c r="AX1209" s="2">
        <f t="shared" si="1080"/>
        <v>0</v>
      </c>
      <c r="AY1209" s="2">
        <f t="shared" si="1080"/>
        <v>0</v>
      </c>
      <c r="AZ1209" s="2">
        <f t="shared" si="1080"/>
        <v>0</v>
      </c>
      <c r="BA1209" s="2">
        <f t="shared" si="1080"/>
        <v>0</v>
      </c>
      <c r="BB1209" s="2">
        <f t="shared" si="1080"/>
        <v>0</v>
      </c>
      <c r="BC1209" s="2">
        <f t="shared" si="1080"/>
        <v>0</v>
      </c>
      <c r="BD1209" s="2">
        <f t="shared" si="1080"/>
        <v>0</v>
      </c>
      <c r="BE1209" s="2">
        <f t="shared" si="1080"/>
        <v>0</v>
      </c>
      <c r="BF1209" s="2">
        <f t="shared" si="1080"/>
        <v>0</v>
      </c>
      <c r="BG1209" s="2">
        <f t="shared" si="1080"/>
        <v>0</v>
      </c>
      <c r="BH1209" s="2">
        <f t="shared" si="1080"/>
        <v>0</v>
      </c>
      <c r="BI1209" s="2">
        <f t="shared" si="1080"/>
        <v>0</v>
      </c>
      <c r="BJ1209" s="2">
        <f t="shared" si="1080"/>
        <v>0</v>
      </c>
      <c r="BK1209" s="2">
        <f t="shared" si="1080"/>
        <v>0</v>
      </c>
      <c r="BL1209" s="2">
        <f t="shared" si="1080"/>
        <v>0</v>
      </c>
      <c r="BM1209" s="2">
        <f t="shared" si="1080"/>
        <v>0</v>
      </c>
      <c r="BN1209" s="2">
        <f t="shared" si="1080"/>
        <v>0</v>
      </c>
      <c r="BO1209" s="2">
        <f t="shared" si="1080"/>
        <v>0</v>
      </c>
      <c r="BP1209" s="2">
        <f t="shared" si="1080"/>
        <v>0</v>
      </c>
      <c r="BQ1209" s="2">
        <f t="shared" si="1080"/>
        <v>0</v>
      </c>
      <c r="BR1209" s="2">
        <f t="shared" si="1080"/>
        <v>0</v>
      </c>
      <c r="BS1209" s="2">
        <f t="shared" si="1080"/>
        <v>0</v>
      </c>
      <c r="BT1209" s="2">
        <f t="shared" si="1080"/>
        <v>0</v>
      </c>
      <c r="BU1209" s="2">
        <f t="shared" si="1080"/>
        <v>0</v>
      </c>
      <c r="BV1209" s="2">
        <f t="shared" si="1080"/>
        <v>0</v>
      </c>
      <c r="BW1209" s="2">
        <f t="shared" si="1080"/>
        <v>0</v>
      </c>
      <c r="BX1209" s="2">
        <f t="shared" si="1080"/>
        <v>0</v>
      </c>
      <c r="BY1209" s="2">
        <f t="shared" si="1080"/>
        <v>0</v>
      </c>
      <c r="BZ1209" s="2">
        <f t="shared" si="1080"/>
        <v>0</v>
      </c>
      <c r="CA1209" s="2">
        <f t="shared" ref="CA1209:DF1209" si="1081">CA1216</f>
        <v>0</v>
      </c>
      <c r="CB1209" s="2">
        <f t="shared" si="1081"/>
        <v>0</v>
      </c>
      <c r="CC1209" s="2">
        <f t="shared" si="1081"/>
        <v>0</v>
      </c>
      <c r="CD1209" s="2">
        <f t="shared" si="1081"/>
        <v>0</v>
      </c>
      <c r="CE1209" s="2">
        <f t="shared" si="1081"/>
        <v>0</v>
      </c>
      <c r="CF1209" s="2">
        <f t="shared" si="1081"/>
        <v>0</v>
      </c>
      <c r="CG1209" s="2">
        <f t="shared" si="1081"/>
        <v>0</v>
      </c>
      <c r="CH1209" s="2">
        <f t="shared" si="1081"/>
        <v>0</v>
      </c>
      <c r="CI1209" s="2">
        <f t="shared" si="1081"/>
        <v>0</v>
      </c>
      <c r="CJ1209" s="2">
        <f t="shared" si="1081"/>
        <v>0</v>
      </c>
      <c r="CK1209" s="2">
        <f t="shared" si="1081"/>
        <v>0</v>
      </c>
      <c r="CL1209" s="2">
        <f t="shared" si="1081"/>
        <v>0</v>
      </c>
      <c r="CM1209" s="2">
        <f t="shared" si="1081"/>
        <v>0</v>
      </c>
      <c r="CN1209" s="2">
        <f t="shared" si="1081"/>
        <v>0</v>
      </c>
      <c r="CO1209" s="2">
        <f t="shared" si="1081"/>
        <v>0</v>
      </c>
      <c r="CP1209" s="2">
        <f t="shared" si="1081"/>
        <v>0</v>
      </c>
      <c r="CQ1209" s="2">
        <f t="shared" si="1081"/>
        <v>0</v>
      </c>
      <c r="CR1209" s="2">
        <f t="shared" si="1081"/>
        <v>0</v>
      </c>
      <c r="CS1209" s="2">
        <f t="shared" si="1081"/>
        <v>0</v>
      </c>
      <c r="CT1209" s="2">
        <f t="shared" si="1081"/>
        <v>0</v>
      </c>
      <c r="CU1209" s="2">
        <f t="shared" si="1081"/>
        <v>0</v>
      </c>
      <c r="CV1209" s="2">
        <f t="shared" si="1081"/>
        <v>0</v>
      </c>
      <c r="CW1209" s="2">
        <f t="shared" si="1081"/>
        <v>0</v>
      </c>
      <c r="CX1209" s="2">
        <f t="shared" si="1081"/>
        <v>0</v>
      </c>
      <c r="CY1209" s="2">
        <f t="shared" si="1081"/>
        <v>0</v>
      </c>
      <c r="CZ1209" s="2">
        <f t="shared" si="1081"/>
        <v>0</v>
      </c>
      <c r="DA1209" s="2">
        <f t="shared" si="1081"/>
        <v>0</v>
      </c>
      <c r="DB1209" s="2">
        <f t="shared" si="1081"/>
        <v>0</v>
      </c>
      <c r="DC1209" s="2">
        <f t="shared" si="1081"/>
        <v>0</v>
      </c>
      <c r="DD1209" s="2">
        <f t="shared" si="1081"/>
        <v>0</v>
      </c>
      <c r="DE1209" s="2">
        <f t="shared" si="1081"/>
        <v>0</v>
      </c>
      <c r="DF1209" s="2">
        <f t="shared" si="1081"/>
        <v>0</v>
      </c>
      <c r="DG1209" s="3">
        <f t="shared" ref="DG1209:EL1209" si="1082">DG1216</f>
        <v>0</v>
      </c>
      <c r="DH1209" s="3">
        <f t="shared" si="1082"/>
        <v>0</v>
      </c>
      <c r="DI1209" s="3">
        <f t="shared" si="1082"/>
        <v>0</v>
      </c>
      <c r="DJ1209" s="3">
        <f t="shared" si="1082"/>
        <v>0</v>
      </c>
      <c r="DK1209" s="3">
        <f t="shared" si="1082"/>
        <v>0</v>
      </c>
      <c r="DL1209" s="3">
        <f t="shared" si="1082"/>
        <v>0</v>
      </c>
      <c r="DM1209" s="3">
        <f t="shared" si="1082"/>
        <v>0</v>
      </c>
      <c r="DN1209" s="3">
        <f t="shared" si="1082"/>
        <v>0</v>
      </c>
      <c r="DO1209" s="3">
        <f t="shared" si="1082"/>
        <v>0</v>
      </c>
      <c r="DP1209" s="3">
        <f t="shared" si="1082"/>
        <v>0</v>
      </c>
      <c r="DQ1209" s="3">
        <f t="shared" si="1082"/>
        <v>0</v>
      </c>
      <c r="DR1209" s="3">
        <f t="shared" si="1082"/>
        <v>0</v>
      </c>
      <c r="DS1209" s="3">
        <f t="shared" si="1082"/>
        <v>0</v>
      </c>
      <c r="DT1209" s="3">
        <f t="shared" si="1082"/>
        <v>0</v>
      </c>
      <c r="DU1209" s="3">
        <f t="shared" si="1082"/>
        <v>0</v>
      </c>
      <c r="DV1209" s="3">
        <f t="shared" si="1082"/>
        <v>0</v>
      </c>
      <c r="DW1209" s="3">
        <f t="shared" si="1082"/>
        <v>0</v>
      </c>
      <c r="DX1209" s="3">
        <f t="shared" si="1082"/>
        <v>0</v>
      </c>
      <c r="DY1209" s="3">
        <f t="shared" si="1082"/>
        <v>0</v>
      </c>
      <c r="DZ1209" s="3">
        <f t="shared" si="1082"/>
        <v>0</v>
      </c>
      <c r="EA1209" s="3">
        <f t="shared" si="1082"/>
        <v>0</v>
      </c>
      <c r="EB1209" s="3">
        <f t="shared" si="1082"/>
        <v>0</v>
      </c>
      <c r="EC1209" s="3">
        <f t="shared" si="1082"/>
        <v>0</v>
      </c>
      <c r="ED1209" s="3">
        <f t="shared" si="1082"/>
        <v>0</v>
      </c>
      <c r="EE1209" s="3">
        <f t="shared" si="1082"/>
        <v>0</v>
      </c>
      <c r="EF1209" s="3">
        <f t="shared" si="1082"/>
        <v>0</v>
      </c>
      <c r="EG1209" s="3">
        <f t="shared" si="1082"/>
        <v>0</v>
      </c>
      <c r="EH1209" s="3">
        <f t="shared" si="1082"/>
        <v>0</v>
      </c>
      <c r="EI1209" s="3">
        <f t="shared" si="1082"/>
        <v>0</v>
      </c>
      <c r="EJ1209" s="3">
        <f t="shared" si="1082"/>
        <v>0</v>
      </c>
      <c r="EK1209" s="3">
        <f t="shared" si="1082"/>
        <v>0</v>
      </c>
      <c r="EL1209" s="3">
        <f t="shared" si="1082"/>
        <v>0</v>
      </c>
      <c r="EM1209" s="3">
        <f t="shared" ref="EM1209:FR1209" si="1083">EM1216</f>
        <v>0</v>
      </c>
      <c r="EN1209" s="3">
        <f t="shared" si="1083"/>
        <v>0</v>
      </c>
      <c r="EO1209" s="3">
        <f t="shared" si="1083"/>
        <v>0</v>
      </c>
      <c r="EP1209" s="3">
        <f t="shared" si="1083"/>
        <v>0</v>
      </c>
      <c r="EQ1209" s="3">
        <f t="shared" si="1083"/>
        <v>0</v>
      </c>
      <c r="ER1209" s="3">
        <f t="shared" si="1083"/>
        <v>0</v>
      </c>
      <c r="ES1209" s="3">
        <f t="shared" si="1083"/>
        <v>0</v>
      </c>
      <c r="ET1209" s="3">
        <f t="shared" si="1083"/>
        <v>0</v>
      </c>
      <c r="EU1209" s="3">
        <f t="shared" si="1083"/>
        <v>0</v>
      </c>
      <c r="EV1209" s="3">
        <f t="shared" si="1083"/>
        <v>0</v>
      </c>
      <c r="EW1209" s="3">
        <f t="shared" si="1083"/>
        <v>0</v>
      </c>
      <c r="EX1209" s="3">
        <f t="shared" si="1083"/>
        <v>0</v>
      </c>
      <c r="EY1209" s="3">
        <f t="shared" si="1083"/>
        <v>0</v>
      </c>
      <c r="EZ1209" s="3">
        <f t="shared" si="1083"/>
        <v>0</v>
      </c>
      <c r="FA1209" s="3">
        <f t="shared" si="1083"/>
        <v>0</v>
      </c>
      <c r="FB1209" s="3">
        <f t="shared" si="1083"/>
        <v>0</v>
      </c>
      <c r="FC1209" s="3">
        <f t="shared" si="1083"/>
        <v>0</v>
      </c>
      <c r="FD1209" s="3">
        <f t="shared" si="1083"/>
        <v>0</v>
      </c>
      <c r="FE1209" s="3">
        <f t="shared" si="1083"/>
        <v>0</v>
      </c>
      <c r="FF1209" s="3">
        <f t="shared" si="1083"/>
        <v>0</v>
      </c>
      <c r="FG1209" s="3">
        <f t="shared" si="1083"/>
        <v>0</v>
      </c>
      <c r="FH1209" s="3">
        <f t="shared" si="1083"/>
        <v>0</v>
      </c>
      <c r="FI1209" s="3">
        <f t="shared" si="1083"/>
        <v>0</v>
      </c>
      <c r="FJ1209" s="3">
        <f t="shared" si="1083"/>
        <v>0</v>
      </c>
      <c r="FK1209" s="3">
        <f t="shared" si="1083"/>
        <v>0</v>
      </c>
      <c r="FL1209" s="3">
        <f t="shared" si="1083"/>
        <v>0</v>
      </c>
      <c r="FM1209" s="3">
        <f t="shared" si="1083"/>
        <v>0</v>
      </c>
      <c r="FN1209" s="3">
        <f t="shared" si="1083"/>
        <v>0</v>
      </c>
      <c r="FO1209" s="3">
        <f t="shared" si="1083"/>
        <v>0</v>
      </c>
      <c r="FP1209" s="3">
        <f t="shared" si="1083"/>
        <v>0</v>
      </c>
      <c r="FQ1209" s="3">
        <f t="shared" si="1083"/>
        <v>0</v>
      </c>
      <c r="FR1209" s="3">
        <f t="shared" si="1083"/>
        <v>0</v>
      </c>
      <c r="FS1209" s="3">
        <f t="shared" ref="FS1209:GX1209" si="1084">FS1216</f>
        <v>0</v>
      </c>
      <c r="FT1209" s="3">
        <f t="shared" si="1084"/>
        <v>0</v>
      </c>
      <c r="FU1209" s="3">
        <f t="shared" si="1084"/>
        <v>0</v>
      </c>
      <c r="FV1209" s="3">
        <f t="shared" si="1084"/>
        <v>0</v>
      </c>
      <c r="FW1209" s="3">
        <f t="shared" si="1084"/>
        <v>0</v>
      </c>
      <c r="FX1209" s="3">
        <f t="shared" si="1084"/>
        <v>0</v>
      </c>
      <c r="FY1209" s="3">
        <f t="shared" si="1084"/>
        <v>0</v>
      </c>
      <c r="FZ1209" s="3">
        <f t="shared" si="1084"/>
        <v>0</v>
      </c>
      <c r="GA1209" s="3">
        <f t="shared" si="1084"/>
        <v>0</v>
      </c>
      <c r="GB1209" s="3">
        <f t="shared" si="1084"/>
        <v>0</v>
      </c>
      <c r="GC1209" s="3">
        <f t="shared" si="1084"/>
        <v>0</v>
      </c>
      <c r="GD1209" s="3">
        <f t="shared" si="1084"/>
        <v>0</v>
      </c>
      <c r="GE1209" s="3">
        <f t="shared" si="1084"/>
        <v>0</v>
      </c>
      <c r="GF1209" s="3">
        <f t="shared" si="1084"/>
        <v>0</v>
      </c>
      <c r="GG1209" s="3">
        <f t="shared" si="1084"/>
        <v>0</v>
      </c>
      <c r="GH1209" s="3">
        <f t="shared" si="1084"/>
        <v>0</v>
      </c>
      <c r="GI1209" s="3">
        <f t="shared" si="1084"/>
        <v>0</v>
      </c>
      <c r="GJ1209" s="3">
        <f t="shared" si="1084"/>
        <v>0</v>
      </c>
      <c r="GK1209" s="3">
        <f t="shared" si="1084"/>
        <v>0</v>
      </c>
      <c r="GL1209" s="3">
        <f t="shared" si="1084"/>
        <v>0</v>
      </c>
      <c r="GM1209" s="3">
        <f t="shared" si="1084"/>
        <v>0</v>
      </c>
      <c r="GN1209" s="3">
        <f t="shared" si="1084"/>
        <v>0</v>
      </c>
      <c r="GO1209" s="3">
        <f t="shared" si="1084"/>
        <v>0</v>
      </c>
      <c r="GP1209" s="3">
        <f t="shared" si="1084"/>
        <v>0</v>
      </c>
      <c r="GQ1209" s="3">
        <f t="shared" si="1084"/>
        <v>0</v>
      </c>
      <c r="GR1209" s="3">
        <f t="shared" si="1084"/>
        <v>0</v>
      </c>
      <c r="GS1209" s="3">
        <f t="shared" si="1084"/>
        <v>0</v>
      </c>
      <c r="GT1209" s="3">
        <f t="shared" si="1084"/>
        <v>0</v>
      </c>
      <c r="GU1209" s="3">
        <f t="shared" si="1084"/>
        <v>0</v>
      </c>
      <c r="GV1209" s="3">
        <f t="shared" si="1084"/>
        <v>0</v>
      </c>
      <c r="GW1209" s="3">
        <f t="shared" si="1084"/>
        <v>0</v>
      </c>
      <c r="GX1209" s="3">
        <f t="shared" si="1084"/>
        <v>0</v>
      </c>
    </row>
    <row r="1210" spans="1:245" hidden="1" x14ac:dyDescent="0.2"/>
    <row r="1211" spans="1:245" hidden="1" x14ac:dyDescent="0.2">
      <c r="A1211">
        <v>17</v>
      </c>
      <c r="B1211">
        <v>1</v>
      </c>
      <c r="C1211">
        <f>ROW(SmtRes!A631)</f>
        <v>631</v>
      </c>
      <c r="D1211">
        <f>ROW(EtalonRes!A624)</f>
        <v>624</v>
      </c>
      <c r="E1211" t="s">
        <v>802</v>
      </c>
      <c r="F1211" t="s">
        <v>803</v>
      </c>
      <c r="G1211" t="s">
        <v>804</v>
      </c>
      <c r="H1211" t="s">
        <v>287</v>
      </c>
      <c r="I1211">
        <v>0</v>
      </c>
      <c r="J1211">
        <v>0</v>
      </c>
      <c r="O1211">
        <f>ROUND(CP1211,2)</f>
        <v>0</v>
      </c>
      <c r="P1211">
        <f>ROUND((ROUND((AC1211*AW1211*I1211),2)*BC1211),2)</f>
        <v>0</v>
      </c>
      <c r="Q1211">
        <f>(ROUND((ROUND(((ET1211)*AV1211*I1211),2)*BB1211),2)+ROUND((ROUND(((AE1211-(EU1211))*AV1211*I1211),2)*BS1211),2))</f>
        <v>0</v>
      </c>
      <c r="R1211">
        <f>ROUND((ROUND((AE1211*AV1211*I1211),2)*BS1211),2)</f>
        <v>0</v>
      </c>
      <c r="S1211">
        <f>ROUND((ROUND((AF1211*AV1211*I1211),2)*BA1211),2)</f>
        <v>0</v>
      </c>
      <c r="T1211">
        <f>ROUND(CU1211*I1211,2)</f>
        <v>0</v>
      </c>
      <c r="U1211">
        <f>CV1211*I1211</f>
        <v>0</v>
      </c>
      <c r="V1211">
        <f>CW1211*I1211</f>
        <v>0</v>
      </c>
      <c r="W1211">
        <f>ROUND(CX1211*I1211,2)</f>
        <v>0</v>
      </c>
      <c r="X1211">
        <f t="shared" ref="X1211:Y1214" si="1085">ROUND(CY1211,2)</f>
        <v>0</v>
      </c>
      <c r="Y1211">
        <f t="shared" si="1085"/>
        <v>0</v>
      </c>
      <c r="AA1211">
        <v>40385408</v>
      </c>
      <c r="AB1211">
        <f>ROUND((AC1211+AD1211+AF1211),6)</f>
        <v>410.68</v>
      </c>
      <c r="AC1211">
        <f>ROUND((ES1211),6)</f>
        <v>0</v>
      </c>
      <c r="AD1211">
        <f>ROUND((((ET1211)-(EU1211))+AE1211),6)</f>
        <v>302.57</v>
      </c>
      <c r="AE1211">
        <f t="shared" ref="AE1211:AF1214" si="1086">ROUND((EU1211),6)</f>
        <v>83.7</v>
      </c>
      <c r="AF1211">
        <f t="shared" si="1086"/>
        <v>108.11</v>
      </c>
      <c r="AG1211">
        <f>ROUND((AP1211),6)</f>
        <v>0</v>
      </c>
      <c r="AH1211">
        <f t="shared" ref="AH1211:AI1214" si="1087">(EW1211)</f>
        <v>9.67</v>
      </c>
      <c r="AI1211">
        <f t="shared" si="1087"/>
        <v>0</v>
      </c>
      <c r="AJ1211">
        <f>(AS1211)</f>
        <v>0</v>
      </c>
      <c r="AK1211">
        <v>410.68</v>
      </c>
      <c r="AL1211">
        <v>0</v>
      </c>
      <c r="AM1211">
        <v>302.57</v>
      </c>
      <c r="AN1211">
        <v>83.7</v>
      </c>
      <c r="AO1211">
        <v>108.11</v>
      </c>
      <c r="AP1211">
        <v>0</v>
      </c>
      <c r="AQ1211">
        <v>9.67</v>
      </c>
      <c r="AR1211">
        <v>0</v>
      </c>
      <c r="AS1211">
        <v>0</v>
      </c>
      <c r="AT1211">
        <v>68</v>
      </c>
      <c r="AU1211">
        <v>41</v>
      </c>
      <c r="AV1211">
        <v>1</v>
      </c>
      <c r="AW1211">
        <v>1</v>
      </c>
      <c r="AZ1211">
        <v>1</v>
      </c>
      <c r="BA1211">
        <v>24.53</v>
      </c>
      <c r="BB1211">
        <v>11.18</v>
      </c>
      <c r="BC1211">
        <v>1</v>
      </c>
      <c r="BD1211" t="s">
        <v>3</v>
      </c>
      <c r="BE1211" t="s">
        <v>3</v>
      </c>
      <c r="BF1211" t="s">
        <v>3</v>
      </c>
      <c r="BG1211" t="s">
        <v>3</v>
      </c>
      <c r="BH1211">
        <v>0</v>
      </c>
      <c r="BI1211">
        <v>1</v>
      </c>
      <c r="BJ1211" t="s">
        <v>805</v>
      </c>
      <c r="BM1211">
        <v>2072</v>
      </c>
      <c r="BN1211">
        <v>0</v>
      </c>
      <c r="BO1211" t="s">
        <v>3</v>
      </c>
      <c r="BP1211">
        <v>0</v>
      </c>
      <c r="BQ1211">
        <v>60</v>
      </c>
      <c r="BR1211">
        <v>0</v>
      </c>
      <c r="BS1211">
        <v>24.53</v>
      </c>
      <c r="BT1211">
        <v>1</v>
      </c>
      <c r="BU1211">
        <v>1</v>
      </c>
      <c r="BV1211">
        <v>1</v>
      </c>
      <c r="BW1211">
        <v>1</v>
      </c>
      <c r="BX1211">
        <v>1</v>
      </c>
      <c r="BY1211" t="s">
        <v>3</v>
      </c>
      <c r="BZ1211">
        <v>68</v>
      </c>
      <c r="CA1211">
        <v>41</v>
      </c>
      <c r="CE1211">
        <v>30</v>
      </c>
      <c r="CF1211">
        <v>0</v>
      </c>
      <c r="CG1211">
        <v>0</v>
      </c>
      <c r="CM1211">
        <v>0</v>
      </c>
      <c r="CN1211" t="s">
        <v>3</v>
      </c>
      <c r="CO1211">
        <v>0</v>
      </c>
      <c r="CP1211">
        <f>(P1211+Q1211+S1211)</f>
        <v>0</v>
      </c>
      <c r="CQ1211">
        <f>ROUND((ROUND((AC1211*AW1211*1),2)*BC1211),2)</f>
        <v>0</v>
      </c>
      <c r="CR1211">
        <f>(ROUND((ROUND(((ET1211)*AV1211*1),2)*BB1211),2)+ROUND((ROUND(((AE1211-(EU1211))*AV1211*1),2)*BS1211),2))</f>
        <v>3382.73</v>
      </c>
      <c r="CS1211">
        <f>ROUND((ROUND((AE1211*AV1211*1),2)*BS1211),2)</f>
        <v>2053.16</v>
      </c>
      <c r="CT1211">
        <f>ROUND((ROUND((AF1211*AV1211*1),2)*BA1211),2)</f>
        <v>2651.94</v>
      </c>
      <c r="CU1211">
        <f>AG1211</f>
        <v>0</v>
      </c>
      <c r="CV1211">
        <f>(AH1211*AV1211)</f>
        <v>9.67</v>
      </c>
      <c r="CW1211">
        <f t="shared" ref="CW1211:CX1214" si="1088">AI1211</f>
        <v>0</v>
      </c>
      <c r="CX1211">
        <f t="shared" si="1088"/>
        <v>0</v>
      </c>
      <c r="CY1211">
        <f>S1211*(BZ1211/100)</f>
        <v>0</v>
      </c>
      <c r="CZ1211">
        <f>S1211*(CA1211/100)</f>
        <v>0</v>
      </c>
      <c r="DC1211" t="s">
        <v>3</v>
      </c>
      <c r="DD1211" t="s">
        <v>3</v>
      </c>
      <c r="DE1211" t="s">
        <v>3</v>
      </c>
      <c r="DF1211" t="s">
        <v>3</v>
      </c>
      <c r="DG1211" t="s">
        <v>3</v>
      </c>
      <c r="DH1211" t="s">
        <v>3</v>
      </c>
      <c r="DI1211" t="s">
        <v>3</v>
      </c>
      <c r="DJ1211" t="s">
        <v>3</v>
      </c>
      <c r="DK1211" t="s">
        <v>3</v>
      </c>
      <c r="DL1211" t="s">
        <v>3</v>
      </c>
      <c r="DM1211" t="s">
        <v>3</v>
      </c>
      <c r="DN1211">
        <v>80</v>
      </c>
      <c r="DO1211">
        <v>55</v>
      </c>
      <c r="DP1211">
        <v>1</v>
      </c>
      <c r="DQ1211">
        <v>1</v>
      </c>
      <c r="DU1211">
        <v>1013</v>
      </c>
      <c r="DV1211" t="s">
        <v>287</v>
      </c>
      <c r="DW1211" t="s">
        <v>287</v>
      </c>
      <c r="DX1211">
        <v>1</v>
      </c>
      <c r="EE1211">
        <v>39929484</v>
      </c>
      <c r="EF1211">
        <v>60</v>
      </c>
      <c r="EG1211" t="s">
        <v>19</v>
      </c>
      <c r="EH1211">
        <v>0</v>
      </c>
      <c r="EI1211" t="s">
        <v>3</v>
      </c>
      <c r="EJ1211">
        <v>1</v>
      </c>
      <c r="EK1211">
        <v>2072</v>
      </c>
      <c r="EL1211" t="s">
        <v>806</v>
      </c>
      <c r="EM1211" t="s">
        <v>807</v>
      </c>
      <c r="EO1211" t="s">
        <v>3</v>
      </c>
      <c r="EQ1211">
        <v>131072</v>
      </c>
      <c r="ER1211">
        <v>410.68</v>
      </c>
      <c r="ES1211">
        <v>0</v>
      </c>
      <c r="ET1211">
        <v>302.57</v>
      </c>
      <c r="EU1211">
        <v>83.7</v>
      </c>
      <c r="EV1211">
        <v>108.11</v>
      </c>
      <c r="EW1211">
        <v>9.67</v>
      </c>
      <c r="EX1211">
        <v>0</v>
      </c>
      <c r="EY1211">
        <v>0</v>
      </c>
      <c r="FQ1211">
        <v>0</v>
      </c>
      <c r="FR1211">
        <f>ROUND(IF(AND(BH1211=3,BI1211=3),P1211,0),2)</f>
        <v>0</v>
      </c>
      <c r="FS1211">
        <v>0</v>
      </c>
      <c r="FX1211">
        <v>80</v>
      </c>
      <c r="FY1211">
        <v>55</v>
      </c>
      <c r="GA1211" t="s">
        <v>3</v>
      </c>
      <c r="GD1211">
        <v>0</v>
      </c>
      <c r="GF1211">
        <v>-332070757</v>
      </c>
      <c r="GG1211">
        <v>2</v>
      </c>
      <c r="GH1211">
        <v>1</v>
      </c>
      <c r="GI1211">
        <v>3</v>
      </c>
      <c r="GJ1211">
        <v>0</v>
      </c>
      <c r="GK1211">
        <f>ROUND(R1211*(R12)/100,2)</f>
        <v>0</v>
      </c>
      <c r="GL1211">
        <f>ROUND(IF(AND(BH1211=3,BI1211=3,FS1211&lt;&gt;0),P1211,0),2)</f>
        <v>0</v>
      </c>
      <c r="GM1211">
        <f>ROUND(O1211+X1211+Y1211+GK1211,2)+GX1211</f>
        <v>0</v>
      </c>
      <c r="GN1211">
        <f>IF(OR(BI1211=0,BI1211=1),ROUND(O1211+X1211+Y1211+GK1211,2),0)</f>
        <v>0</v>
      </c>
      <c r="GO1211">
        <f>IF(BI1211=2,ROUND(O1211+X1211+Y1211+GK1211,2),0)</f>
        <v>0</v>
      </c>
      <c r="GP1211">
        <f>IF(BI1211=4,ROUND(O1211+X1211+Y1211+GK1211,2)+GX1211,0)</f>
        <v>0</v>
      </c>
      <c r="GR1211">
        <v>0</v>
      </c>
      <c r="GS1211">
        <v>3</v>
      </c>
      <c r="GT1211">
        <v>0</v>
      </c>
      <c r="GU1211" t="s">
        <v>3</v>
      </c>
      <c r="GV1211">
        <f>ROUND((GT1211),6)</f>
        <v>0</v>
      </c>
      <c r="GW1211">
        <v>1</v>
      </c>
      <c r="GX1211">
        <f>ROUND(HC1211*I1211,2)</f>
        <v>0</v>
      </c>
      <c r="HA1211">
        <v>0</v>
      </c>
      <c r="HB1211">
        <v>0</v>
      </c>
      <c r="HC1211">
        <f>GV1211*GW1211</f>
        <v>0</v>
      </c>
      <c r="IK1211">
        <v>0</v>
      </c>
    </row>
    <row r="1212" spans="1:245" hidden="1" x14ac:dyDescent="0.2">
      <c r="A1212">
        <v>18</v>
      </c>
      <c r="B1212">
        <v>1</v>
      </c>
      <c r="C1212">
        <v>631</v>
      </c>
      <c r="E1212" t="s">
        <v>808</v>
      </c>
      <c r="F1212" t="s">
        <v>809</v>
      </c>
      <c r="G1212" t="s">
        <v>810</v>
      </c>
      <c r="H1212" t="s">
        <v>57</v>
      </c>
      <c r="I1212">
        <f>I1211*J1212</f>
        <v>0</v>
      </c>
      <c r="J1212">
        <v>-2.4</v>
      </c>
      <c r="O1212">
        <f>ROUND(CP1212,2)</f>
        <v>0</v>
      </c>
      <c r="P1212">
        <f>ROUND((ROUND((AC1212*AW1212*I1212),2)*BC1212),2)</f>
        <v>0</v>
      </c>
      <c r="Q1212">
        <f>(ROUND((ROUND(((ET1212)*AV1212*I1212),2)*BB1212),2)+ROUND((ROUND(((AE1212-(EU1212))*AV1212*I1212),2)*BS1212),2))</f>
        <v>0</v>
      </c>
      <c r="R1212">
        <f>ROUND((ROUND((AE1212*AV1212*I1212),2)*BS1212),2)</f>
        <v>0</v>
      </c>
      <c r="S1212">
        <f>ROUND((ROUND((AF1212*AV1212*I1212),2)*BA1212),2)</f>
        <v>0</v>
      </c>
      <c r="T1212">
        <f>ROUND(CU1212*I1212,2)</f>
        <v>0</v>
      </c>
      <c r="U1212">
        <f>CV1212*I1212</f>
        <v>0</v>
      </c>
      <c r="V1212">
        <f>CW1212*I1212</f>
        <v>0</v>
      </c>
      <c r="W1212">
        <f>ROUND(CX1212*I1212,2)</f>
        <v>0</v>
      </c>
      <c r="X1212">
        <f t="shared" si="1085"/>
        <v>0</v>
      </c>
      <c r="Y1212">
        <f t="shared" si="1085"/>
        <v>0</v>
      </c>
      <c r="AA1212">
        <v>40385408</v>
      </c>
      <c r="AB1212">
        <f>ROUND((AC1212+AD1212+AF1212),6)</f>
        <v>0</v>
      </c>
      <c r="AC1212">
        <f>ROUND((ES1212),6)</f>
        <v>0</v>
      </c>
      <c r="AD1212">
        <f>ROUND((((ET1212)-(EU1212))+AE1212),6)</f>
        <v>0</v>
      </c>
      <c r="AE1212">
        <f t="shared" si="1086"/>
        <v>0</v>
      </c>
      <c r="AF1212">
        <f t="shared" si="1086"/>
        <v>0</v>
      </c>
      <c r="AG1212">
        <f>ROUND((AP1212),6)</f>
        <v>0</v>
      </c>
      <c r="AH1212">
        <f t="shared" si="1087"/>
        <v>0</v>
      </c>
      <c r="AI1212">
        <f t="shared" si="1087"/>
        <v>0</v>
      </c>
      <c r="AJ1212">
        <f>(AS1212)</f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1</v>
      </c>
      <c r="AW1212">
        <v>1</v>
      </c>
      <c r="AZ1212">
        <v>1</v>
      </c>
      <c r="BA1212">
        <v>1</v>
      </c>
      <c r="BB1212">
        <v>1</v>
      </c>
      <c r="BC1212">
        <v>1</v>
      </c>
      <c r="BD1212" t="s">
        <v>3</v>
      </c>
      <c r="BE1212" t="s">
        <v>3</v>
      </c>
      <c r="BF1212" t="s">
        <v>3</v>
      </c>
      <c r="BG1212" t="s">
        <v>3</v>
      </c>
      <c r="BH1212">
        <v>3</v>
      </c>
      <c r="BI1212">
        <v>1</v>
      </c>
      <c r="BJ1212" t="s">
        <v>3</v>
      </c>
      <c r="BM1212">
        <v>2072</v>
      </c>
      <c r="BN1212">
        <v>0</v>
      </c>
      <c r="BO1212" t="s">
        <v>3</v>
      </c>
      <c r="BP1212">
        <v>0</v>
      </c>
      <c r="BQ1212">
        <v>60</v>
      </c>
      <c r="BR1212">
        <v>1</v>
      </c>
      <c r="BS1212">
        <v>1</v>
      </c>
      <c r="BT1212">
        <v>1</v>
      </c>
      <c r="BU1212">
        <v>1</v>
      </c>
      <c r="BV1212">
        <v>1</v>
      </c>
      <c r="BW1212">
        <v>1</v>
      </c>
      <c r="BX1212">
        <v>1</v>
      </c>
      <c r="BY1212" t="s">
        <v>3</v>
      </c>
      <c r="BZ1212">
        <v>0</v>
      </c>
      <c r="CA1212">
        <v>0</v>
      </c>
      <c r="CE1212">
        <v>30</v>
      </c>
      <c r="CF1212">
        <v>0</v>
      </c>
      <c r="CG1212">
        <v>0</v>
      </c>
      <c r="CM1212">
        <v>0</v>
      </c>
      <c r="CN1212" t="s">
        <v>3</v>
      </c>
      <c r="CO1212">
        <v>0</v>
      </c>
      <c r="CP1212">
        <f>(P1212+Q1212+S1212)</f>
        <v>0</v>
      </c>
      <c r="CQ1212">
        <f>ROUND((ROUND((AC1212*AW1212*1),2)*BC1212),2)</f>
        <v>0</v>
      </c>
      <c r="CR1212">
        <f>(ROUND((ROUND(((ET1212)*AV1212*1),2)*BB1212),2)+ROUND((ROUND(((AE1212-(EU1212))*AV1212*1),2)*BS1212),2))</f>
        <v>0</v>
      </c>
      <c r="CS1212">
        <f>ROUND((ROUND((AE1212*AV1212*1),2)*BS1212),2)</f>
        <v>0</v>
      </c>
      <c r="CT1212">
        <f>ROUND((ROUND((AF1212*AV1212*1),2)*BA1212),2)</f>
        <v>0</v>
      </c>
      <c r="CU1212">
        <f>AG1212</f>
        <v>0</v>
      </c>
      <c r="CV1212">
        <f>(AH1212*AV1212)</f>
        <v>0</v>
      </c>
      <c r="CW1212">
        <f t="shared" si="1088"/>
        <v>0</v>
      </c>
      <c r="CX1212">
        <f t="shared" si="1088"/>
        <v>0</v>
      </c>
      <c r="CY1212">
        <f>S1212*(BZ1212/100)</f>
        <v>0</v>
      </c>
      <c r="CZ1212">
        <f>S1212*(CA1212/100)</f>
        <v>0</v>
      </c>
      <c r="DC1212" t="s">
        <v>3</v>
      </c>
      <c r="DD1212" t="s">
        <v>3</v>
      </c>
      <c r="DE1212" t="s">
        <v>3</v>
      </c>
      <c r="DF1212" t="s">
        <v>3</v>
      </c>
      <c r="DG1212" t="s">
        <v>3</v>
      </c>
      <c r="DH1212" t="s">
        <v>3</v>
      </c>
      <c r="DI1212" t="s">
        <v>3</v>
      </c>
      <c r="DJ1212" t="s">
        <v>3</v>
      </c>
      <c r="DK1212" t="s">
        <v>3</v>
      </c>
      <c r="DL1212" t="s">
        <v>3</v>
      </c>
      <c r="DM1212" t="s">
        <v>3</v>
      </c>
      <c r="DN1212">
        <v>80</v>
      </c>
      <c r="DO1212">
        <v>55</v>
      </c>
      <c r="DP1212">
        <v>1</v>
      </c>
      <c r="DQ1212">
        <v>1</v>
      </c>
      <c r="DU1212">
        <v>1009</v>
      </c>
      <c r="DV1212" t="s">
        <v>57</v>
      </c>
      <c r="DW1212" t="s">
        <v>57</v>
      </c>
      <c r="DX1212">
        <v>1000</v>
      </c>
      <c r="EE1212">
        <v>39929484</v>
      </c>
      <c r="EF1212">
        <v>60</v>
      </c>
      <c r="EG1212" t="s">
        <v>19</v>
      </c>
      <c r="EH1212">
        <v>0</v>
      </c>
      <c r="EI1212" t="s">
        <v>3</v>
      </c>
      <c r="EJ1212">
        <v>1</v>
      </c>
      <c r="EK1212">
        <v>2072</v>
      </c>
      <c r="EL1212" t="s">
        <v>806</v>
      </c>
      <c r="EM1212" t="s">
        <v>807</v>
      </c>
      <c r="EO1212" t="s">
        <v>3</v>
      </c>
      <c r="EQ1212">
        <v>32768</v>
      </c>
      <c r="ER1212">
        <v>0</v>
      </c>
      <c r="ES1212">
        <v>0</v>
      </c>
      <c r="ET1212">
        <v>0</v>
      </c>
      <c r="EU1212">
        <v>0</v>
      </c>
      <c r="EV1212">
        <v>0</v>
      </c>
      <c r="EW1212">
        <v>0</v>
      </c>
      <c r="EX1212">
        <v>0</v>
      </c>
      <c r="FQ1212">
        <v>0</v>
      </c>
      <c r="FR1212">
        <f>ROUND(IF(AND(BH1212=3,BI1212=3),P1212,0),2)</f>
        <v>0</v>
      </c>
      <c r="FS1212">
        <v>0</v>
      </c>
      <c r="FX1212">
        <v>80</v>
      </c>
      <c r="FY1212">
        <v>55</v>
      </c>
      <c r="GA1212" t="s">
        <v>3</v>
      </c>
      <c r="GD1212">
        <v>0</v>
      </c>
      <c r="GF1212">
        <v>1489638031</v>
      </c>
      <c r="GG1212">
        <v>2</v>
      </c>
      <c r="GH1212">
        <v>1</v>
      </c>
      <c r="GI1212">
        <v>-2</v>
      </c>
      <c r="GJ1212">
        <v>0</v>
      </c>
      <c r="GK1212">
        <f>ROUND(R1212*(R12)/100,2)</f>
        <v>0</v>
      </c>
      <c r="GL1212">
        <f>ROUND(IF(AND(BH1212=3,BI1212=3,FS1212&lt;&gt;0),P1212,0),2)</f>
        <v>0</v>
      </c>
      <c r="GM1212">
        <f>ROUND(O1212+X1212+Y1212+GK1212,2)+GX1212</f>
        <v>0</v>
      </c>
      <c r="GN1212">
        <f>IF(OR(BI1212=0,BI1212=1),ROUND(O1212+X1212+Y1212+GK1212,2),0)</f>
        <v>0</v>
      </c>
      <c r="GO1212">
        <f>IF(BI1212=2,ROUND(O1212+X1212+Y1212+GK1212,2),0)</f>
        <v>0</v>
      </c>
      <c r="GP1212">
        <f>IF(BI1212=4,ROUND(O1212+X1212+Y1212+GK1212,2)+GX1212,0)</f>
        <v>0</v>
      </c>
      <c r="GR1212">
        <v>0</v>
      </c>
      <c r="GS1212">
        <v>3</v>
      </c>
      <c r="GT1212">
        <v>0</v>
      </c>
      <c r="GU1212" t="s">
        <v>3</v>
      </c>
      <c r="GV1212">
        <f>ROUND((GT1212),6)</f>
        <v>0</v>
      </c>
      <c r="GW1212">
        <v>1</v>
      </c>
      <c r="GX1212">
        <f>ROUND(HC1212*I1212,2)</f>
        <v>0</v>
      </c>
      <c r="HA1212">
        <v>0</v>
      </c>
      <c r="HB1212">
        <v>0</v>
      </c>
      <c r="HC1212">
        <f>GV1212*GW1212</f>
        <v>0</v>
      </c>
      <c r="IK1212">
        <v>0</v>
      </c>
    </row>
    <row r="1213" spans="1:245" hidden="1" x14ac:dyDescent="0.2">
      <c r="A1213">
        <v>17</v>
      </c>
      <c r="B1213">
        <v>1</v>
      </c>
      <c r="C1213">
        <f>ROW(SmtRes!A632)</f>
        <v>632</v>
      </c>
      <c r="D1213">
        <f>ROW(EtalonRes!A625)</f>
        <v>625</v>
      </c>
      <c r="E1213" t="s">
        <v>811</v>
      </c>
      <c r="F1213" t="s">
        <v>125</v>
      </c>
      <c r="G1213" t="s">
        <v>126</v>
      </c>
      <c r="H1213" t="s">
        <v>127</v>
      </c>
      <c r="I1213">
        <v>0</v>
      </c>
      <c r="J1213">
        <v>0</v>
      </c>
      <c r="O1213">
        <f>ROUND(CP1213,2)</f>
        <v>0</v>
      </c>
      <c r="P1213">
        <f>ROUND((ROUND((AC1213*AW1213*I1213),2)*BC1213),2)</f>
        <v>0</v>
      </c>
      <c r="Q1213">
        <f>(ROUND((ROUND(((ET1213)*AV1213*I1213),2)*BB1213),2)+ROUND((ROUND(((AE1213-(EU1213))*AV1213*I1213),2)*BS1213),2))</f>
        <v>0</v>
      </c>
      <c r="R1213">
        <f>ROUND((ROUND((AE1213*AV1213*I1213),2)*BS1213),2)</f>
        <v>0</v>
      </c>
      <c r="S1213">
        <f>ROUND((ROUND((AF1213*AV1213*I1213),2)*BA1213),2)</f>
        <v>0</v>
      </c>
      <c r="T1213">
        <f>ROUND(CU1213*I1213,2)</f>
        <v>0</v>
      </c>
      <c r="U1213">
        <f>CV1213*I1213</f>
        <v>0</v>
      </c>
      <c r="V1213">
        <f>CW1213*I1213</f>
        <v>0</v>
      </c>
      <c r="W1213">
        <f>ROUND(CX1213*I1213,2)</f>
        <v>0</v>
      </c>
      <c r="X1213">
        <f t="shared" si="1085"/>
        <v>0</v>
      </c>
      <c r="Y1213">
        <f t="shared" si="1085"/>
        <v>0</v>
      </c>
      <c r="AA1213">
        <v>40385408</v>
      </c>
      <c r="AB1213">
        <f>ROUND((AC1213+AD1213+AF1213),6)</f>
        <v>8.86</v>
      </c>
      <c r="AC1213">
        <f>ROUND((ES1213),6)</f>
        <v>0</v>
      </c>
      <c r="AD1213">
        <f>ROUND((((ET1213)-(EU1213))+AE1213),6)</f>
        <v>8.86</v>
      </c>
      <c r="AE1213">
        <f t="shared" si="1086"/>
        <v>1.48</v>
      </c>
      <c r="AF1213">
        <f t="shared" si="1086"/>
        <v>0</v>
      </c>
      <c r="AG1213">
        <f>ROUND((AP1213),6)</f>
        <v>0</v>
      </c>
      <c r="AH1213">
        <f t="shared" si="1087"/>
        <v>0</v>
      </c>
      <c r="AI1213">
        <f t="shared" si="1087"/>
        <v>0</v>
      </c>
      <c r="AJ1213">
        <f>(AS1213)</f>
        <v>0</v>
      </c>
      <c r="AK1213">
        <v>8.86</v>
      </c>
      <c r="AL1213">
        <v>0</v>
      </c>
      <c r="AM1213">
        <v>8.86</v>
      </c>
      <c r="AN1213">
        <v>1.48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73</v>
      </c>
      <c r="AU1213">
        <v>41</v>
      </c>
      <c r="AV1213">
        <v>1</v>
      </c>
      <c r="AW1213">
        <v>1</v>
      </c>
      <c r="AZ1213">
        <v>1</v>
      </c>
      <c r="BA1213">
        <v>24.53</v>
      </c>
      <c r="BB1213">
        <v>8.82</v>
      </c>
      <c r="BC1213">
        <v>1</v>
      </c>
      <c r="BD1213" t="s">
        <v>3</v>
      </c>
      <c r="BE1213" t="s">
        <v>3</v>
      </c>
      <c r="BF1213" t="s">
        <v>3</v>
      </c>
      <c r="BG1213" t="s">
        <v>3</v>
      </c>
      <c r="BH1213">
        <v>0</v>
      </c>
      <c r="BI1213">
        <v>1</v>
      </c>
      <c r="BJ1213" t="s">
        <v>128</v>
      </c>
      <c r="BM1213">
        <v>658</v>
      </c>
      <c r="BN1213">
        <v>0</v>
      </c>
      <c r="BO1213" t="s">
        <v>125</v>
      </c>
      <c r="BP1213">
        <v>1</v>
      </c>
      <c r="BQ1213">
        <v>60</v>
      </c>
      <c r="BR1213">
        <v>0</v>
      </c>
      <c r="BS1213">
        <v>24.53</v>
      </c>
      <c r="BT1213">
        <v>1</v>
      </c>
      <c r="BU1213">
        <v>1</v>
      </c>
      <c r="BV1213">
        <v>1</v>
      </c>
      <c r="BW1213">
        <v>1</v>
      </c>
      <c r="BX1213">
        <v>1</v>
      </c>
      <c r="BY1213" t="s">
        <v>3</v>
      </c>
      <c r="BZ1213">
        <v>73</v>
      </c>
      <c r="CA1213">
        <v>41</v>
      </c>
      <c r="CE1213">
        <v>30</v>
      </c>
      <c r="CF1213">
        <v>0</v>
      </c>
      <c r="CG1213">
        <v>0</v>
      </c>
      <c r="CM1213">
        <v>0</v>
      </c>
      <c r="CN1213" t="s">
        <v>3</v>
      </c>
      <c r="CO1213">
        <v>0</v>
      </c>
      <c r="CP1213">
        <f>(P1213+Q1213+S1213)</f>
        <v>0</v>
      </c>
      <c r="CQ1213">
        <f>ROUND((ROUND((AC1213*AW1213*1),2)*BC1213),2)</f>
        <v>0</v>
      </c>
      <c r="CR1213">
        <f>(ROUND((ROUND(((ET1213)*AV1213*1),2)*BB1213),2)+ROUND((ROUND(((AE1213-(EU1213))*AV1213*1),2)*BS1213),2))</f>
        <v>78.150000000000006</v>
      </c>
      <c r="CS1213">
        <f>ROUND((ROUND((AE1213*AV1213*1),2)*BS1213),2)</f>
        <v>36.299999999999997</v>
      </c>
      <c r="CT1213">
        <f>ROUND((ROUND((AF1213*AV1213*1),2)*BA1213),2)</f>
        <v>0</v>
      </c>
      <c r="CU1213">
        <f>AG1213</f>
        <v>0</v>
      </c>
      <c r="CV1213">
        <f>(AH1213*AV1213)</f>
        <v>0</v>
      </c>
      <c r="CW1213">
        <f t="shared" si="1088"/>
        <v>0</v>
      </c>
      <c r="CX1213">
        <f t="shared" si="1088"/>
        <v>0</v>
      </c>
      <c r="CY1213">
        <f>S1213*(BZ1213/100)</f>
        <v>0</v>
      </c>
      <c r="CZ1213">
        <f>S1213*(CA1213/100)</f>
        <v>0</v>
      </c>
      <c r="DC1213" t="s">
        <v>3</v>
      </c>
      <c r="DD1213" t="s">
        <v>3</v>
      </c>
      <c r="DE1213" t="s">
        <v>3</v>
      </c>
      <c r="DF1213" t="s">
        <v>3</v>
      </c>
      <c r="DG1213" t="s">
        <v>3</v>
      </c>
      <c r="DH1213" t="s">
        <v>3</v>
      </c>
      <c r="DI1213" t="s">
        <v>3</v>
      </c>
      <c r="DJ1213" t="s">
        <v>3</v>
      </c>
      <c r="DK1213" t="s">
        <v>3</v>
      </c>
      <c r="DL1213" t="s">
        <v>3</v>
      </c>
      <c r="DM1213" t="s">
        <v>3</v>
      </c>
      <c r="DN1213">
        <v>91</v>
      </c>
      <c r="DO1213">
        <v>70</v>
      </c>
      <c r="DP1213">
        <v>1</v>
      </c>
      <c r="DQ1213">
        <v>1</v>
      </c>
      <c r="DU1213">
        <v>1013</v>
      </c>
      <c r="DV1213" t="s">
        <v>127</v>
      </c>
      <c r="DW1213" t="s">
        <v>127</v>
      </c>
      <c r="DX1213">
        <v>1</v>
      </c>
      <c r="EE1213">
        <v>39928070</v>
      </c>
      <c r="EF1213">
        <v>60</v>
      </c>
      <c r="EG1213" t="s">
        <v>19</v>
      </c>
      <c r="EH1213">
        <v>0</v>
      </c>
      <c r="EI1213" t="s">
        <v>3</v>
      </c>
      <c r="EJ1213">
        <v>1</v>
      </c>
      <c r="EK1213">
        <v>658</v>
      </c>
      <c r="EL1213" t="s">
        <v>129</v>
      </c>
      <c r="EM1213" t="s">
        <v>130</v>
      </c>
      <c r="EO1213" t="s">
        <v>3</v>
      </c>
      <c r="EQ1213">
        <v>131072</v>
      </c>
      <c r="ER1213">
        <v>8.86</v>
      </c>
      <c r="ES1213">
        <v>0</v>
      </c>
      <c r="ET1213">
        <v>8.86</v>
      </c>
      <c r="EU1213">
        <v>1.48</v>
      </c>
      <c r="EV1213">
        <v>0</v>
      </c>
      <c r="EW1213">
        <v>0</v>
      </c>
      <c r="EX1213">
        <v>0</v>
      </c>
      <c r="EY1213">
        <v>0</v>
      </c>
      <c r="FQ1213">
        <v>0</v>
      </c>
      <c r="FR1213">
        <f>ROUND(IF(AND(BH1213=3,BI1213=3),P1213,0),2)</f>
        <v>0</v>
      </c>
      <c r="FS1213">
        <v>0</v>
      </c>
      <c r="FX1213">
        <v>91</v>
      </c>
      <c r="FY1213">
        <v>70</v>
      </c>
      <c r="GA1213" t="s">
        <v>3</v>
      </c>
      <c r="GD1213">
        <v>0</v>
      </c>
      <c r="GF1213">
        <v>-1983005167</v>
      </c>
      <c r="GG1213">
        <v>2</v>
      </c>
      <c r="GH1213">
        <v>1</v>
      </c>
      <c r="GI1213">
        <v>2</v>
      </c>
      <c r="GJ1213">
        <v>0</v>
      </c>
      <c r="GK1213">
        <f>ROUND(R1213*(R12)/100,2)</f>
        <v>0</v>
      </c>
      <c r="GL1213">
        <f>ROUND(IF(AND(BH1213=3,BI1213=3,FS1213&lt;&gt;0),P1213,0),2)</f>
        <v>0</v>
      </c>
      <c r="GM1213">
        <f>ROUND(O1213+X1213+Y1213+GK1213,2)+GX1213</f>
        <v>0</v>
      </c>
      <c r="GN1213">
        <f>IF(OR(BI1213=0,BI1213=1),ROUND(O1213+X1213+Y1213+GK1213,2),0)</f>
        <v>0</v>
      </c>
      <c r="GO1213">
        <f>IF(BI1213=2,ROUND(O1213+X1213+Y1213+GK1213,2),0)</f>
        <v>0</v>
      </c>
      <c r="GP1213">
        <f>IF(BI1213=4,ROUND(O1213+X1213+Y1213+GK1213,2)+GX1213,0)</f>
        <v>0</v>
      </c>
      <c r="GR1213">
        <v>0</v>
      </c>
      <c r="GS1213">
        <v>3</v>
      </c>
      <c r="GT1213">
        <v>0</v>
      </c>
      <c r="GU1213" t="s">
        <v>3</v>
      </c>
      <c r="GV1213">
        <f>ROUND((GT1213),6)</f>
        <v>0</v>
      </c>
      <c r="GW1213">
        <v>1</v>
      </c>
      <c r="GX1213">
        <f>ROUND(HC1213*I1213,2)</f>
        <v>0</v>
      </c>
      <c r="HA1213">
        <v>0</v>
      </c>
      <c r="HB1213">
        <v>0</v>
      </c>
      <c r="HC1213">
        <f>GV1213*GW1213</f>
        <v>0</v>
      </c>
      <c r="IK1213">
        <v>0</v>
      </c>
    </row>
    <row r="1214" spans="1:245" hidden="1" x14ac:dyDescent="0.2">
      <c r="A1214">
        <v>17</v>
      </c>
      <c r="B1214">
        <v>1</v>
      </c>
      <c r="C1214">
        <f>ROW(SmtRes!A633)</f>
        <v>633</v>
      </c>
      <c r="D1214">
        <f>ROW(EtalonRes!A626)</f>
        <v>626</v>
      </c>
      <c r="E1214" t="s">
        <v>812</v>
      </c>
      <c r="F1214" t="s">
        <v>813</v>
      </c>
      <c r="G1214" t="s">
        <v>814</v>
      </c>
      <c r="H1214" t="s">
        <v>127</v>
      </c>
      <c r="I1214">
        <v>0</v>
      </c>
      <c r="J1214">
        <v>0</v>
      </c>
      <c r="O1214">
        <f>ROUND(CP1214,2)</f>
        <v>0</v>
      </c>
      <c r="P1214">
        <f>ROUND((ROUND((AC1214*AW1214*I1214),2)*BC1214),2)</f>
        <v>0</v>
      </c>
      <c r="Q1214">
        <f>(ROUND((ROUND(((ET1214)*AV1214*I1214),2)*BB1214),2)+ROUND((ROUND(((AE1214-(EU1214))*AV1214*I1214),2)*BS1214),2))</f>
        <v>0</v>
      </c>
      <c r="R1214">
        <f>ROUND((ROUND((AE1214*AV1214*I1214),2)*BS1214),2)</f>
        <v>0</v>
      </c>
      <c r="S1214">
        <f>ROUND((ROUND((AF1214*AV1214*I1214),2)*BA1214),2)</f>
        <v>0</v>
      </c>
      <c r="T1214">
        <f>ROUND(CU1214*I1214,2)</f>
        <v>0</v>
      </c>
      <c r="U1214">
        <f>CV1214*I1214</f>
        <v>0</v>
      </c>
      <c r="V1214">
        <f>CW1214*I1214</f>
        <v>0</v>
      </c>
      <c r="W1214">
        <f>ROUND(CX1214*I1214,2)</f>
        <v>0</v>
      </c>
      <c r="X1214">
        <f t="shared" si="1085"/>
        <v>0</v>
      </c>
      <c r="Y1214">
        <f t="shared" si="1085"/>
        <v>0</v>
      </c>
      <c r="AA1214">
        <v>40385408</v>
      </c>
      <c r="AB1214">
        <f>ROUND((AC1214+AD1214+AF1214),6)</f>
        <v>9.6199999999999992</v>
      </c>
      <c r="AC1214">
        <f>ROUND((ES1214),6)</f>
        <v>0</v>
      </c>
      <c r="AD1214">
        <f>ROUND((((ET1214)-(EU1214))+AE1214),6)</f>
        <v>0</v>
      </c>
      <c r="AE1214">
        <f t="shared" si="1086"/>
        <v>0</v>
      </c>
      <c r="AF1214">
        <f t="shared" si="1086"/>
        <v>9.6199999999999992</v>
      </c>
      <c r="AG1214">
        <f>ROUND((AP1214),6)</f>
        <v>0</v>
      </c>
      <c r="AH1214">
        <f t="shared" si="1087"/>
        <v>1.02</v>
      </c>
      <c r="AI1214">
        <f t="shared" si="1087"/>
        <v>0</v>
      </c>
      <c r="AJ1214">
        <f>(AS1214)</f>
        <v>0</v>
      </c>
      <c r="AK1214">
        <v>9.6199999999999992</v>
      </c>
      <c r="AL1214">
        <v>0</v>
      </c>
      <c r="AM1214">
        <v>0</v>
      </c>
      <c r="AN1214">
        <v>0</v>
      </c>
      <c r="AO1214">
        <v>9.6199999999999992</v>
      </c>
      <c r="AP1214">
        <v>0</v>
      </c>
      <c r="AQ1214">
        <v>1.02</v>
      </c>
      <c r="AR1214">
        <v>0</v>
      </c>
      <c r="AS1214">
        <v>0</v>
      </c>
      <c r="AT1214">
        <v>73</v>
      </c>
      <c r="AU1214">
        <v>41</v>
      </c>
      <c r="AV1214">
        <v>1</v>
      </c>
      <c r="AW1214">
        <v>1</v>
      </c>
      <c r="AZ1214">
        <v>1</v>
      </c>
      <c r="BA1214">
        <v>24.53</v>
      </c>
      <c r="BB1214">
        <v>1</v>
      </c>
      <c r="BC1214">
        <v>1</v>
      </c>
      <c r="BD1214" t="s">
        <v>3</v>
      </c>
      <c r="BE1214" t="s">
        <v>3</v>
      </c>
      <c r="BF1214" t="s">
        <v>3</v>
      </c>
      <c r="BG1214" t="s">
        <v>3</v>
      </c>
      <c r="BH1214">
        <v>0</v>
      </c>
      <c r="BI1214">
        <v>1</v>
      </c>
      <c r="BJ1214" t="s">
        <v>815</v>
      </c>
      <c r="BM1214">
        <v>682</v>
      </c>
      <c r="BN1214">
        <v>0</v>
      </c>
      <c r="BO1214" t="s">
        <v>813</v>
      </c>
      <c r="BP1214">
        <v>1</v>
      </c>
      <c r="BQ1214">
        <v>60</v>
      </c>
      <c r="BR1214">
        <v>0</v>
      </c>
      <c r="BS1214">
        <v>24.53</v>
      </c>
      <c r="BT1214">
        <v>1</v>
      </c>
      <c r="BU1214">
        <v>1</v>
      </c>
      <c r="BV1214">
        <v>1</v>
      </c>
      <c r="BW1214">
        <v>1</v>
      </c>
      <c r="BX1214">
        <v>1</v>
      </c>
      <c r="BY1214" t="s">
        <v>3</v>
      </c>
      <c r="BZ1214">
        <v>73</v>
      </c>
      <c r="CA1214">
        <v>41</v>
      </c>
      <c r="CE1214">
        <v>30</v>
      </c>
      <c r="CF1214">
        <v>0</v>
      </c>
      <c r="CG1214">
        <v>0</v>
      </c>
      <c r="CM1214">
        <v>0</v>
      </c>
      <c r="CN1214" t="s">
        <v>3</v>
      </c>
      <c r="CO1214">
        <v>0</v>
      </c>
      <c r="CP1214">
        <f>(P1214+Q1214+S1214)</f>
        <v>0</v>
      </c>
      <c r="CQ1214">
        <f>ROUND((ROUND((AC1214*AW1214*1),2)*BC1214),2)</f>
        <v>0</v>
      </c>
      <c r="CR1214">
        <f>(ROUND((ROUND(((ET1214)*AV1214*1),2)*BB1214),2)+ROUND((ROUND(((AE1214-(EU1214))*AV1214*1),2)*BS1214),2))</f>
        <v>0</v>
      </c>
      <c r="CS1214">
        <f>ROUND((ROUND((AE1214*AV1214*1),2)*BS1214),2)</f>
        <v>0</v>
      </c>
      <c r="CT1214">
        <f>ROUND((ROUND((AF1214*AV1214*1),2)*BA1214),2)</f>
        <v>235.98</v>
      </c>
      <c r="CU1214">
        <f>AG1214</f>
        <v>0</v>
      </c>
      <c r="CV1214">
        <f>(AH1214*AV1214)</f>
        <v>1.02</v>
      </c>
      <c r="CW1214">
        <f t="shared" si="1088"/>
        <v>0</v>
      </c>
      <c r="CX1214">
        <f t="shared" si="1088"/>
        <v>0</v>
      </c>
      <c r="CY1214">
        <f>S1214*(BZ1214/100)</f>
        <v>0</v>
      </c>
      <c r="CZ1214">
        <f>S1214*(CA1214/100)</f>
        <v>0</v>
      </c>
      <c r="DC1214" t="s">
        <v>3</v>
      </c>
      <c r="DD1214" t="s">
        <v>3</v>
      </c>
      <c r="DE1214" t="s">
        <v>3</v>
      </c>
      <c r="DF1214" t="s">
        <v>3</v>
      </c>
      <c r="DG1214" t="s">
        <v>3</v>
      </c>
      <c r="DH1214" t="s">
        <v>3</v>
      </c>
      <c r="DI1214" t="s">
        <v>3</v>
      </c>
      <c r="DJ1214" t="s">
        <v>3</v>
      </c>
      <c r="DK1214" t="s">
        <v>3</v>
      </c>
      <c r="DL1214" t="s">
        <v>3</v>
      </c>
      <c r="DM1214" t="s">
        <v>3</v>
      </c>
      <c r="DN1214">
        <v>91</v>
      </c>
      <c r="DO1214">
        <v>70</v>
      </c>
      <c r="DP1214">
        <v>1</v>
      </c>
      <c r="DQ1214">
        <v>1</v>
      </c>
      <c r="DU1214">
        <v>1013</v>
      </c>
      <c r="DV1214" t="s">
        <v>127</v>
      </c>
      <c r="DW1214" t="s">
        <v>127</v>
      </c>
      <c r="DX1214">
        <v>1</v>
      </c>
      <c r="EE1214">
        <v>39928094</v>
      </c>
      <c r="EF1214">
        <v>60</v>
      </c>
      <c r="EG1214" t="s">
        <v>19</v>
      </c>
      <c r="EH1214">
        <v>0</v>
      </c>
      <c r="EI1214" t="s">
        <v>3</v>
      </c>
      <c r="EJ1214">
        <v>1</v>
      </c>
      <c r="EK1214">
        <v>682</v>
      </c>
      <c r="EL1214" t="s">
        <v>816</v>
      </c>
      <c r="EM1214" t="s">
        <v>817</v>
      </c>
      <c r="EO1214" t="s">
        <v>3</v>
      </c>
      <c r="EQ1214">
        <v>131072</v>
      </c>
      <c r="ER1214">
        <v>9.6199999999999992</v>
      </c>
      <c r="ES1214">
        <v>0</v>
      </c>
      <c r="ET1214">
        <v>0</v>
      </c>
      <c r="EU1214">
        <v>0</v>
      </c>
      <c r="EV1214">
        <v>9.6199999999999992</v>
      </c>
      <c r="EW1214">
        <v>1.02</v>
      </c>
      <c r="EX1214">
        <v>0</v>
      </c>
      <c r="EY1214">
        <v>0</v>
      </c>
      <c r="FQ1214">
        <v>0</v>
      </c>
      <c r="FR1214">
        <f>ROUND(IF(AND(BH1214=3,BI1214=3),P1214,0),2)</f>
        <v>0</v>
      </c>
      <c r="FS1214">
        <v>0</v>
      </c>
      <c r="FX1214">
        <v>91</v>
      </c>
      <c r="FY1214">
        <v>70</v>
      </c>
      <c r="GA1214" t="s">
        <v>3</v>
      </c>
      <c r="GD1214">
        <v>0</v>
      </c>
      <c r="GF1214">
        <v>903638064</v>
      </c>
      <c r="GG1214">
        <v>2</v>
      </c>
      <c r="GH1214">
        <v>1</v>
      </c>
      <c r="GI1214">
        <v>2</v>
      </c>
      <c r="GJ1214">
        <v>0</v>
      </c>
      <c r="GK1214">
        <f>ROUND(R1214*(R12)/100,2)</f>
        <v>0</v>
      </c>
      <c r="GL1214">
        <f>ROUND(IF(AND(BH1214=3,BI1214=3,FS1214&lt;&gt;0),P1214,0),2)</f>
        <v>0</v>
      </c>
      <c r="GM1214">
        <f>ROUND(O1214+X1214+Y1214+GK1214,2)+GX1214</f>
        <v>0</v>
      </c>
      <c r="GN1214">
        <f>IF(OR(BI1214=0,BI1214=1),ROUND(O1214+X1214+Y1214+GK1214,2),0)</f>
        <v>0</v>
      </c>
      <c r="GO1214">
        <f>IF(BI1214=2,ROUND(O1214+X1214+Y1214+GK1214,2),0)</f>
        <v>0</v>
      </c>
      <c r="GP1214">
        <f>IF(BI1214=4,ROUND(O1214+X1214+Y1214+GK1214,2)+GX1214,0)</f>
        <v>0</v>
      </c>
      <c r="GR1214">
        <v>0</v>
      </c>
      <c r="GS1214">
        <v>3</v>
      </c>
      <c r="GT1214">
        <v>0</v>
      </c>
      <c r="GU1214" t="s">
        <v>3</v>
      </c>
      <c r="GV1214">
        <f>ROUND((GT1214),6)</f>
        <v>0</v>
      </c>
      <c r="GW1214">
        <v>1</v>
      </c>
      <c r="GX1214">
        <f>ROUND(HC1214*I1214,2)</f>
        <v>0</v>
      </c>
      <c r="HA1214">
        <v>0</v>
      </c>
      <c r="HB1214">
        <v>0</v>
      </c>
      <c r="HC1214">
        <f>GV1214*GW1214</f>
        <v>0</v>
      </c>
      <c r="IK1214">
        <v>0</v>
      </c>
    </row>
    <row r="1215" spans="1:245" hidden="1" x14ac:dyDescent="0.2"/>
    <row r="1216" spans="1:245" hidden="1" x14ac:dyDescent="0.2">
      <c r="A1216" s="2">
        <v>51</v>
      </c>
      <c r="B1216" s="2">
        <f>B1207</f>
        <v>1</v>
      </c>
      <c r="C1216" s="2">
        <f>A1207</f>
        <v>4</v>
      </c>
      <c r="D1216" s="2">
        <f>ROW(A1207)</f>
        <v>1207</v>
      </c>
      <c r="E1216" s="2"/>
      <c r="F1216" s="2" t="str">
        <f>IF(F1207&lt;&gt;"",F1207,"")</f>
        <v>Новый раздел</v>
      </c>
      <c r="G1216" s="2" t="str">
        <f>IF(G1207&lt;&gt;"",G1207,"")</f>
        <v>п.50   Демонтаж подпорной стенки (1 м3) - 165м3</v>
      </c>
      <c r="H1216" s="2">
        <v>0</v>
      </c>
      <c r="I1216" s="2"/>
      <c r="J1216" s="2"/>
      <c r="K1216" s="2"/>
      <c r="L1216" s="2"/>
      <c r="M1216" s="2"/>
      <c r="N1216" s="2"/>
      <c r="O1216" s="2">
        <f t="shared" ref="O1216:T1216" si="1089">ROUND(AB1216,2)</f>
        <v>0</v>
      </c>
      <c r="P1216" s="2">
        <f t="shared" si="1089"/>
        <v>0</v>
      </c>
      <c r="Q1216" s="2">
        <f t="shared" si="1089"/>
        <v>0</v>
      </c>
      <c r="R1216" s="2">
        <f t="shared" si="1089"/>
        <v>0</v>
      </c>
      <c r="S1216" s="2">
        <f t="shared" si="1089"/>
        <v>0</v>
      </c>
      <c r="T1216" s="2">
        <f t="shared" si="1089"/>
        <v>0</v>
      </c>
      <c r="U1216" s="2">
        <f>AH1216</f>
        <v>0</v>
      </c>
      <c r="V1216" s="2">
        <f>AI1216</f>
        <v>0</v>
      </c>
      <c r="W1216" s="2">
        <f>ROUND(AJ1216,2)</f>
        <v>0</v>
      </c>
      <c r="X1216" s="2">
        <f>ROUND(AK1216,2)</f>
        <v>0</v>
      </c>
      <c r="Y1216" s="2">
        <f>ROUND(AL1216,2)</f>
        <v>0</v>
      </c>
      <c r="Z1216" s="2"/>
      <c r="AA1216" s="2"/>
      <c r="AB1216" s="2">
        <f>ROUND(SUMIF(AA1211:AA1214,"=40385408",O1211:O1214),2)</f>
        <v>0</v>
      </c>
      <c r="AC1216" s="2">
        <f>ROUND(SUMIF(AA1211:AA1214,"=40385408",P1211:P1214),2)</f>
        <v>0</v>
      </c>
      <c r="AD1216" s="2">
        <f>ROUND(SUMIF(AA1211:AA1214,"=40385408",Q1211:Q1214),2)</f>
        <v>0</v>
      </c>
      <c r="AE1216" s="2">
        <f>ROUND(SUMIF(AA1211:AA1214,"=40385408",R1211:R1214),2)</f>
        <v>0</v>
      </c>
      <c r="AF1216" s="2">
        <f>ROUND(SUMIF(AA1211:AA1214,"=40385408",S1211:S1214),2)</f>
        <v>0</v>
      </c>
      <c r="AG1216" s="2">
        <f>ROUND(SUMIF(AA1211:AA1214,"=40385408",T1211:T1214),2)</f>
        <v>0</v>
      </c>
      <c r="AH1216" s="2">
        <f>SUMIF(AA1211:AA1214,"=40385408",U1211:U1214)</f>
        <v>0</v>
      </c>
      <c r="AI1216" s="2">
        <f>SUMIF(AA1211:AA1214,"=40385408",V1211:V1214)</f>
        <v>0</v>
      </c>
      <c r="AJ1216" s="2">
        <f>ROUND(SUMIF(AA1211:AA1214,"=40385408",W1211:W1214),2)</f>
        <v>0</v>
      </c>
      <c r="AK1216" s="2">
        <f>ROUND(SUMIF(AA1211:AA1214,"=40385408",X1211:X1214),2)</f>
        <v>0</v>
      </c>
      <c r="AL1216" s="2">
        <f>ROUND(SUMIF(AA1211:AA1214,"=40385408",Y1211:Y1214),2)</f>
        <v>0</v>
      </c>
      <c r="AM1216" s="2"/>
      <c r="AN1216" s="2"/>
      <c r="AO1216" s="2">
        <f t="shared" ref="AO1216:BC1216" si="1090">ROUND(BX1216,2)</f>
        <v>0</v>
      </c>
      <c r="AP1216" s="2">
        <f t="shared" si="1090"/>
        <v>0</v>
      </c>
      <c r="AQ1216" s="2">
        <f t="shared" si="1090"/>
        <v>0</v>
      </c>
      <c r="AR1216" s="2">
        <f t="shared" si="1090"/>
        <v>0</v>
      </c>
      <c r="AS1216" s="2">
        <f t="shared" si="1090"/>
        <v>0</v>
      </c>
      <c r="AT1216" s="2">
        <f t="shared" si="1090"/>
        <v>0</v>
      </c>
      <c r="AU1216" s="2">
        <f t="shared" si="1090"/>
        <v>0</v>
      </c>
      <c r="AV1216" s="2">
        <f t="shared" si="1090"/>
        <v>0</v>
      </c>
      <c r="AW1216" s="2">
        <f t="shared" si="1090"/>
        <v>0</v>
      </c>
      <c r="AX1216" s="2">
        <f t="shared" si="1090"/>
        <v>0</v>
      </c>
      <c r="AY1216" s="2">
        <f t="shared" si="1090"/>
        <v>0</v>
      </c>
      <c r="AZ1216" s="2">
        <f t="shared" si="1090"/>
        <v>0</v>
      </c>
      <c r="BA1216" s="2">
        <f t="shared" si="1090"/>
        <v>0</v>
      </c>
      <c r="BB1216" s="2">
        <f t="shared" si="1090"/>
        <v>0</v>
      </c>
      <c r="BC1216" s="2">
        <f t="shared" si="1090"/>
        <v>0</v>
      </c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>
        <f>ROUND(SUMIF(AA1211:AA1214,"=40385408",FQ1211:FQ1214),2)</f>
        <v>0</v>
      </c>
      <c r="BY1216" s="2">
        <f>ROUND(SUMIF(AA1211:AA1214,"=40385408",FR1211:FR1214),2)</f>
        <v>0</v>
      </c>
      <c r="BZ1216" s="2">
        <f>ROUND(SUMIF(AA1211:AA1214,"=40385408",GL1211:GL1214),2)</f>
        <v>0</v>
      </c>
      <c r="CA1216" s="2">
        <f>ROUND(SUMIF(AA1211:AA1214,"=40385408",GM1211:GM1214),2)</f>
        <v>0</v>
      </c>
      <c r="CB1216" s="2">
        <f>ROUND(SUMIF(AA1211:AA1214,"=40385408",GN1211:GN1214),2)</f>
        <v>0</v>
      </c>
      <c r="CC1216" s="2">
        <f>ROUND(SUMIF(AA1211:AA1214,"=40385408",GO1211:GO1214),2)</f>
        <v>0</v>
      </c>
      <c r="CD1216" s="2">
        <f>ROUND(SUMIF(AA1211:AA1214,"=40385408",GP1211:GP1214),2)</f>
        <v>0</v>
      </c>
      <c r="CE1216" s="2">
        <f>AC1216-BX1216</f>
        <v>0</v>
      </c>
      <c r="CF1216" s="2">
        <f>AC1216-BY1216</f>
        <v>0</v>
      </c>
      <c r="CG1216" s="2">
        <f>BX1216-BZ1216</f>
        <v>0</v>
      </c>
      <c r="CH1216" s="2">
        <f>AC1216-BX1216-BY1216+BZ1216</f>
        <v>0</v>
      </c>
      <c r="CI1216" s="2">
        <f>BY1216-BZ1216</f>
        <v>0</v>
      </c>
      <c r="CJ1216" s="2">
        <f>ROUND(SUMIF(AA1211:AA1214,"=40385408",GX1211:GX1214),2)</f>
        <v>0</v>
      </c>
      <c r="CK1216" s="2">
        <f>ROUND(SUMIF(AA1211:AA1214,"=40385408",GY1211:GY1214),2)</f>
        <v>0</v>
      </c>
      <c r="CL1216" s="2">
        <f>ROUND(SUMIF(AA1211:AA1214,"=40385408",GZ1211:GZ1214),2)</f>
        <v>0</v>
      </c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>
        <v>0</v>
      </c>
    </row>
    <row r="1217" spans="1:23" hidden="1" x14ac:dyDescent="0.2"/>
    <row r="1218" spans="1:23" hidden="1" x14ac:dyDescent="0.2">
      <c r="A1218" s="4">
        <v>50</v>
      </c>
      <c r="B1218" s="4">
        <v>0</v>
      </c>
      <c r="C1218" s="4">
        <v>0</v>
      </c>
      <c r="D1218" s="4">
        <v>1</v>
      </c>
      <c r="E1218" s="4">
        <v>201</v>
      </c>
      <c r="F1218" s="4">
        <f>ROUND(Source!O1216,O1218)</f>
        <v>0</v>
      </c>
      <c r="G1218" s="4" t="s">
        <v>65</v>
      </c>
      <c r="H1218" s="4" t="s">
        <v>66</v>
      </c>
      <c r="I1218" s="4"/>
      <c r="J1218" s="4"/>
      <c r="K1218" s="4">
        <v>201</v>
      </c>
      <c r="L1218" s="4">
        <v>1</v>
      </c>
      <c r="M1218" s="4">
        <v>3</v>
      </c>
      <c r="N1218" s="4" t="s">
        <v>3</v>
      </c>
      <c r="O1218" s="4">
        <v>2</v>
      </c>
      <c r="P1218" s="4"/>
      <c r="Q1218" s="4"/>
      <c r="R1218" s="4"/>
      <c r="S1218" s="4"/>
      <c r="T1218" s="4"/>
      <c r="U1218" s="4"/>
      <c r="V1218" s="4"/>
      <c r="W1218" s="4"/>
    </row>
    <row r="1219" spans="1:23" hidden="1" x14ac:dyDescent="0.2">
      <c r="A1219" s="4">
        <v>50</v>
      </c>
      <c r="B1219" s="4">
        <v>0</v>
      </c>
      <c r="C1219" s="4">
        <v>0</v>
      </c>
      <c r="D1219" s="4">
        <v>1</v>
      </c>
      <c r="E1219" s="4">
        <v>202</v>
      </c>
      <c r="F1219" s="4">
        <f>ROUND(Source!P1216,O1219)</f>
        <v>0</v>
      </c>
      <c r="G1219" s="4" t="s">
        <v>67</v>
      </c>
      <c r="H1219" s="4" t="s">
        <v>68</v>
      </c>
      <c r="I1219" s="4"/>
      <c r="J1219" s="4"/>
      <c r="K1219" s="4">
        <v>202</v>
      </c>
      <c r="L1219" s="4">
        <v>2</v>
      </c>
      <c r="M1219" s="4">
        <v>3</v>
      </c>
      <c r="N1219" s="4" t="s">
        <v>3</v>
      </c>
      <c r="O1219" s="4">
        <v>2</v>
      </c>
      <c r="P1219" s="4"/>
      <c r="Q1219" s="4"/>
      <c r="R1219" s="4"/>
      <c r="S1219" s="4"/>
      <c r="T1219" s="4"/>
      <c r="U1219" s="4"/>
      <c r="V1219" s="4"/>
      <c r="W1219" s="4"/>
    </row>
    <row r="1220" spans="1:23" hidden="1" x14ac:dyDescent="0.2">
      <c r="A1220" s="4">
        <v>50</v>
      </c>
      <c r="B1220" s="4">
        <v>0</v>
      </c>
      <c r="C1220" s="4">
        <v>0</v>
      </c>
      <c r="D1220" s="4">
        <v>1</v>
      </c>
      <c r="E1220" s="4">
        <v>222</v>
      </c>
      <c r="F1220" s="4">
        <f>ROUND(Source!AO1216,O1220)</f>
        <v>0</v>
      </c>
      <c r="G1220" s="4" t="s">
        <v>69</v>
      </c>
      <c r="H1220" s="4" t="s">
        <v>70</v>
      </c>
      <c r="I1220" s="4"/>
      <c r="J1220" s="4"/>
      <c r="K1220" s="4">
        <v>222</v>
      </c>
      <c r="L1220" s="4">
        <v>3</v>
      </c>
      <c r="M1220" s="4">
        <v>3</v>
      </c>
      <c r="N1220" s="4" t="s">
        <v>3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</row>
    <row r="1221" spans="1:23" hidden="1" x14ac:dyDescent="0.2">
      <c r="A1221" s="4">
        <v>50</v>
      </c>
      <c r="B1221" s="4">
        <v>0</v>
      </c>
      <c r="C1221" s="4">
        <v>0</v>
      </c>
      <c r="D1221" s="4">
        <v>1</v>
      </c>
      <c r="E1221" s="4">
        <v>225</v>
      </c>
      <c r="F1221" s="4">
        <f>ROUND(Source!AV1216,O1221)</f>
        <v>0</v>
      </c>
      <c r="G1221" s="4" t="s">
        <v>71</v>
      </c>
      <c r="H1221" s="4" t="s">
        <v>72</v>
      </c>
      <c r="I1221" s="4"/>
      <c r="J1221" s="4"/>
      <c r="K1221" s="4">
        <v>225</v>
      </c>
      <c r="L1221" s="4">
        <v>4</v>
      </c>
      <c r="M1221" s="4">
        <v>3</v>
      </c>
      <c r="N1221" s="4" t="s">
        <v>3</v>
      </c>
      <c r="O1221" s="4">
        <v>2</v>
      </c>
      <c r="P1221" s="4"/>
      <c r="Q1221" s="4"/>
      <c r="R1221" s="4"/>
      <c r="S1221" s="4"/>
      <c r="T1221" s="4"/>
      <c r="U1221" s="4"/>
      <c r="V1221" s="4"/>
      <c r="W1221" s="4"/>
    </row>
    <row r="1222" spans="1:23" hidden="1" x14ac:dyDescent="0.2">
      <c r="A1222" s="4">
        <v>50</v>
      </c>
      <c r="B1222" s="4">
        <v>0</v>
      </c>
      <c r="C1222" s="4">
        <v>0</v>
      </c>
      <c r="D1222" s="4">
        <v>1</v>
      </c>
      <c r="E1222" s="4">
        <v>226</v>
      </c>
      <c r="F1222" s="4">
        <f>ROUND(Source!AW1216,O1222)</f>
        <v>0</v>
      </c>
      <c r="G1222" s="4" t="s">
        <v>73</v>
      </c>
      <c r="H1222" s="4" t="s">
        <v>74</v>
      </c>
      <c r="I1222" s="4"/>
      <c r="J1222" s="4"/>
      <c r="K1222" s="4">
        <v>226</v>
      </c>
      <c r="L1222" s="4">
        <v>5</v>
      </c>
      <c r="M1222" s="4">
        <v>3</v>
      </c>
      <c r="N1222" s="4" t="s">
        <v>3</v>
      </c>
      <c r="O1222" s="4">
        <v>2</v>
      </c>
      <c r="P1222" s="4"/>
      <c r="Q1222" s="4"/>
      <c r="R1222" s="4"/>
      <c r="S1222" s="4"/>
      <c r="T1222" s="4"/>
      <c r="U1222" s="4"/>
      <c r="V1222" s="4"/>
      <c r="W1222" s="4"/>
    </row>
    <row r="1223" spans="1:23" hidden="1" x14ac:dyDescent="0.2">
      <c r="A1223" s="4">
        <v>50</v>
      </c>
      <c r="B1223" s="4">
        <v>0</v>
      </c>
      <c r="C1223" s="4">
        <v>0</v>
      </c>
      <c r="D1223" s="4">
        <v>1</v>
      </c>
      <c r="E1223" s="4">
        <v>227</v>
      </c>
      <c r="F1223" s="4">
        <f>ROUND(Source!AX1216,O1223)</f>
        <v>0</v>
      </c>
      <c r="G1223" s="4" t="s">
        <v>75</v>
      </c>
      <c r="H1223" s="4" t="s">
        <v>76</v>
      </c>
      <c r="I1223" s="4"/>
      <c r="J1223" s="4"/>
      <c r="K1223" s="4">
        <v>227</v>
      </c>
      <c r="L1223" s="4">
        <v>6</v>
      </c>
      <c r="M1223" s="4">
        <v>3</v>
      </c>
      <c r="N1223" s="4" t="s">
        <v>3</v>
      </c>
      <c r="O1223" s="4">
        <v>2</v>
      </c>
      <c r="P1223" s="4"/>
      <c r="Q1223" s="4"/>
      <c r="R1223" s="4"/>
      <c r="S1223" s="4"/>
      <c r="T1223" s="4"/>
      <c r="U1223" s="4"/>
      <c r="V1223" s="4"/>
      <c r="W1223" s="4"/>
    </row>
    <row r="1224" spans="1:23" hidden="1" x14ac:dyDescent="0.2">
      <c r="A1224" s="4">
        <v>50</v>
      </c>
      <c r="B1224" s="4">
        <v>0</v>
      </c>
      <c r="C1224" s="4">
        <v>0</v>
      </c>
      <c r="D1224" s="4">
        <v>1</v>
      </c>
      <c r="E1224" s="4">
        <v>228</v>
      </c>
      <c r="F1224" s="4">
        <f>ROUND(Source!AY1216,O1224)</f>
        <v>0</v>
      </c>
      <c r="G1224" s="4" t="s">
        <v>77</v>
      </c>
      <c r="H1224" s="4" t="s">
        <v>78</v>
      </c>
      <c r="I1224" s="4"/>
      <c r="J1224" s="4"/>
      <c r="K1224" s="4">
        <v>228</v>
      </c>
      <c r="L1224" s="4">
        <v>7</v>
      </c>
      <c r="M1224" s="4">
        <v>3</v>
      </c>
      <c r="N1224" s="4" t="s">
        <v>3</v>
      </c>
      <c r="O1224" s="4">
        <v>2</v>
      </c>
      <c r="P1224" s="4"/>
      <c r="Q1224" s="4"/>
      <c r="R1224" s="4"/>
      <c r="S1224" s="4"/>
      <c r="T1224" s="4"/>
      <c r="U1224" s="4"/>
      <c r="V1224" s="4"/>
      <c r="W1224" s="4"/>
    </row>
    <row r="1225" spans="1:23" hidden="1" x14ac:dyDescent="0.2">
      <c r="A1225" s="4">
        <v>50</v>
      </c>
      <c r="B1225" s="4">
        <v>0</v>
      </c>
      <c r="C1225" s="4">
        <v>0</v>
      </c>
      <c r="D1225" s="4">
        <v>1</v>
      </c>
      <c r="E1225" s="4">
        <v>216</v>
      </c>
      <c r="F1225" s="4">
        <f>ROUND(Source!AP1216,O1225)</f>
        <v>0</v>
      </c>
      <c r="G1225" s="4" t="s">
        <v>79</v>
      </c>
      <c r="H1225" s="4" t="s">
        <v>80</v>
      </c>
      <c r="I1225" s="4"/>
      <c r="J1225" s="4"/>
      <c r="K1225" s="4">
        <v>216</v>
      </c>
      <c r="L1225" s="4">
        <v>8</v>
      </c>
      <c r="M1225" s="4">
        <v>3</v>
      </c>
      <c r="N1225" s="4" t="s">
        <v>3</v>
      </c>
      <c r="O1225" s="4">
        <v>2</v>
      </c>
      <c r="P1225" s="4"/>
      <c r="Q1225" s="4"/>
      <c r="R1225" s="4"/>
      <c r="S1225" s="4"/>
      <c r="T1225" s="4"/>
      <c r="U1225" s="4"/>
      <c r="V1225" s="4"/>
      <c r="W1225" s="4"/>
    </row>
    <row r="1226" spans="1:23" hidden="1" x14ac:dyDescent="0.2">
      <c r="A1226" s="4">
        <v>50</v>
      </c>
      <c r="B1226" s="4">
        <v>0</v>
      </c>
      <c r="C1226" s="4">
        <v>0</v>
      </c>
      <c r="D1226" s="4">
        <v>1</v>
      </c>
      <c r="E1226" s="4">
        <v>223</v>
      </c>
      <c r="F1226" s="4">
        <f>ROUND(Source!AQ1216,O1226)</f>
        <v>0</v>
      </c>
      <c r="G1226" s="4" t="s">
        <v>81</v>
      </c>
      <c r="H1226" s="4" t="s">
        <v>82</v>
      </c>
      <c r="I1226" s="4"/>
      <c r="J1226" s="4"/>
      <c r="K1226" s="4">
        <v>223</v>
      </c>
      <c r="L1226" s="4">
        <v>9</v>
      </c>
      <c r="M1226" s="4">
        <v>3</v>
      </c>
      <c r="N1226" s="4" t="s">
        <v>3</v>
      </c>
      <c r="O1226" s="4">
        <v>2</v>
      </c>
      <c r="P1226" s="4"/>
      <c r="Q1226" s="4"/>
      <c r="R1226" s="4"/>
      <c r="S1226" s="4"/>
      <c r="T1226" s="4"/>
      <c r="U1226" s="4"/>
      <c r="V1226" s="4"/>
      <c r="W1226" s="4"/>
    </row>
    <row r="1227" spans="1:23" hidden="1" x14ac:dyDescent="0.2">
      <c r="A1227" s="4">
        <v>50</v>
      </c>
      <c r="B1227" s="4">
        <v>0</v>
      </c>
      <c r="C1227" s="4">
        <v>0</v>
      </c>
      <c r="D1227" s="4">
        <v>1</v>
      </c>
      <c r="E1227" s="4">
        <v>229</v>
      </c>
      <c r="F1227" s="4">
        <f>ROUND(Source!AZ1216,O1227)</f>
        <v>0</v>
      </c>
      <c r="G1227" s="4" t="s">
        <v>83</v>
      </c>
      <c r="H1227" s="4" t="s">
        <v>84</v>
      </c>
      <c r="I1227" s="4"/>
      <c r="J1227" s="4"/>
      <c r="K1227" s="4">
        <v>229</v>
      </c>
      <c r="L1227" s="4">
        <v>10</v>
      </c>
      <c r="M1227" s="4">
        <v>3</v>
      </c>
      <c r="N1227" s="4" t="s">
        <v>3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</row>
    <row r="1228" spans="1:23" hidden="1" x14ac:dyDescent="0.2">
      <c r="A1228" s="4">
        <v>50</v>
      </c>
      <c r="B1228" s="4">
        <v>0</v>
      </c>
      <c r="C1228" s="4">
        <v>0</v>
      </c>
      <c r="D1228" s="4">
        <v>1</v>
      </c>
      <c r="E1228" s="4">
        <v>203</v>
      </c>
      <c r="F1228" s="4">
        <f>ROUND(Source!Q1216,O1228)</f>
        <v>0</v>
      </c>
      <c r="G1228" s="4" t="s">
        <v>85</v>
      </c>
      <c r="H1228" s="4" t="s">
        <v>86</v>
      </c>
      <c r="I1228" s="4"/>
      <c r="J1228" s="4"/>
      <c r="K1228" s="4">
        <v>203</v>
      </c>
      <c r="L1228" s="4">
        <v>11</v>
      </c>
      <c r="M1228" s="4">
        <v>3</v>
      </c>
      <c r="N1228" s="4" t="s">
        <v>3</v>
      </c>
      <c r="O1228" s="4">
        <v>2</v>
      </c>
      <c r="P1228" s="4"/>
      <c r="Q1228" s="4"/>
      <c r="R1228" s="4"/>
      <c r="S1228" s="4"/>
      <c r="T1228" s="4"/>
      <c r="U1228" s="4"/>
      <c r="V1228" s="4"/>
      <c r="W1228" s="4"/>
    </row>
    <row r="1229" spans="1:23" hidden="1" x14ac:dyDescent="0.2">
      <c r="A1229" s="4">
        <v>50</v>
      </c>
      <c r="B1229" s="4">
        <v>0</v>
      </c>
      <c r="C1229" s="4">
        <v>0</v>
      </c>
      <c r="D1229" s="4">
        <v>1</v>
      </c>
      <c r="E1229" s="4">
        <v>231</v>
      </c>
      <c r="F1229" s="4">
        <f>ROUND(Source!BB1216,O1229)</f>
        <v>0</v>
      </c>
      <c r="G1229" s="4" t="s">
        <v>87</v>
      </c>
      <c r="H1229" s="4" t="s">
        <v>88</v>
      </c>
      <c r="I1229" s="4"/>
      <c r="J1229" s="4"/>
      <c r="K1229" s="4">
        <v>231</v>
      </c>
      <c r="L1229" s="4">
        <v>12</v>
      </c>
      <c r="M1229" s="4">
        <v>3</v>
      </c>
      <c r="N1229" s="4" t="s">
        <v>3</v>
      </c>
      <c r="O1229" s="4">
        <v>2</v>
      </c>
      <c r="P1229" s="4"/>
      <c r="Q1229" s="4"/>
      <c r="R1229" s="4"/>
      <c r="S1229" s="4"/>
      <c r="T1229" s="4"/>
      <c r="U1229" s="4"/>
      <c r="V1229" s="4"/>
      <c r="W1229" s="4"/>
    </row>
    <row r="1230" spans="1:23" hidden="1" x14ac:dyDescent="0.2">
      <c r="A1230" s="4">
        <v>50</v>
      </c>
      <c r="B1230" s="4">
        <v>0</v>
      </c>
      <c r="C1230" s="4">
        <v>0</v>
      </c>
      <c r="D1230" s="4">
        <v>1</v>
      </c>
      <c r="E1230" s="4">
        <v>204</v>
      </c>
      <c r="F1230" s="4">
        <f>ROUND(Source!R1216,O1230)</f>
        <v>0</v>
      </c>
      <c r="G1230" s="4" t="s">
        <v>89</v>
      </c>
      <c r="H1230" s="4" t="s">
        <v>90</v>
      </c>
      <c r="I1230" s="4"/>
      <c r="J1230" s="4"/>
      <c r="K1230" s="4">
        <v>204</v>
      </c>
      <c r="L1230" s="4">
        <v>13</v>
      </c>
      <c r="M1230" s="4">
        <v>3</v>
      </c>
      <c r="N1230" s="4" t="s">
        <v>3</v>
      </c>
      <c r="O1230" s="4">
        <v>2</v>
      </c>
      <c r="P1230" s="4"/>
      <c r="Q1230" s="4"/>
      <c r="R1230" s="4"/>
      <c r="S1230" s="4"/>
      <c r="T1230" s="4"/>
      <c r="U1230" s="4"/>
      <c r="V1230" s="4"/>
      <c r="W1230" s="4"/>
    </row>
    <row r="1231" spans="1:23" hidden="1" x14ac:dyDescent="0.2">
      <c r="A1231" s="4">
        <v>50</v>
      </c>
      <c r="B1231" s="4">
        <v>0</v>
      </c>
      <c r="C1231" s="4">
        <v>0</v>
      </c>
      <c r="D1231" s="4">
        <v>1</v>
      </c>
      <c r="E1231" s="4">
        <v>205</v>
      </c>
      <c r="F1231" s="4">
        <f>ROUND(Source!S1216,O1231)</f>
        <v>0</v>
      </c>
      <c r="G1231" s="4" t="s">
        <v>91</v>
      </c>
      <c r="H1231" s="4" t="s">
        <v>92</v>
      </c>
      <c r="I1231" s="4"/>
      <c r="J1231" s="4"/>
      <c r="K1231" s="4">
        <v>205</v>
      </c>
      <c r="L1231" s="4">
        <v>14</v>
      </c>
      <c r="M1231" s="4">
        <v>3</v>
      </c>
      <c r="N1231" s="4" t="s">
        <v>3</v>
      </c>
      <c r="O1231" s="4">
        <v>2</v>
      </c>
      <c r="P1231" s="4"/>
      <c r="Q1231" s="4"/>
      <c r="R1231" s="4"/>
      <c r="S1231" s="4"/>
      <c r="T1231" s="4"/>
      <c r="U1231" s="4"/>
      <c r="V1231" s="4"/>
      <c r="W1231" s="4"/>
    </row>
    <row r="1232" spans="1:23" hidden="1" x14ac:dyDescent="0.2">
      <c r="A1232" s="4">
        <v>50</v>
      </c>
      <c r="B1232" s="4">
        <v>0</v>
      </c>
      <c r="C1232" s="4">
        <v>0</v>
      </c>
      <c r="D1232" s="4">
        <v>1</v>
      </c>
      <c r="E1232" s="4">
        <v>232</v>
      </c>
      <c r="F1232" s="4">
        <f>ROUND(Source!BC1216,O1232)</f>
        <v>0</v>
      </c>
      <c r="G1232" s="4" t="s">
        <v>93</v>
      </c>
      <c r="H1232" s="4" t="s">
        <v>94</v>
      </c>
      <c r="I1232" s="4"/>
      <c r="J1232" s="4"/>
      <c r="K1232" s="4">
        <v>232</v>
      </c>
      <c r="L1232" s="4">
        <v>15</v>
      </c>
      <c r="M1232" s="4">
        <v>3</v>
      </c>
      <c r="N1232" s="4" t="s">
        <v>3</v>
      </c>
      <c r="O1232" s="4">
        <v>2</v>
      </c>
      <c r="P1232" s="4"/>
      <c r="Q1232" s="4"/>
      <c r="R1232" s="4"/>
      <c r="S1232" s="4"/>
      <c r="T1232" s="4"/>
      <c r="U1232" s="4"/>
      <c r="V1232" s="4"/>
      <c r="W1232" s="4"/>
    </row>
    <row r="1233" spans="1:206" hidden="1" x14ac:dyDescent="0.2">
      <c r="A1233" s="4">
        <v>50</v>
      </c>
      <c r="B1233" s="4">
        <v>0</v>
      </c>
      <c r="C1233" s="4">
        <v>0</v>
      </c>
      <c r="D1233" s="4">
        <v>1</v>
      </c>
      <c r="E1233" s="4">
        <v>214</v>
      </c>
      <c r="F1233" s="4">
        <f>ROUND(Source!AS1216,O1233)</f>
        <v>0</v>
      </c>
      <c r="G1233" s="4" t="s">
        <v>95</v>
      </c>
      <c r="H1233" s="4" t="s">
        <v>96</v>
      </c>
      <c r="I1233" s="4"/>
      <c r="J1233" s="4"/>
      <c r="K1233" s="4">
        <v>214</v>
      </c>
      <c r="L1233" s="4">
        <v>16</v>
      </c>
      <c r="M1233" s="4">
        <v>3</v>
      </c>
      <c r="N1233" s="4" t="s">
        <v>3</v>
      </c>
      <c r="O1233" s="4">
        <v>2</v>
      </c>
      <c r="P1233" s="4"/>
      <c r="Q1233" s="4"/>
      <c r="R1233" s="4"/>
      <c r="S1233" s="4"/>
      <c r="T1233" s="4"/>
      <c r="U1233" s="4"/>
      <c r="V1233" s="4"/>
      <c r="W1233" s="4"/>
    </row>
    <row r="1234" spans="1:206" hidden="1" x14ac:dyDescent="0.2">
      <c r="A1234" s="4">
        <v>50</v>
      </c>
      <c r="B1234" s="4">
        <v>0</v>
      </c>
      <c r="C1234" s="4">
        <v>0</v>
      </c>
      <c r="D1234" s="4">
        <v>1</v>
      </c>
      <c r="E1234" s="4">
        <v>215</v>
      </c>
      <c r="F1234" s="4">
        <f>ROUND(Source!AT1216,O1234)</f>
        <v>0</v>
      </c>
      <c r="G1234" s="4" t="s">
        <v>97</v>
      </c>
      <c r="H1234" s="4" t="s">
        <v>98</v>
      </c>
      <c r="I1234" s="4"/>
      <c r="J1234" s="4"/>
      <c r="K1234" s="4">
        <v>215</v>
      </c>
      <c r="L1234" s="4">
        <v>17</v>
      </c>
      <c r="M1234" s="4">
        <v>3</v>
      </c>
      <c r="N1234" s="4" t="s">
        <v>3</v>
      </c>
      <c r="O1234" s="4">
        <v>2</v>
      </c>
      <c r="P1234" s="4"/>
      <c r="Q1234" s="4"/>
      <c r="R1234" s="4"/>
      <c r="S1234" s="4"/>
      <c r="T1234" s="4"/>
      <c r="U1234" s="4"/>
      <c r="V1234" s="4"/>
      <c r="W1234" s="4"/>
    </row>
    <row r="1235" spans="1:206" hidden="1" x14ac:dyDescent="0.2">
      <c r="A1235" s="4">
        <v>50</v>
      </c>
      <c r="B1235" s="4">
        <v>0</v>
      </c>
      <c r="C1235" s="4">
        <v>0</v>
      </c>
      <c r="D1235" s="4">
        <v>1</v>
      </c>
      <c r="E1235" s="4">
        <v>217</v>
      </c>
      <c r="F1235" s="4">
        <f>ROUND(Source!AU1216,O1235)</f>
        <v>0</v>
      </c>
      <c r="G1235" s="4" t="s">
        <v>99</v>
      </c>
      <c r="H1235" s="4" t="s">
        <v>100</v>
      </c>
      <c r="I1235" s="4"/>
      <c r="J1235" s="4"/>
      <c r="K1235" s="4">
        <v>217</v>
      </c>
      <c r="L1235" s="4">
        <v>18</v>
      </c>
      <c r="M1235" s="4">
        <v>3</v>
      </c>
      <c r="N1235" s="4" t="s">
        <v>3</v>
      </c>
      <c r="O1235" s="4">
        <v>2</v>
      </c>
      <c r="P1235" s="4"/>
      <c r="Q1235" s="4"/>
      <c r="R1235" s="4"/>
      <c r="S1235" s="4"/>
      <c r="T1235" s="4"/>
      <c r="U1235" s="4"/>
      <c r="V1235" s="4"/>
      <c r="W1235" s="4"/>
    </row>
    <row r="1236" spans="1:206" hidden="1" x14ac:dyDescent="0.2">
      <c r="A1236" s="4">
        <v>50</v>
      </c>
      <c r="B1236" s="4">
        <v>0</v>
      </c>
      <c r="C1236" s="4">
        <v>0</v>
      </c>
      <c r="D1236" s="4">
        <v>1</v>
      </c>
      <c r="E1236" s="4">
        <v>230</v>
      </c>
      <c r="F1236" s="4">
        <f>ROUND(Source!BA1216,O1236)</f>
        <v>0</v>
      </c>
      <c r="G1236" s="4" t="s">
        <v>101</v>
      </c>
      <c r="H1236" s="4" t="s">
        <v>102</v>
      </c>
      <c r="I1236" s="4"/>
      <c r="J1236" s="4"/>
      <c r="K1236" s="4">
        <v>230</v>
      </c>
      <c r="L1236" s="4">
        <v>19</v>
      </c>
      <c r="M1236" s="4">
        <v>3</v>
      </c>
      <c r="N1236" s="4" t="s">
        <v>3</v>
      </c>
      <c r="O1236" s="4">
        <v>2</v>
      </c>
      <c r="P1236" s="4"/>
      <c r="Q1236" s="4"/>
      <c r="R1236" s="4"/>
      <c r="S1236" s="4"/>
      <c r="T1236" s="4"/>
      <c r="U1236" s="4"/>
      <c r="V1236" s="4"/>
      <c r="W1236" s="4"/>
    </row>
    <row r="1237" spans="1:206" hidden="1" x14ac:dyDescent="0.2">
      <c r="A1237" s="4">
        <v>50</v>
      </c>
      <c r="B1237" s="4">
        <v>0</v>
      </c>
      <c r="C1237" s="4">
        <v>0</v>
      </c>
      <c r="D1237" s="4">
        <v>1</v>
      </c>
      <c r="E1237" s="4">
        <v>206</v>
      </c>
      <c r="F1237" s="4">
        <f>ROUND(Source!T1216,O1237)</f>
        <v>0</v>
      </c>
      <c r="G1237" s="4" t="s">
        <v>103</v>
      </c>
      <c r="H1237" s="4" t="s">
        <v>104</v>
      </c>
      <c r="I1237" s="4"/>
      <c r="J1237" s="4"/>
      <c r="K1237" s="4">
        <v>206</v>
      </c>
      <c r="L1237" s="4">
        <v>20</v>
      </c>
      <c r="M1237" s="4">
        <v>3</v>
      </c>
      <c r="N1237" s="4" t="s">
        <v>3</v>
      </c>
      <c r="O1237" s="4">
        <v>2</v>
      </c>
      <c r="P1237" s="4"/>
      <c r="Q1237" s="4"/>
      <c r="R1237" s="4"/>
      <c r="S1237" s="4"/>
      <c r="T1237" s="4"/>
      <c r="U1237" s="4"/>
      <c r="V1237" s="4"/>
      <c r="W1237" s="4"/>
    </row>
    <row r="1238" spans="1:206" hidden="1" x14ac:dyDescent="0.2">
      <c r="A1238" s="4">
        <v>50</v>
      </c>
      <c r="B1238" s="4">
        <v>0</v>
      </c>
      <c r="C1238" s="4">
        <v>0</v>
      </c>
      <c r="D1238" s="4">
        <v>1</v>
      </c>
      <c r="E1238" s="4">
        <v>207</v>
      </c>
      <c r="F1238" s="4">
        <f>Source!U1216</f>
        <v>0</v>
      </c>
      <c r="G1238" s="4" t="s">
        <v>105</v>
      </c>
      <c r="H1238" s="4" t="s">
        <v>106</v>
      </c>
      <c r="I1238" s="4"/>
      <c r="J1238" s="4"/>
      <c r="K1238" s="4">
        <v>207</v>
      </c>
      <c r="L1238" s="4">
        <v>21</v>
      </c>
      <c r="M1238" s="4">
        <v>3</v>
      </c>
      <c r="N1238" s="4" t="s">
        <v>3</v>
      </c>
      <c r="O1238" s="4">
        <v>-1</v>
      </c>
      <c r="P1238" s="4"/>
      <c r="Q1238" s="4"/>
      <c r="R1238" s="4"/>
      <c r="S1238" s="4"/>
      <c r="T1238" s="4"/>
      <c r="U1238" s="4"/>
      <c r="V1238" s="4"/>
      <c r="W1238" s="4"/>
    </row>
    <row r="1239" spans="1:206" hidden="1" x14ac:dyDescent="0.2">
      <c r="A1239" s="4">
        <v>50</v>
      </c>
      <c r="B1239" s="4">
        <v>0</v>
      </c>
      <c r="C1239" s="4">
        <v>0</v>
      </c>
      <c r="D1239" s="4">
        <v>1</v>
      </c>
      <c r="E1239" s="4">
        <v>208</v>
      </c>
      <c r="F1239" s="4">
        <f>Source!V1216</f>
        <v>0</v>
      </c>
      <c r="G1239" s="4" t="s">
        <v>107</v>
      </c>
      <c r="H1239" s="4" t="s">
        <v>108</v>
      </c>
      <c r="I1239" s="4"/>
      <c r="J1239" s="4"/>
      <c r="K1239" s="4">
        <v>208</v>
      </c>
      <c r="L1239" s="4">
        <v>22</v>
      </c>
      <c r="M1239" s="4">
        <v>3</v>
      </c>
      <c r="N1239" s="4" t="s">
        <v>3</v>
      </c>
      <c r="O1239" s="4">
        <v>-1</v>
      </c>
      <c r="P1239" s="4"/>
      <c r="Q1239" s="4"/>
      <c r="R1239" s="4"/>
      <c r="S1239" s="4"/>
      <c r="T1239" s="4"/>
      <c r="U1239" s="4"/>
      <c r="V1239" s="4"/>
      <c r="W1239" s="4"/>
    </row>
    <row r="1240" spans="1:206" hidden="1" x14ac:dyDescent="0.2">
      <c r="A1240" s="4">
        <v>50</v>
      </c>
      <c r="B1240" s="4">
        <v>0</v>
      </c>
      <c r="C1240" s="4">
        <v>0</v>
      </c>
      <c r="D1240" s="4">
        <v>1</v>
      </c>
      <c r="E1240" s="4">
        <v>209</v>
      </c>
      <c r="F1240" s="4">
        <f>ROUND(Source!W1216,O1240)</f>
        <v>0</v>
      </c>
      <c r="G1240" s="4" t="s">
        <v>109</v>
      </c>
      <c r="H1240" s="4" t="s">
        <v>110</v>
      </c>
      <c r="I1240" s="4"/>
      <c r="J1240" s="4"/>
      <c r="K1240" s="4">
        <v>209</v>
      </c>
      <c r="L1240" s="4">
        <v>23</v>
      </c>
      <c r="M1240" s="4">
        <v>3</v>
      </c>
      <c r="N1240" s="4" t="s">
        <v>3</v>
      </c>
      <c r="O1240" s="4">
        <v>2</v>
      </c>
      <c r="P1240" s="4"/>
      <c r="Q1240" s="4"/>
      <c r="R1240" s="4"/>
      <c r="S1240" s="4"/>
      <c r="T1240" s="4"/>
      <c r="U1240" s="4"/>
      <c r="V1240" s="4"/>
      <c r="W1240" s="4"/>
    </row>
    <row r="1241" spans="1:206" hidden="1" x14ac:dyDescent="0.2">
      <c r="A1241" s="4">
        <v>50</v>
      </c>
      <c r="B1241" s="4">
        <v>0</v>
      </c>
      <c r="C1241" s="4">
        <v>0</v>
      </c>
      <c r="D1241" s="4">
        <v>1</v>
      </c>
      <c r="E1241" s="4">
        <v>210</v>
      </c>
      <c r="F1241" s="4">
        <f>ROUND(Source!X1216,O1241)</f>
        <v>0</v>
      </c>
      <c r="G1241" s="4" t="s">
        <v>111</v>
      </c>
      <c r="H1241" s="4" t="s">
        <v>112</v>
      </c>
      <c r="I1241" s="4"/>
      <c r="J1241" s="4"/>
      <c r="K1241" s="4">
        <v>210</v>
      </c>
      <c r="L1241" s="4">
        <v>25</v>
      </c>
      <c r="M1241" s="4">
        <v>3</v>
      </c>
      <c r="N1241" s="4" t="s">
        <v>3</v>
      </c>
      <c r="O1241" s="4">
        <v>2</v>
      </c>
      <c r="P1241" s="4"/>
      <c r="Q1241" s="4"/>
      <c r="R1241" s="4"/>
      <c r="S1241" s="4"/>
      <c r="T1241" s="4"/>
      <c r="U1241" s="4"/>
      <c r="V1241" s="4"/>
      <c r="W1241" s="4"/>
    </row>
    <row r="1242" spans="1:206" hidden="1" x14ac:dyDescent="0.2">
      <c r="A1242" s="4">
        <v>50</v>
      </c>
      <c r="B1242" s="4">
        <v>0</v>
      </c>
      <c r="C1242" s="4">
        <v>0</v>
      </c>
      <c r="D1242" s="4">
        <v>1</v>
      </c>
      <c r="E1242" s="4">
        <v>211</v>
      </c>
      <c r="F1242" s="4">
        <f>ROUND(Source!Y1216,O1242)</f>
        <v>0</v>
      </c>
      <c r="G1242" s="4" t="s">
        <v>113</v>
      </c>
      <c r="H1242" s="4" t="s">
        <v>114</v>
      </c>
      <c r="I1242" s="4"/>
      <c r="J1242" s="4"/>
      <c r="K1242" s="4">
        <v>211</v>
      </c>
      <c r="L1242" s="4">
        <v>26</v>
      </c>
      <c r="M1242" s="4">
        <v>3</v>
      </c>
      <c r="N1242" s="4" t="s">
        <v>3</v>
      </c>
      <c r="O1242" s="4">
        <v>2</v>
      </c>
      <c r="P1242" s="4"/>
      <c r="Q1242" s="4"/>
      <c r="R1242" s="4"/>
      <c r="S1242" s="4"/>
      <c r="T1242" s="4"/>
      <c r="U1242" s="4"/>
      <c r="V1242" s="4"/>
      <c r="W1242" s="4"/>
    </row>
    <row r="1243" spans="1:206" hidden="1" x14ac:dyDescent="0.2">
      <c r="A1243" s="4">
        <v>50</v>
      </c>
      <c r="B1243" s="4">
        <v>0</v>
      </c>
      <c r="C1243" s="4">
        <v>0</v>
      </c>
      <c r="D1243" s="4">
        <v>1</v>
      </c>
      <c r="E1243" s="4">
        <v>224</v>
      </c>
      <c r="F1243" s="4">
        <f>ROUND(Source!AR1216,O1243)</f>
        <v>0</v>
      </c>
      <c r="G1243" s="4" t="s">
        <v>115</v>
      </c>
      <c r="H1243" s="4" t="s">
        <v>116</v>
      </c>
      <c r="I1243" s="4"/>
      <c r="J1243" s="4"/>
      <c r="K1243" s="4">
        <v>224</v>
      </c>
      <c r="L1243" s="4">
        <v>27</v>
      </c>
      <c r="M1243" s="4">
        <v>3</v>
      </c>
      <c r="N1243" s="4" t="s">
        <v>3</v>
      </c>
      <c r="O1243" s="4">
        <v>2</v>
      </c>
      <c r="P1243" s="4"/>
      <c r="Q1243" s="4"/>
      <c r="R1243" s="4"/>
      <c r="S1243" s="4"/>
      <c r="T1243" s="4"/>
      <c r="U1243" s="4"/>
      <c r="V1243" s="4"/>
      <c r="W1243" s="4"/>
    </row>
    <row r="1244" spans="1:206" hidden="1" x14ac:dyDescent="0.2"/>
    <row r="1245" spans="1:206" hidden="1" x14ac:dyDescent="0.2">
      <c r="A1245" s="1">
        <v>4</v>
      </c>
      <c r="B1245" s="1">
        <v>1</v>
      </c>
      <c r="C1245" s="1"/>
      <c r="D1245" s="1">
        <f>ROW(A1254)</f>
        <v>1254</v>
      </c>
      <c r="E1245" s="1"/>
      <c r="F1245" s="1" t="s">
        <v>13</v>
      </c>
      <c r="G1245" s="1" t="s">
        <v>818</v>
      </c>
      <c r="H1245" s="1" t="s">
        <v>3</v>
      </c>
      <c r="I1245" s="1">
        <v>0</v>
      </c>
      <c r="J1245" s="1"/>
      <c r="K1245" s="1">
        <v>0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 t="s">
        <v>3</v>
      </c>
      <c r="V1245" s="1">
        <v>0</v>
      </c>
      <c r="W1245" s="1"/>
      <c r="X1245" s="1"/>
      <c r="Y1245" s="1"/>
      <c r="Z1245" s="1"/>
      <c r="AA1245" s="1"/>
      <c r="AB1245" s="1" t="s">
        <v>3</v>
      </c>
      <c r="AC1245" s="1" t="s">
        <v>3</v>
      </c>
      <c r="AD1245" s="1" t="s">
        <v>3</v>
      </c>
      <c r="AE1245" s="1" t="s">
        <v>3</v>
      </c>
      <c r="AF1245" s="1" t="s">
        <v>3</v>
      </c>
      <c r="AG1245" s="1" t="s">
        <v>3</v>
      </c>
      <c r="AH1245" s="1"/>
      <c r="AI1245" s="1"/>
      <c r="AJ1245" s="1"/>
      <c r="AK1245" s="1"/>
      <c r="AL1245" s="1"/>
      <c r="AM1245" s="1"/>
      <c r="AN1245" s="1"/>
      <c r="AO1245" s="1"/>
      <c r="AP1245" s="1" t="s">
        <v>3</v>
      </c>
      <c r="AQ1245" s="1" t="s">
        <v>3</v>
      </c>
      <c r="AR1245" s="1" t="s">
        <v>3</v>
      </c>
      <c r="AS1245" s="1"/>
      <c r="AT1245" s="1"/>
      <c r="AU1245" s="1"/>
      <c r="AV1245" s="1"/>
      <c r="AW1245" s="1"/>
      <c r="AX1245" s="1"/>
      <c r="AY1245" s="1"/>
      <c r="AZ1245" s="1" t="s">
        <v>3</v>
      </c>
      <c r="BA1245" s="1"/>
      <c r="BB1245" s="1" t="s">
        <v>3</v>
      </c>
      <c r="BC1245" s="1" t="s">
        <v>3</v>
      </c>
      <c r="BD1245" s="1" t="s">
        <v>3</v>
      </c>
      <c r="BE1245" s="1" t="s">
        <v>3</v>
      </c>
      <c r="BF1245" s="1" t="s">
        <v>3</v>
      </c>
      <c r="BG1245" s="1" t="s">
        <v>3</v>
      </c>
      <c r="BH1245" s="1" t="s">
        <v>3</v>
      </c>
      <c r="BI1245" s="1" t="s">
        <v>3</v>
      </c>
      <c r="BJ1245" s="1" t="s">
        <v>3</v>
      </c>
      <c r="BK1245" s="1" t="s">
        <v>3</v>
      </c>
      <c r="BL1245" s="1" t="s">
        <v>3</v>
      </c>
      <c r="BM1245" s="1" t="s">
        <v>3</v>
      </c>
      <c r="BN1245" s="1" t="s">
        <v>3</v>
      </c>
      <c r="BO1245" s="1" t="s">
        <v>3</v>
      </c>
      <c r="BP1245" s="1" t="s">
        <v>3</v>
      </c>
      <c r="BQ1245" s="1"/>
      <c r="BR1245" s="1"/>
      <c r="BS1245" s="1"/>
      <c r="BT1245" s="1"/>
      <c r="BU1245" s="1"/>
      <c r="BV1245" s="1"/>
      <c r="BW1245" s="1"/>
      <c r="BX1245" s="1">
        <v>0</v>
      </c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>
        <v>0</v>
      </c>
    </row>
    <row r="1246" spans="1:206" hidden="1" x14ac:dyDescent="0.2"/>
    <row r="1247" spans="1:206" hidden="1" x14ac:dyDescent="0.2">
      <c r="A1247" s="2">
        <v>52</v>
      </c>
      <c r="B1247" s="2">
        <f t="shared" ref="B1247:G1247" si="1091">B1254</f>
        <v>1</v>
      </c>
      <c r="C1247" s="2">
        <f t="shared" si="1091"/>
        <v>4</v>
      </c>
      <c r="D1247" s="2">
        <f t="shared" si="1091"/>
        <v>1245</v>
      </c>
      <c r="E1247" s="2">
        <f t="shared" si="1091"/>
        <v>0</v>
      </c>
      <c r="F1247" s="2" t="str">
        <f t="shared" si="1091"/>
        <v>Новый раздел</v>
      </c>
      <c r="G1247" s="2" t="str">
        <f t="shared" si="1091"/>
        <v>п.54   Облицовка подпорной стенки мраморной штукатуркой - 100м2</v>
      </c>
      <c r="H1247" s="2"/>
      <c r="I1247" s="2"/>
      <c r="J1247" s="2"/>
      <c r="K1247" s="2"/>
      <c r="L1247" s="2"/>
      <c r="M1247" s="2"/>
      <c r="N1247" s="2"/>
      <c r="O1247" s="2">
        <f t="shared" ref="O1247:AT1247" si="1092">O1254</f>
        <v>0</v>
      </c>
      <c r="P1247" s="2">
        <f t="shared" si="1092"/>
        <v>0</v>
      </c>
      <c r="Q1247" s="2">
        <f t="shared" si="1092"/>
        <v>0</v>
      </c>
      <c r="R1247" s="2">
        <f t="shared" si="1092"/>
        <v>0</v>
      </c>
      <c r="S1247" s="2">
        <f t="shared" si="1092"/>
        <v>0</v>
      </c>
      <c r="T1247" s="2">
        <f t="shared" si="1092"/>
        <v>0</v>
      </c>
      <c r="U1247" s="2">
        <f t="shared" si="1092"/>
        <v>0</v>
      </c>
      <c r="V1247" s="2">
        <f t="shared" si="1092"/>
        <v>0</v>
      </c>
      <c r="W1247" s="2">
        <f t="shared" si="1092"/>
        <v>0</v>
      </c>
      <c r="X1247" s="2">
        <f t="shared" si="1092"/>
        <v>0</v>
      </c>
      <c r="Y1247" s="2">
        <f t="shared" si="1092"/>
        <v>0</v>
      </c>
      <c r="Z1247" s="2">
        <f t="shared" si="1092"/>
        <v>0</v>
      </c>
      <c r="AA1247" s="2">
        <f t="shared" si="1092"/>
        <v>0</v>
      </c>
      <c r="AB1247" s="2">
        <f t="shared" si="1092"/>
        <v>0</v>
      </c>
      <c r="AC1247" s="2">
        <f t="shared" si="1092"/>
        <v>0</v>
      </c>
      <c r="AD1247" s="2">
        <f t="shared" si="1092"/>
        <v>0</v>
      </c>
      <c r="AE1247" s="2">
        <f t="shared" si="1092"/>
        <v>0</v>
      </c>
      <c r="AF1247" s="2">
        <f t="shared" si="1092"/>
        <v>0</v>
      </c>
      <c r="AG1247" s="2">
        <f t="shared" si="1092"/>
        <v>0</v>
      </c>
      <c r="AH1247" s="2">
        <f t="shared" si="1092"/>
        <v>0</v>
      </c>
      <c r="AI1247" s="2">
        <f t="shared" si="1092"/>
        <v>0</v>
      </c>
      <c r="AJ1247" s="2">
        <f t="shared" si="1092"/>
        <v>0</v>
      </c>
      <c r="AK1247" s="2">
        <f t="shared" si="1092"/>
        <v>0</v>
      </c>
      <c r="AL1247" s="2">
        <f t="shared" si="1092"/>
        <v>0</v>
      </c>
      <c r="AM1247" s="2">
        <f t="shared" si="1092"/>
        <v>0</v>
      </c>
      <c r="AN1247" s="2">
        <f t="shared" si="1092"/>
        <v>0</v>
      </c>
      <c r="AO1247" s="2">
        <f t="shared" si="1092"/>
        <v>0</v>
      </c>
      <c r="AP1247" s="2">
        <f t="shared" si="1092"/>
        <v>0</v>
      </c>
      <c r="AQ1247" s="2">
        <f t="shared" si="1092"/>
        <v>0</v>
      </c>
      <c r="AR1247" s="2">
        <f t="shared" si="1092"/>
        <v>0</v>
      </c>
      <c r="AS1247" s="2">
        <f t="shared" si="1092"/>
        <v>0</v>
      </c>
      <c r="AT1247" s="2">
        <f t="shared" si="1092"/>
        <v>0</v>
      </c>
      <c r="AU1247" s="2">
        <f t="shared" ref="AU1247:BZ1247" si="1093">AU1254</f>
        <v>0</v>
      </c>
      <c r="AV1247" s="2">
        <f t="shared" si="1093"/>
        <v>0</v>
      </c>
      <c r="AW1247" s="2">
        <f t="shared" si="1093"/>
        <v>0</v>
      </c>
      <c r="AX1247" s="2">
        <f t="shared" si="1093"/>
        <v>0</v>
      </c>
      <c r="AY1247" s="2">
        <f t="shared" si="1093"/>
        <v>0</v>
      </c>
      <c r="AZ1247" s="2">
        <f t="shared" si="1093"/>
        <v>0</v>
      </c>
      <c r="BA1247" s="2">
        <f t="shared" si="1093"/>
        <v>0</v>
      </c>
      <c r="BB1247" s="2">
        <f t="shared" si="1093"/>
        <v>0</v>
      </c>
      <c r="BC1247" s="2">
        <f t="shared" si="1093"/>
        <v>0</v>
      </c>
      <c r="BD1247" s="2">
        <f t="shared" si="1093"/>
        <v>0</v>
      </c>
      <c r="BE1247" s="2">
        <f t="shared" si="1093"/>
        <v>0</v>
      </c>
      <c r="BF1247" s="2">
        <f t="shared" si="1093"/>
        <v>0</v>
      </c>
      <c r="BG1247" s="2">
        <f t="shared" si="1093"/>
        <v>0</v>
      </c>
      <c r="BH1247" s="2">
        <f t="shared" si="1093"/>
        <v>0</v>
      </c>
      <c r="BI1247" s="2">
        <f t="shared" si="1093"/>
        <v>0</v>
      </c>
      <c r="BJ1247" s="2">
        <f t="shared" si="1093"/>
        <v>0</v>
      </c>
      <c r="BK1247" s="2">
        <f t="shared" si="1093"/>
        <v>0</v>
      </c>
      <c r="BL1247" s="2">
        <f t="shared" si="1093"/>
        <v>0</v>
      </c>
      <c r="BM1247" s="2">
        <f t="shared" si="1093"/>
        <v>0</v>
      </c>
      <c r="BN1247" s="2">
        <f t="shared" si="1093"/>
        <v>0</v>
      </c>
      <c r="BO1247" s="2">
        <f t="shared" si="1093"/>
        <v>0</v>
      </c>
      <c r="BP1247" s="2">
        <f t="shared" si="1093"/>
        <v>0</v>
      </c>
      <c r="BQ1247" s="2">
        <f t="shared" si="1093"/>
        <v>0</v>
      </c>
      <c r="BR1247" s="2">
        <f t="shared" si="1093"/>
        <v>0</v>
      </c>
      <c r="BS1247" s="2">
        <f t="shared" si="1093"/>
        <v>0</v>
      </c>
      <c r="BT1247" s="2">
        <f t="shared" si="1093"/>
        <v>0</v>
      </c>
      <c r="BU1247" s="2">
        <f t="shared" si="1093"/>
        <v>0</v>
      </c>
      <c r="BV1247" s="2">
        <f t="shared" si="1093"/>
        <v>0</v>
      </c>
      <c r="BW1247" s="2">
        <f t="shared" si="1093"/>
        <v>0</v>
      </c>
      <c r="BX1247" s="2">
        <f t="shared" si="1093"/>
        <v>0</v>
      </c>
      <c r="BY1247" s="2">
        <f t="shared" si="1093"/>
        <v>0</v>
      </c>
      <c r="BZ1247" s="2">
        <f t="shared" si="1093"/>
        <v>0</v>
      </c>
      <c r="CA1247" s="2">
        <f t="shared" ref="CA1247:DF1247" si="1094">CA1254</f>
        <v>0</v>
      </c>
      <c r="CB1247" s="2">
        <f t="shared" si="1094"/>
        <v>0</v>
      </c>
      <c r="CC1247" s="2">
        <f t="shared" si="1094"/>
        <v>0</v>
      </c>
      <c r="CD1247" s="2">
        <f t="shared" si="1094"/>
        <v>0</v>
      </c>
      <c r="CE1247" s="2">
        <f t="shared" si="1094"/>
        <v>0</v>
      </c>
      <c r="CF1247" s="2">
        <f t="shared" si="1094"/>
        <v>0</v>
      </c>
      <c r="CG1247" s="2">
        <f t="shared" si="1094"/>
        <v>0</v>
      </c>
      <c r="CH1247" s="2">
        <f t="shared" si="1094"/>
        <v>0</v>
      </c>
      <c r="CI1247" s="2">
        <f t="shared" si="1094"/>
        <v>0</v>
      </c>
      <c r="CJ1247" s="2">
        <f t="shared" si="1094"/>
        <v>0</v>
      </c>
      <c r="CK1247" s="2">
        <f t="shared" si="1094"/>
        <v>0</v>
      </c>
      <c r="CL1247" s="2">
        <f t="shared" si="1094"/>
        <v>0</v>
      </c>
      <c r="CM1247" s="2">
        <f t="shared" si="1094"/>
        <v>0</v>
      </c>
      <c r="CN1247" s="2">
        <f t="shared" si="1094"/>
        <v>0</v>
      </c>
      <c r="CO1247" s="2">
        <f t="shared" si="1094"/>
        <v>0</v>
      </c>
      <c r="CP1247" s="2">
        <f t="shared" si="1094"/>
        <v>0</v>
      </c>
      <c r="CQ1247" s="2">
        <f t="shared" si="1094"/>
        <v>0</v>
      </c>
      <c r="CR1247" s="2">
        <f t="shared" si="1094"/>
        <v>0</v>
      </c>
      <c r="CS1247" s="2">
        <f t="shared" si="1094"/>
        <v>0</v>
      </c>
      <c r="CT1247" s="2">
        <f t="shared" si="1094"/>
        <v>0</v>
      </c>
      <c r="CU1247" s="2">
        <f t="shared" si="1094"/>
        <v>0</v>
      </c>
      <c r="CV1247" s="2">
        <f t="shared" si="1094"/>
        <v>0</v>
      </c>
      <c r="CW1247" s="2">
        <f t="shared" si="1094"/>
        <v>0</v>
      </c>
      <c r="CX1247" s="2">
        <f t="shared" si="1094"/>
        <v>0</v>
      </c>
      <c r="CY1247" s="2">
        <f t="shared" si="1094"/>
        <v>0</v>
      </c>
      <c r="CZ1247" s="2">
        <f t="shared" si="1094"/>
        <v>0</v>
      </c>
      <c r="DA1247" s="2">
        <f t="shared" si="1094"/>
        <v>0</v>
      </c>
      <c r="DB1247" s="2">
        <f t="shared" si="1094"/>
        <v>0</v>
      </c>
      <c r="DC1247" s="2">
        <f t="shared" si="1094"/>
        <v>0</v>
      </c>
      <c r="DD1247" s="2">
        <f t="shared" si="1094"/>
        <v>0</v>
      </c>
      <c r="DE1247" s="2">
        <f t="shared" si="1094"/>
        <v>0</v>
      </c>
      <c r="DF1247" s="2">
        <f t="shared" si="1094"/>
        <v>0</v>
      </c>
      <c r="DG1247" s="3">
        <f t="shared" ref="DG1247:EL1247" si="1095">DG1254</f>
        <v>0</v>
      </c>
      <c r="DH1247" s="3">
        <f t="shared" si="1095"/>
        <v>0</v>
      </c>
      <c r="DI1247" s="3">
        <f t="shared" si="1095"/>
        <v>0</v>
      </c>
      <c r="DJ1247" s="3">
        <f t="shared" si="1095"/>
        <v>0</v>
      </c>
      <c r="DK1247" s="3">
        <f t="shared" si="1095"/>
        <v>0</v>
      </c>
      <c r="DL1247" s="3">
        <f t="shared" si="1095"/>
        <v>0</v>
      </c>
      <c r="DM1247" s="3">
        <f t="shared" si="1095"/>
        <v>0</v>
      </c>
      <c r="DN1247" s="3">
        <f t="shared" si="1095"/>
        <v>0</v>
      </c>
      <c r="DO1247" s="3">
        <f t="shared" si="1095"/>
        <v>0</v>
      </c>
      <c r="DP1247" s="3">
        <f t="shared" si="1095"/>
        <v>0</v>
      </c>
      <c r="DQ1247" s="3">
        <f t="shared" si="1095"/>
        <v>0</v>
      </c>
      <c r="DR1247" s="3">
        <f t="shared" si="1095"/>
        <v>0</v>
      </c>
      <c r="DS1247" s="3">
        <f t="shared" si="1095"/>
        <v>0</v>
      </c>
      <c r="DT1247" s="3">
        <f t="shared" si="1095"/>
        <v>0</v>
      </c>
      <c r="DU1247" s="3">
        <f t="shared" si="1095"/>
        <v>0</v>
      </c>
      <c r="DV1247" s="3">
        <f t="shared" si="1095"/>
        <v>0</v>
      </c>
      <c r="DW1247" s="3">
        <f t="shared" si="1095"/>
        <v>0</v>
      </c>
      <c r="DX1247" s="3">
        <f t="shared" si="1095"/>
        <v>0</v>
      </c>
      <c r="DY1247" s="3">
        <f t="shared" si="1095"/>
        <v>0</v>
      </c>
      <c r="DZ1247" s="3">
        <f t="shared" si="1095"/>
        <v>0</v>
      </c>
      <c r="EA1247" s="3">
        <f t="shared" si="1095"/>
        <v>0</v>
      </c>
      <c r="EB1247" s="3">
        <f t="shared" si="1095"/>
        <v>0</v>
      </c>
      <c r="EC1247" s="3">
        <f t="shared" si="1095"/>
        <v>0</v>
      </c>
      <c r="ED1247" s="3">
        <f t="shared" si="1095"/>
        <v>0</v>
      </c>
      <c r="EE1247" s="3">
        <f t="shared" si="1095"/>
        <v>0</v>
      </c>
      <c r="EF1247" s="3">
        <f t="shared" si="1095"/>
        <v>0</v>
      </c>
      <c r="EG1247" s="3">
        <f t="shared" si="1095"/>
        <v>0</v>
      </c>
      <c r="EH1247" s="3">
        <f t="shared" si="1095"/>
        <v>0</v>
      </c>
      <c r="EI1247" s="3">
        <f t="shared" si="1095"/>
        <v>0</v>
      </c>
      <c r="EJ1247" s="3">
        <f t="shared" si="1095"/>
        <v>0</v>
      </c>
      <c r="EK1247" s="3">
        <f t="shared" si="1095"/>
        <v>0</v>
      </c>
      <c r="EL1247" s="3">
        <f t="shared" si="1095"/>
        <v>0</v>
      </c>
      <c r="EM1247" s="3">
        <f t="shared" ref="EM1247:FR1247" si="1096">EM1254</f>
        <v>0</v>
      </c>
      <c r="EN1247" s="3">
        <f t="shared" si="1096"/>
        <v>0</v>
      </c>
      <c r="EO1247" s="3">
        <f t="shared" si="1096"/>
        <v>0</v>
      </c>
      <c r="EP1247" s="3">
        <f t="shared" si="1096"/>
        <v>0</v>
      </c>
      <c r="EQ1247" s="3">
        <f t="shared" si="1096"/>
        <v>0</v>
      </c>
      <c r="ER1247" s="3">
        <f t="shared" si="1096"/>
        <v>0</v>
      </c>
      <c r="ES1247" s="3">
        <f t="shared" si="1096"/>
        <v>0</v>
      </c>
      <c r="ET1247" s="3">
        <f t="shared" si="1096"/>
        <v>0</v>
      </c>
      <c r="EU1247" s="3">
        <f t="shared" si="1096"/>
        <v>0</v>
      </c>
      <c r="EV1247" s="3">
        <f t="shared" si="1096"/>
        <v>0</v>
      </c>
      <c r="EW1247" s="3">
        <f t="shared" si="1096"/>
        <v>0</v>
      </c>
      <c r="EX1247" s="3">
        <f t="shared" si="1096"/>
        <v>0</v>
      </c>
      <c r="EY1247" s="3">
        <f t="shared" si="1096"/>
        <v>0</v>
      </c>
      <c r="EZ1247" s="3">
        <f t="shared" si="1096"/>
        <v>0</v>
      </c>
      <c r="FA1247" s="3">
        <f t="shared" si="1096"/>
        <v>0</v>
      </c>
      <c r="FB1247" s="3">
        <f t="shared" si="1096"/>
        <v>0</v>
      </c>
      <c r="FC1247" s="3">
        <f t="shared" si="1096"/>
        <v>0</v>
      </c>
      <c r="FD1247" s="3">
        <f t="shared" si="1096"/>
        <v>0</v>
      </c>
      <c r="FE1247" s="3">
        <f t="shared" si="1096"/>
        <v>0</v>
      </c>
      <c r="FF1247" s="3">
        <f t="shared" si="1096"/>
        <v>0</v>
      </c>
      <c r="FG1247" s="3">
        <f t="shared" si="1096"/>
        <v>0</v>
      </c>
      <c r="FH1247" s="3">
        <f t="shared" si="1096"/>
        <v>0</v>
      </c>
      <c r="FI1247" s="3">
        <f t="shared" si="1096"/>
        <v>0</v>
      </c>
      <c r="FJ1247" s="3">
        <f t="shared" si="1096"/>
        <v>0</v>
      </c>
      <c r="FK1247" s="3">
        <f t="shared" si="1096"/>
        <v>0</v>
      </c>
      <c r="FL1247" s="3">
        <f t="shared" si="1096"/>
        <v>0</v>
      </c>
      <c r="FM1247" s="3">
        <f t="shared" si="1096"/>
        <v>0</v>
      </c>
      <c r="FN1247" s="3">
        <f t="shared" si="1096"/>
        <v>0</v>
      </c>
      <c r="FO1247" s="3">
        <f t="shared" si="1096"/>
        <v>0</v>
      </c>
      <c r="FP1247" s="3">
        <f t="shared" si="1096"/>
        <v>0</v>
      </c>
      <c r="FQ1247" s="3">
        <f t="shared" si="1096"/>
        <v>0</v>
      </c>
      <c r="FR1247" s="3">
        <f t="shared" si="1096"/>
        <v>0</v>
      </c>
      <c r="FS1247" s="3">
        <f t="shared" ref="FS1247:GX1247" si="1097">FS1254</f>
        <v>0</v>
      </c>
      <c r="FT1247" s="3">
        <f t="shared" si="1097"/>
        <v>0</v>
      </c>
      <c r="FU1247" s="3">
        <f t="shared" si="1097"/>
        <v>0</v>
      </c>
      <c r="FV1247" s="3">
        <f t="shared" si="1097"/>
        <v>0</v>
      </c>
      <c r="FW1247" s="3">
        <f t="shared" si="1097"/>
        <v>0</v>
      </c>
      <c r="FX1247" s="3">
        <f t="shared" si="1097"/>
        <v>0</v>
      </c>
      <c r="FY1247" s="3">
        <f t="shared" si="1097"/>
        <v>0</v>
      </c>
      <c r="FZ1247" s="3">
        <f t="shared" si="1097"/>
        <v>0</v>
      </c>
      <c r="GA1247" s="3">
        <f t="shared" si="1097"/>
        <v>0</v>
      </c>
      <c r="GB1247" s="3">
        <f t="shared" si="1097"/>
        <v>0</v>
      </c>
      <c r="GC1247" s="3">
        <f t="shared" si="1097"/>
        <v>0</v>
      </c>
      <c r="GD1247" s="3">
        <f t="shared" si="1097"/>
        <v>0</v>
      </c>
      <c r="GE1247" s="3">
        <f t="shared" si="1097"/>
        <v>0</v>
      </c>
      <c r="GF1247" s="3">
        <f t="shared" si="1097"/>
        <v>0</v>
      </c>
      <c r="GG1247" s="3">
        <f t="shared" si="1097"/>
        <v>0</v>
      </c>
      <c r="GH1247" s="3">
        <f t="shared" si="1097"/>
        <v>0</v>
      </c>
      <c r="GI1247" s="3">
        <f t="shared" si="1097"/>
        <v>0</v>
      </c>
      <c r="GJ1247" s="3">
        <f t="shared" si="1097"/>
        <v>0</v>
      </c>
      <c r="GK1247" s="3">
        <f t="shared" si="1097"/>
        <v>0</v>
      </c>
      <c r="GL1247" s="3">
        <f t="shared" si="1097"/>
        <v>0</v>
      </c>
      <c r="GM1247" s="3">
        <f t="shared" si="1097"/>
        <v>0</v>
      </c>
      <c r="GN1247" s="3">
        <f t="shared" si="1097"/>
        <v>0</v>
      </c>
      <c r="GO1247" s="3">
        <f t="shared" si="1097"/>
        <v>0</v>
      </c>
      <c r="GP1247" s="3">
        <f t="shared" si="1097"/>
        <v>0</v>
      </c>
      <c r="GQ1247" s="3">
        <f t="shared" si="1097"/>
        <v>0</v>
      </c>
      <c r="GR1247" s="3">
        <f t="shared" si="1097"/>
        <v>0</v>
      </c>
      <c r="GS1247" s="3">
        <f t="shared" si="1097"/>
        <v>0</v>
      </c>
      <c r="GT1247" s="3">
        <f t="shared" si="1097"/>
        <v>0</v>
      </c>
      <c r="GU1247" s="3">
        <f t="shared" si="1097"/>
        <v>0</v>
      </c>
      <c r="GV1247" s="3">
        <f t="shared" si="1097"/>
        <v>0</v>
      </c>
      <c r="GW1247" s="3">
        <f t="shared" si="1097"/>
        <v>0</v>
      </c>
      <c r="GX1247" s="3">
        <f t="shared" si="1097"/>
        <v>0</v>
      </c>
    </row>
    <row r="1248" spans="1:206" hidden="1" x14ac:dyDescent="0.2"/>
    <row r="1249" spans="1:245" hidden="1" x14ac:dyDescent="0.2">
      <c r="A1249">
        <v>17</v>
      </c>
      <c r="B1249">
        <v>1</v>
      </c>
      <c r="C1249">
        <f>ROW(SmtRes!A640)</f>
        <v>640</v>
      </c>
      <c r="D1249">
        <f>ROW(EtalonRes!A633)</f>
        <v>633</v>
      </c>
      <c r="E1249" t="s">
        <v>819</v>
      </c>
      <c r="F1249" t="s">
        <v>558</v>
      </c>
      <c r="G1249" t="s">
        <v>559</v>
      </c>
      <c r="H1249" t="s">
        <v>560</v>
      </c>
      <c r="I1249">
        <v>0</v>
      </c>
      <c r="J1249">
        <v>0</v>
      </c>
      <c r="O1249">
        <f>ROUND(CP1249,2)</f>
        <v>0</v>
      </c>
      <c r="P1249">
        <f>ROUND((ROUND((AC1249*AW1249*I1249),2)*BC1249),2)</f>
        <v>0</v>
      </c>
      <c r="Q1249">
        <f>(ROUND((ROUND(((ET1249)*AV1249*I1249),2)*BB1249),2)+ROUND((ROUND(((AE1249-(EU1249))*AV1249*I1249),2)*BS1249),2))</f>
        <v>0</v>
      </c>
      <c r="R1249">
        <f>ROUND((ROUND((AE1249*AV1249*I1249),2)*BS1249),2)</f>
        <v>0</v>
      </c>
      <c r="S1249">
        <f>ROUND((ROUND((AF1249*AV1249*I1249),2)*BA1249),2)</f>
        <v>0</v>
      </c>
      <c r="T1249">
        <f>ROUND(CU1249*I1249,2)</f>
        <v>0</v>
      </c>
      <c r="U1249">
        <f>CV1249*I1249</f>
        <v>0</v>
      </c>
      <c r="V1249">
        <f>CW1249*I1249</f>
        <v>0</v>
      </c>
      <c r="W1249">
        <f>ROUND(CX1249*I1249,2)</f>
        <v>0</v>
      </c>
      <c r="X1249">
        <f t="shared" ref="X1249:Y1252" si="1098">ROUND(CY1249,2)</f>
        <v>0</v>
      </c>
      <c r="Y1249">
        <f t="shared" si="1098"/>
        <v>0</v>
      </c>
      <c r="AA1249">
        <v>40385408</v>
      </c>
      <c r="AB1249">
        <f>ROUND((AC1249+AD1249+AF1249),6)</f>
        <v>929.29</v>
      </c>
      <c r="AC1249">
        <f>ROUND((ES1249),6)</f>
        <v>1.41</v>
      </c>
      <c r="AD1249">
        <f>ROUND((((ET1249)-(EU1249))+AE1249),6)</f>
        <v>156.80000000000001</v>
      </c>
      <c r="AE1249">
        <f t="shared" ref="AE1249:AF1252" si="1099">ROUND((EU1249),6)</f>
        <v>35.979999999999997</v>
      </c>
      <c r="AF1249">
        <f t="shared" si="1099"/>
        <v>771.08</v>
      </c>
      <c r="AG1249">
        <f>ROUND((AP1249),6)</f>
        <v>0</v>
      </c>
      <c r="AH1249">
        <f t="shared" ref="AH1249:AI1252" si="1100">(EW1249)</f>
        <v>61.1</v>
      </c>
      <c r="AI1249">
        <f t="shared" si="1100"/>
        <v>0</v>
      </c>
      <c r="AJ1249">
        <f>(AS1249)</f>
        <v>0</v>
      </c>
      <c r="AK1249">
        <v>929.29</v>
      </c>
      <c r="AL1249">
        <v>1.41</v>
      </c>
      <c r="AM1249">
        <v>156.80000000000001</v>
      </c>
      <c r="AN1249">
        <v>35.979999999999997</v>
      </c>
      <c r="AO1249">
        <v>771.08</v>
      </c>
      <c r="AP1249">
        <v>0</v>
      </c>
      <c r="AQ1249">
        <v>61.1</v>
      </c>
      <c r="AR1249">
        <v>0</v>
      </c>
      <c r="AS1249">
        <v>0</v>
      </c>
      <c r="AT1249">
        <v>88</v>
      </c>
      <c r="AU1249">
        <v>42</v>
      </c>
      <c r="AV1249">
        <v>1</v>
      </c>
      <c r="AW1249">
        <v>1</v>
      </c>
      <c r="AZ1249">
        <v>1</v>
      </c>
      <c r="BA1249">
        <v>24.53</v>
      </c>
      <c r="BB1249">
        <v>10.64</v>
      </c>
      <c r="BC1249">
        <v>5.69</v>
      </c>
      <c r="BD1249" t="s">
        <v>3</v>
      </c>
      <c r="BE1249" t="s">
        <v>3</v>
      </c>
      <c r="BF1249" t="s">
        <v>3</v>
      </c>
      <c r="BG1249" t="s">
        <v>3</v>
      </c>
      <c r="BH1249">
        <v>0</v>
      </c>
      <c r="BI1249">
        <v>1</v>
      </c>
      <c r="BJ1249" t="s">
        <v>561</v>
      </c>
      <c r="BM1249">
        <v>114</v>
      </c>
      <c r="BN1249">
        <v>0</v>
      </c>
      <c r="BO1249" t="s">
        <v>3</v>
      </c>
      <c r="BP1249">
        <v>0</v>
      </c>
      <c r="BQ1249">
        <v>30</v>
      </c>
      <c r="BR1249">
        <v>0</v>
      </c>
      <c r="BS1249">
        <v>24.53</v>
      </c>
      <c r="BT1249">
        <v>1</v>
      </c>
      <c r="BU1249">
        <v>1</v>
      </c>
      <c r="BV1249">
        <v>1</v>
      </c>
      <c r="BW1249">
        <v>1</v>
      </c>
      <c r="BX1249">
        <v>1</v>
      </c>
      <c r="BY1249" t="s">
        <v>3</v>
      </c>
      <c r="BZ1249">
        <v>88</v>
      </c>
      <c r="CA1249">
        <v>42</v>
      </c>
      <c r="CE1249">
        <v>30</v>
      </c>
      <c r="CF1249">
        <v>0</v>
      </c>
      <c r="CG1249">
        <v>0</v>
      </c>
      <c r="CM1249">
        <v>0</v>
      </c>
      <c r="CN1249" t="s">
        <v>3</v>
      </c>
      <c r="CO1249">
        <v>0</v>
      </c>
      <c r="CP1249">
        <f>(P1249+Q1249+S1249)</f>
        <v>0</v>
      </c>
      <c r="CQ1249">
        <f>ROUND((ROUND((AC1249*AW1249*1),2)*BC1249),2)</f>
        <v>8.02</v>
      </c>
      <c r="CR1249">
        <f>(ROUND((ROUND(((ET1249)*AV1249*1),2)*BB1249),2)+ROUND((ROUND(((AE1249-(EU1249))*AV1249*1),2)*BS1249),2))</f>
        <v>1668.35</v>
      </c>
      <c r="CS1249">
        <f>ROUND((ROUND((AE1249*AV1249*1),2)*BS1249),2)</f>
        <v>882.59</v>
      </c>
      <c r="CT1249">
        <f>ROUND((ROUND((AF1249*AV1249*1),2)*BA1249),2)</f>
        <v>18914.59</v>
      </c>
      <c r="CU1249">
        <f>AG1249</f>
        <v>0</v>
      </c>
      <c r="CV1249">
        <f>(AH1249*AV1249)</f>
        <v>61.1</v>
      </c>
      <c r="CW1249">
        <f t="shared" ref="CW1249:CX1252" si="1101">AI1249</f>
        <v>0</v>
      </c>
      <c r="CX1249">
        <f t="shared" si="1101"/>
        <v>0</v>
      </c>
      <c r="CY1249">
        <f>S1249*(BZ1249/100)</f>
        <v>0</v>
      </c>
      <c r="CZ1249">
        <f>S1249*(CA1249/100)</f>
        <v>0</v>
      </c>
      <c r="DC1249" t="s">
        <v>3</v>
      </c>
      <c r="DD1249" t="s">
        <v>3</v>
      </c>
      <c r="DE1249" t="s">
        <v>3</v>
      </c>
      <c r="DF1249" t="s">
        <v>3</v>
      </c>
      <c r="DG1249" t="s">
        <v>3</v>
      </c>
      <c r="DH1249" t="s">
        <v>3</v>
      </c>
      <c r="DI1249" t="s">
        <v>3</v>
      </c>
      <c r="DJ1249" t="s">
        <v>3</v>
      </c>
      <c r="DK1249" t="s">
        <v>3</v>
      </c>
      <c r="DL1249" t="s">
        <v>3</v>
      </c>
      <c r="DM1249" t="s">
        <v>3</v>
      </c>
      <c r="DN1249">
        <v>120</v>
      </c>
      <c r="DO1249">
        <v>84</v>
      </c>
      <c r="DP1249">
        <v>1</v>
      </c>
      <c r="DQ1249">
        <v>1</v>
      </c>
      <c r="DU1249">
        <v>1013</v>
      </c>
      <c r="DV1249" t="s">
        <v>560</v>
      </c>
      <c r="DW1249" t="s">
        <v>560</v>
      </c>
      <c r="DX1249">
        <v>1</v>
      </c>
      <c r="EE1249">
        <v>39927526</v>
      </c>
      <c r="EF1249">
        <v>30</v>
      </c>
      <c r="EG1249" t="s">
        <v>51</v>
      </c>
      <c r="EH1249">
        <v>0</v>
      </c>
      <c r="EI1249" t="s">
        <v>3</v>
      </c>
      <c r="EJ1249">
        <v>1</v>
      </c>
      <c r="EK1249">
        <v>114</v>
      </c>
      <c r="EL1249" t="s">
        <v>562</v>
      </c>
      <c r="EM1249" t="s">
        <v>563</v>
      </c>
      <c r="EO1249" t="s">
        <v>3</v>
      </c>
      <c r="EQ1249">
        <v>131072</v>
      </c>
      <c r="ER1249">
        <v>929.29</v>
      </c>
      <c r="ES1249">
        <v>1.41</v>
      </c>
      <c r="ET1249">
        <v>156.80000000000001</v>
      </c>
      <c r="EU1249">
        <v>35.979999999999997</v>
      </c>
      <c r="EV1249">
        <v>771.08</v>
      </c>
      <c r="EW1249">
        <v>61.1</v>
      </c>
      <c r="EX1249">
        <v>0</v>
      </c>
      <c r="EY1249">
        <v>0</v>
      </c>
      <c r="FQ1249">
        <v>0</v>
      </c>
      <c r="FR1249">
        <f>ROUND(IF(AND(BH1249=3,BI1249=3),P1249,0),2)</f>
        <v>0</v>
      </c>
      <c r="FS1249">
        <v>0</v>
      </c>
      <c r="FX1249">
        <v>120</v>
      </c>
      <c r="FY1249">
        <v>84</v>
      </c>
      <c r="GA1249" t="s">
        <v>3</v>
      </c>
      <c r="GD1249">
        <v>0</v>
      </c>
      <c r="GF1249">
        <v>-1183386335</v>
      </c>
      <c r="GG1249">
        <v>2</v>
      </c>
      <c r="GH1249">
        <v>1</v>
      </c>
      <c r="GI1249">
        <v>3</v>
      </c>
      <c r="GJ1249">
        <v>0</v>
      </c>
      <c r="GK1249">
        <f>ROUND(R1249*(R12)/100,2)</f>
        <v>0</v>
      </c>
      <c r="GL1249">
        <f>ROUND(IF(AND(BH1249=3,BI1249=3,FS1249&lt;&gt;0),P1249,0),2)</f>
        <v>0</v>
      </c>
      <c r="GM1249">
        <f>ROUND(O1249+X1249+Y1249+GK1249,2)+GX1249</f>
        <v>0</v>
      </c>
      <c r="GN1249">
        <f>IF(OR(BI1249=0,BI1249=1),ROUND(O1249+X1249+Y1249+GK1249,2),0)</f>
        <v>0</v>
      </c>
      <c r="GO1249">
        <f>IF(BI1249=2,ROUND(O1249+X1249+Y1249+GK1249,2),0)</f>
        <v>0</v>
      </c>
      <c r="GP1249">
        <f>IF(BI1249=4,ROUND(O1249+X1249+Y1249+GK1249,2)+GX1249,0)</f>
        <v>0</v>
      </c>
      <c r="GR1249">
        <v>0</v>
      </c>
      <c r="GS1249">
        <v>3</v>
      </c>
      <c r="GT1249">
        <v>0</v>
      </c>
      <c r="GU1249" t="s">
        <v>3</v>
      </c>
      <c r="GV1249">
        <f>ROUND((GT1249),6)</f>
        <v>0</v>
      </c>
      <c r="GW1249">
        <v>1</v>
      </c>
      <c r="GX1249">
        <f>ROUND(HC1249*I1249,2)</f>
        <v>0</v>
      </c>
      <c r="HA1249">
        <v>0</v>
      </c>
      <c r="HB1249">
        <v>0</v>
      </c>
      <c r="HC1249">
        <f>GV1249*GW1249</f>
        <v>0</v>
      </c>
      <c r="IK1249">
        <v>0</v>
      </c>
    </row>
    <row r="1250" spans="1:245" hidden="1" x14ac:dyDescent="0.2">
      <c r="A1250">
        <v>18</v>
      </c>
      <c r="B1250">
        <v>1</v>
      </c>
      <c r="C1250">
        <v>637</v>
      </c>
      <c r="E1250" t="s">
        <v>820</v>
      </c>
      <c r="F1250" t="s">
        <v>565</v>
      </c>
      <c r="G1250" t="s">
        <v>566</v>
      </c>
      <c r="H1250" t="s">
        <v>44</v>
      </c>
      <c r="I1250">
        <v>0</v>
      </c>
      <c r="J1250">
        <v>0.10584</v>
      </c>
      <c r="O1250">
        <f>ROUND(CP1250,2)</f>
        <v>0</v>
      </c>
      <c r="P1250">
        <f>ROUND((ROUND((AC1250*AW1250*I1250),2)*BC1250),2)</f>
        <v>0</v>
      </c>
      <c r="Q1250">
        <f>(ROUND((ROUND(((ET1250)*AV1250*I1250),2)*BB1250),2)+ROUND((ROUND(((AE1250-(EU1250))*AV1250*I1250),2)*BS1250),2))</f>
        <v>0</v>
      </c>
      <c r="R1250">
        <f>ROUND((ROUND((AE1250*AV1250*I1250),2)*BS1250),2)</f>
        <v>0</v>
      </c>
      <c r="S1250">
        <f>ROUND((ROUND((AF1250*AV1250*I1250),2)*BA1250),2)</f>
        <v>0</v>
      </c>
      <c r="T1250">
        <f>ROUND(CU1250*I1250,2)</f>
        <v>0</v>
      </c>
      <c r="U1250">
        <f>CV1250*I1250</f>
        <v>0</v>
      </c>
      <c r="V1250">
        <f>CW1250*I1250</f>
        <v>0</v>
      </c>
      <c r="W1250">
        <f>ROUND(CX1250*I1250,2)</f>
        <v>0</v>
      </c>
      <c r="X1250">
        <f t="shared" si="1098"/>
        <v>0</v>
      </c>
      <c r="Y1250">
        <f t="shared" si="1098"/>
        <v>0</v>
      </c>
      <c r="AA1250">
        <v>40385408</v>
      </c>
      <c r="AB1250">
        <f>ROUND((AC1250+AD1250+AF1250),6)</f>
        <v>7.07</v>
      </c>
      <c r="AC1250">
        <f>ROUND((ES1250),6)</f>
        <v>7.07</v>
      </c>
      <c r="AD1250">
        <f>ROUND((((ET1250)-(EU1250))+AE1250),6)</f>
        <v>0</v>
      </c>
      <c r="AE1250">
        <f t="shared" si="1099"/>
        <v>0</v>
      </c>
      <c r="AF1250">
        <f t="shared" si="1099"/>
        <v>0</v>
      </c>
      <c r="AG1250">
        <f>ROUND((AP1250),6)</f>
        <v>0</v>
      </c>
      <c r="AH1250">
        <f t="shared" si="1100"/>
        <v>0</v>
      </c>
      <c r="AI1250">
        <f t="shared" si="1100"/>
        <v>0</v>
      </c>
      <c r="AJ1250">
        <f>(AS1250)</f>
        <v>0</v>
      </c>
      <c r="AK1250">
        <v>7.07</v>
      </c>
      <c r="AL1250">
        <v>7.07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1</v>
      </c>
      <c r="AW1250">
        <v>1</v>
      </c>
      <c r="AZ1250">
        <v>1</v>
      </c>
      <c r="BA1250">
        <v>1</v>
      </c>
      <c r="BB1250">
        <v>1</v>
      </c>
      <c r="BC1250">
        <v>4.99</v>
      </c>
      <c r="BD1250" t="s">
        <v>3</v>
      </c>
      <c r="BE1250" t="s">
        <v>3</v>
      </c>
      <c r="BF1250" t="s">
        <v>3</v>
      </c>
      <c r="BG1250" t="s">
        <v>3</v>
      </c>
      <c r="BH1250">
        <v>3</v>
      </c>
      <c r="BI1250">
        <v>1</v>
      </c>
      <c r="BJ1250" t="s">
        <v>567</v>
      </c>
      <c r="BM1250">
        <v>114</v>
      </c>
      <c r="BN1250">
        <v>0</v>
      </c>
      <c r="BO1250" t="s">
        <v>3</v>
      </c>
      <c r="BP1250">
        <v>0</v>
      </c>
      <c r="BQ1250">
        <v>30</v>
      </c>
      <c r="BR1250">
        <v>0</v>
      </c>
      <c r="BS1250">
        <v>1</v>
      </c>
      <c r="BT1250">
        <v>1</v>
      </c>
      <c r="BU1250">
        <v>1</v>
      </c>
      <c r="BV1250">
        <v>1</v>
      </c>
      <c r="BW1250">
        <v>1</v>
      </c>
      <c r="BX1250">
        <v>1</v>
      </c>
      <c r="BY1250" t="s">
        <v>3</v>
      </c>
      <c r="BZ1250">
        <v>0</v>
      </c>
      <c r="CA1250">
        <v>0</v>
      </c>
      <c r="CE1250">
        <v>30</v>
      </c>
      <c r="CF1250">
        <v>0</v>
      </c>
      <c r="CG1250">
        <v>0</v>
      </c>
      <c r="CM1250">
        <v>0</v>
      </c>
      <c r="CN1250" t="s">
        <v>3</v>
      </c>
      <c r="CO1250">
        <v>0</v>
      </c>
      <c r="CP1250">
        <f>(P1250+Q1250+S1250)</f>
        <v>0</v>
      </c>
      <c r="CQ1250">
        <f>ROUND((ROUND((AC1250*AW1250*1),2)*BC1250),2)</f>
        <v>35.28</v>
      </c>
      <c r="CR1250">
        <f>(ROUND((ROUND(((ET1250)*AV1250*1),2)*BB1250),2)+ROUND((ROUND(((AE1250-(EU1250))*AV1250*1),2)*BS1250),2))</f>
        <v>0</v>
      </c>
      <c r="CS1250">
        <f>ROUND((ROUND((AE1250*AV1250*1),2)*BS1250),2)</f>
        <v>0</v>
      </c>
      <c r="CT1250">
        <f>ROUND((ROUND((AF1250*AV1250*1),2)*BA1250),2)</f>
        <v>0</v>
      </c>
      <c r="CU1250">
        <f>AG1250</f>
        <v>0</v>
      </c>
      <c r="CV1250">
        <f>(AH1250*AV1250)</f>
        <v>0</v>
      </c>
      <c r="CW1250">
        <f t="shared" si="1101"/>
        <v>0</v>
      </c>
      <c r="CX1250">
        <f t="shared" si="1101"/>
        <v>0</v>
      </c>
      <c r="CY1250">
        <f>S1250*(BZ1250/100)</f>
        <v>0</v>
      </c>
      <c r="CZ1250">
        <f>S1250*(CA1250/100)</f>
        <v>0</v>
      </c>
      <c r="DC1250" t="s">
        <v>3</v>
      </c>
      <c r="DD1250" t="s">
        <v>3</v>
      </c>
      <c r="DE1250" t="s">
        <v>3</v>
      </c>
      <c r="DF1250" t="s">
        <v>3</v>
      </c>
      <c r="DG1250" t="s">
        <v>3</v>
      </c>
      <c r="DH1250" t="s">
        <v>3</v>
      </c>
      <c r="DI1250" t="s">
        <v>3</v>
      </c>
      <c r="DJ1250" t="s">
        <v>3</v>
      </c>
      <c r="DK1250" t="s">
        <v>3</v>
      </c>
      <c r="DL1250" t="s">
        <v>3</v>
      </c>
      <c r="DM1250" t="s">
        <v>3</v>
      </c>
      <c r="DN1250">
        <v>120</v>
      </c>
      <c r="DO1250">
        <v>84</v>
      </c>
      <c r="DP1250">
        <v>1</v>
      </c>
      <c r="DQ1250">
        <v>1</v>
      </c>
      <c r="DU1250">
        <v>1007</v>
      </c>
      <c r="DV1250" t="s">
        <v>44</v>
      </c>
      <c r="DW1250" t="s">
        <v>44</v>
      </c>
      <c r="DX1250">
        <v>1</v>
      </c>
      <c r="EE1250">
        <v>39927526</v>
      </c>
      <c r="EF1250">
        <v>30</v>
      </c>
      <c r="EG1250" t="s">
        <v>51</v>
      </c>
      <c r="EH1250">
        <v>0</v>
      </c>
      <c r="EI1250" t="s">
        <v>3</v>
      </c>
      <c r="EJ1250">
        <v>1</v>
      </c>
      <c r="EK1250">
        <v>114</v>
      </c>
      <c r="EL1250" t="s">
        <v>562</v>
      </c>
      <c r="EM1250" t="s">
        <v>563</v>
      </c>
      <c r="EO1250" t="s">
        <v>3</v>
      </c>
      <c r="EQ1250">
        <v>0</v>
      </c>
      <c r="ER1250">
        <v>7.07</v>
      </c>
      <c r="ES1250">
        <v>7.07</v>
      </c>
      <c r="ET1250">
        <v>0</v>
      </c>
      <c r="EU1250">
        <v>0</v>
      </c>
      <c r="EV1250">
        <v>0</v>
      </c>
      <c r="EW1250">
        <v>0</v>
      </c>
      <c r="EX1250">
        <v>0</v>
      </c>
      <c r="FQ1250">
        <v>0</v>
      </c>
      <c r="FR1250">
        <f>ROUND(IF(AND(BH1250=3,BI1250=3),P1250,0),2)</f>
        <v>0</v>
      </c>
      <c r="FS1250">
        <v>0</v>
      </c>
      <c r="FX1250">
        <v>120</v>
      </c>
      <c r="FY1250">
        <v>84</v>
      </c>
      <c r="GA1250" t="s">
        <v>3</v>
      </c>
      <c r="GD1250">
        <v>0</v>
      </c>
      <c r="GF1250">
        <v>-862991314</v>
      </c>
      <c r="GG1250">
        <v>2</v>
      </c>
      <c r="GH1250">
        <v>1</v>
      </c>
      <c r="GI1250">
        <v>3</v>
      </c>
      <c r="GJ1250">
        <v>0</v>
      </c>
      <c r="GK1250">
        <f>ROUND(R1250*(R12)/100,2)</f>
        <v>0</v>
      </c>
      <c r="GL1250">
        <f>ROUND(IF(AND(BH1250=3,BI1250=3,FS1250&lt;&gt;0),P1250,0),2)</f>
        <v>0</v>
      </c>
      <c r="GM1250">
        <f>ROUND(O1250+X1250+Y1250+GK1250,2)+GX1250</f>
        <v>0</v>
      </c>
      <c r="GN1250">
        <f>IF(OR(BI1250=0,BI1250=1),ROUND(O1250+X1250+Y1250+GK1250,2),0)</f>
        <v>0</v>
      </c>
      <c r="GO1250">
        <f>IF(BI1250=2,ROUND(O1250+X1250+Y1250+GK1250,2),0)</f>
        <v>0</v>
      </c>
      <c r="GP1250">
        <f>IF(BI1250=4,ROUND(O1250+X1250+Y1250+GK1250,2)+GX1250,0)</f>
        <v>0</v>
      </c>
      <c r="GR1250">
        <v>0</v>
      </c>
      <c r="GS1250">
        <v>3</v>
      </c>
      <c r="GT1250">
        <v>0</v>
      </c>
      <c r="GU1250" t="s">
        <v>3</v>
      </c>
      <c r="GV1250">
        <f>ROUND((GT1250),6)</f>
        <v>0</v>
      </c>
      <c r="GW1250">
        <v>1</v>
      </c>
      <c r="GX1250">
        <f>ROUND(HC1250*I1250,2)</f>
        <v>0</v>
      </c>
      <c r="HA1250">
        <v>0</v>
      </c>
      <c r="HB1250">
        <v>0</v>
      </c>
      <c r="HC1250">
        <f>GV1250*GW1250</f>
        <v>0</v>
      </c>
      <c r="IK1250">
        <v>0</v>
      </c>
    </row>
    <row r="1251" spans="1:245" hidden="1" x14ac:dyDescent="0.2">
      <c r="A1251">
        <v>18</v>
      </c>
      <c r="B1251">
        <v>1</v>
      </c>
      <c r="C1251">
        <v>639</v>
      </c>
      <c r="E1251" t="s">
        <v>821</v>
      </c>
      <c r="F1251" t="s">
        <v>822</v>
      </c>
      <c r="G1251" t="s">
        <v>823</v>
      </c>
      <c r="H1251" t="s">
        <v>57</v>
      </c>
      <c r="I1251">
        <v>0</v>
      </c>
      <c r="J1251">
        <v>0.6048</v>
      </c>
      <c r="O1251">
        <f>ROUND(CP1251,2)</f>
        <v>0</v>
      </c>
      <c r="P1251">
        <f>ROUND((ROUND((AC1251*AW1251*I1251),2)*BC1251),2)</f>
        <v>0</v>
      </c>
      <c r="Q1251">
        <f>(ROUND((ROUND(((ET1251)*AV1251*I1251),2)*BB1251),2)+ROUND((ROUND(((AE1251-(EU1251))*AV1251*I1251),2)*BS1251),2))</f>
        <v>0</v>
      </c>
      <c r="R1251">
        <f>ROUND((ROUND((AE1251*AV1251*I1251),2)*BS1251),2)</f>
        <v>0</v>
      </c>
      <c r="S1251">
        <f>ROUND((ROUND((AF1251*AV1251*I1251),2)*BA1251),2)</f>
        <v>0</v>
      </c>
      <c r="T1251">
        <f>ROUND(CU1251*I1251,2)</f>
        <v>0</v>
      </c>
      <c r="U1251">
        <f>CV1251*I1251</f>
        <v>0</v>
      </c>
      <c r="V1251">
        <f>CW1251*I1251</f>
        <v>0</v>
      </c>
      <c r="W1251">
        <f>ROUND(CX1251*I1251,2)</f>
        <v>0</v>
      </c>
      <c r="X1251">
        <f t="shared" si="1098"/>
        <v>0</v>
      </c>
      <c r="Y1251">
        <f t="shared" si="1098"/>
        <v>0</v>
      </c>
      <c r="AA1251">
        <v>40385408</v>
      </c>
      <c r="AB1251">
        <f>ROUND((AC1251+AD1251+AF1251),6)</f>
        <v>18737.86</v>
      </c>
      <c r="AC1251">
        <f>ROUND((ES1251),6)</f>
        <v>18737.86</v>
      </c>
      <c r="AD1251">
        <f>ROUND((((ET1251)-(EU1251))+AE1251),6)</f>
        <v>0</v>
      </c>
      <c r="AE1251">
        <f t="shared" si="1099"/>
        <v>0</v>
      </c>
      <c r="AF1251">
        <f t="shared" si="1099"/>
        <v>0</v>
      </c>
      <c r="AG1251">
        <f>ROUND((AP1251),6)</f>
        <v>0</v>
      </c>
      <c r="AH1251">
        <f t="shared" si="1100"/>
        <v>0</v>
      </c>
      <c r="AI1251">
        <f t="shared" si="1100"/>
        <v>0</v>
      </c>
      <c r="AJ1251">
        <f>(AS1251)</f>
        <v>0</v>
      </c>
      <c r="AK1251">
        <v>18737.86</v>
      </c>
      <c r="AL1251">
        <v>18737.86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1</v>
      </c>
      <c r="AW1251">
        <v>1</v>
      </c>
      <c r="AZ1251">
        <v>1</v>
      </c>
      <c r="BA1251">
        <v>1</v>
      </c>
      <c r="BB1251">
        <v>1</v>
      </c>
      <c r="BC1251">
        <v>1.79</v>
      </c>
      <c r="BD1251" t="s">
        <v>3</v>
      </c>
      <c r="BE1251" t="s">
        <v>3</v>
      </c>
      <c r="BF1251" t="s">
        <v>3</v>
      </c>
      <c r="BG1251" t="s">
        <v>3</v>
      </c>
      <c r="BH1251">
        <v>3</v>
      </c>
      <c r="BI1251">
        <v>1</v>
      </c>
      <c r="BJ1251" t="s">
        <v>824</v>
      </c>
      <c r="BM1251">
        <v>114</v>
      </c>
      <c r="BN1251">
        <v>0</v>
      </c>
      <c r="BO1251" t="s">
        <v>3</v>
      </c>
      <c r="BP1251">
        <v>0</v>
      </c>
      <c r="BQ1251">
        <v>30</v>
      </c>
      <c r="BR1251">
        <v>0</v>
      </c>
      <c r="BS1251">
        <v>1</v>
      </c>
      <c r="BT1251">
        <v>1</v>
      </c>
      <c r="BU1251">
        <v>1</v>
      </c>
      <c r="BV1251">
        <v>1</v>
      </c>
      <c r="BW1251">
        <v>1</v>
      </c>
      <c r="BX1251">
        <v>1</v>
      </c>
      <c r="BY1251" t="s">
        <v>3</v>
      </c>
      <c r="BZ1251">
        <v>0</v>
      </c>
      <c r="CA1251">
        <v>0</v>
      </c>
      <c r="CE1251">
        <v>30</v>
      </c>
      <c r="CF1251">
        <v>0</v>
      </c>
      <c r="CG1251">
        <v>0</v>
      </c>
      <c r="CM1251">
        <v>0</v>
      </c>
      <c r="CN1251" t="s">
        <v>3</v>
      </c>
      <c r="CO1251">
        <v>0</v>
      </c>
      <c r="CP1251">
        <f>(P1251+Q1251+S1251)</f>
        <v>0</v>
      </c>
      <c r="CQ1251">
        <f>ROUND((ROUND((AC1251*AW1251*1),2)*BC1251),2)</f>
        <v>33540.769999999997</v>
      </c>
      <c r="CR1251">
        <f>(ROUND((ROUND(((ET1251)*AV1251*1),2)*BB1251),2)+ROUND((ROUND(((AE1251-(EU1251))*AV1251*1),2)*BS1251),2))</f>
        <v>0</v>
      </c>
      <c r="CS1251">
        <f>ROUND((ROUND((AE1251*AV1251*1),2)*BS1251),2)</f>
        <v>0</v>
      </c>
      <c r="CT1251">
        <f>ROUND((ROUND((AF1251*AV1251*1),2)*BA1251),2)</f>
        <v>0</v>
      </c>
      <c r="CU1251">
        <f>AG1251</f>
        <v>0</v>
      </c>
      <c r="CV1251">
        <f>(AH1251*AV1251)</f>
        <v>0</v>
      </c>
      <c r="CW1251">
        <f t="shared" si="1101"/>
        <v>0</v>
      </c>
      <c r="CX1251">
        <f t="shared" si="1101"/>
        <v>0</v>
      </c>
      <c r="CY1251">
        <f>S1251*(BZ1251/100)</f>
        <v>0</v>
      </c>
      <c r="CZ1251">
        <f>S1251*(CA1251/100)</f>
        <v>0</v>
      </c>
      <c r="DC1251" t="s">
        <v>3</v>
      </c>
      <c r="DD1251" t="s">
        <v>3</v>
      </c>
      <c r="DE1251" t="s">
        <v>3</v>
      </c>
      <c r="DF1251" t="s">
        <v>3</v>
      </c>
      <c r="DG1251" t="s">
        <v>3</v>
      </c>
      <c r="DH1251" t="s">
        <v>3</v>
      </c>
      <c r="DI1251" t="s">
        <v>3</v>
      </c>
      <c r="DJ1251" t="s">
        <v>3</v>
      </c>
      <c r="DK1251" t="s">
        <v>3</v>
      </c>
      <c r="DL1251" t="s">
        <v>3</v>
      </c>
      <c r="DM1251" t="s">
        <v>3</v>
      </c>
      <c r="DN1251">
        <v>120</v>
      </c>
      <c r="DO1251">
        <v>84</v>
      </c>
      <c r="DP1251">
        <v>1</v>
      </c>
      <c r="DQ1251">
        <v>1</v>
      </c>
      <c r="DU1251">
        <v>1009</v>
      </c>
      <c r="DV1251" t="s">
        <v>57</v>
      </c>
      <c r="DW1251" t="s">
        <v>57</v>
      </c>
      <c r="DX1251">
        <v>1000</v>
      </c>
      <c r="EE1251">
        <v>39927526</v>
      </c>
      <c r="EF1251">
        <v>30</v>
      </c>
      <c r="EG1251" t="s">
        <v>51</v>
      </c>
      <c r="EH1251">
        <v>0</v>
      </c>
      <c r="EI1251" t="s">
        <v>3</v>
      </c>
      <c r="EJ1251">
        <v>1</v>
      </c>
      <c r="EK1251">
        <v>114</v>
      </c>
      <c r="EL1251" t="s">
        <v>562</v>
      </c>
      <c r="EM1251" t="s">
        <v>563</v>
      </c>
      <c r="EO1251" t="s">
        <v>3</v>
      </c>
      <c r="EQ1251">
        <v>0</v>
      </c>
      <c r="ER1251">
        <v>18737.86</v>
      </c>
      <c r="ES1251">
        <v>18737.86</v>
      </c>
      <c r="ET1251">
        <v>0</v>
      </c>
      <c r="EU1251">
        <v>0</v>
      </c>
      <c r="EV1251">
        <v>0</v>
      </c>
      <c r="EW1251">
        <v>0</v>
      </c>
      <c r="EX1251">
        <v>0</v>
      </c>
      <c r="FQ1251">
        <v>0</v>
      </c>
      <c r="FR1251">
        <f>ROUND(IF(AND(BH1251=3,BI1251=3),P1251,0),2)</f>
        <v>0</v>
      </c>
      <c r="FS1251">
        <v>0</v>
      </c>
      <c r="FX1251">
        <v>120</v>
      </c>
      <c r="FY1251">
        <v>84</v>
      </c>
      <c r="GA1251" t="s">
        <v>3</v>
      </c>
      <c r="GD1251">
        <v>0</v>
      </c>
      <c r="GF1251">
        <v>1606119865</v>
      </c>
      <c r="GG1251">
        <v>2</v>
      </c>
      <c r="GH1251">
        <v>1</v>
      </c>
      <c r="GI1251">
        <v>3</v>
      </c>
      <c r="GJ1251">
        <v>0</v>
      </c>
      <c r="GK1251">
        <f>ROUND(R1251*(R12)/100,2)</f>
        <v>0</v>
      </c>
      <c r="GL1251">
        <f>ROUND(IF(AND(BH1251=3,BI1251=3,FS1251&lt;&gt;0),P1251,0),2)</f>
        <v>0</v>
      </c>
      <c r="GM1251">
        <f>ROUND(O1251+X1251+Y1251+GK1251,2)+GX1251</f>
        <v>0</v>
      </c>
      <c r="GN1251">
        <f>IF(OR(BI1251=0,BI1251=1),ROUND(O1251+X1251+Y1251+GK1251,2),0)</f>
        <v>0</v>
      </c>
      <c r="GO1251">
        <f>IF(BI1251=2,ROUND(O1251+X1251+Y1251+GK1251,2),0)</f>
        <v>0</v>
      </c>
      <c r="GP1251">
        <f>IF(BI1251=4,ROUND(O1251+X1251+Y1251+GK1251,2)+GX1251,0)</f>
        <v>0</v>
      </c>
      <c r="GR1251">
        <v>0</v>
      </c>
      <c r="GS1251">
        <v>3</v>
      </c>
      <c r="GT1251">
        <v>0</v>
      </c>
      <c r="GU1251" t="s">
        <v>3</v>
      </c>
      <c r="GV1251">
        <f>ROUND((GT1251),6)</f>
        <v>0</v>
      </c>
      <c r="GW1251">
        <v>1</v>
      </c>
      <c r="GX1251">
        <f>ROUND(HC1251*I1251,2)</f>
        <v>0</v>
      </c>
      <c r="HA1251">
        <v>0</v>
      </c>
      <c r="HB1251">
        <v>0</v>
      </c>
      <c r="HC1251">
        <f>GV1251*GW1251</f>
        <v>0</v>
      </c>
      <c r="IK1251">
        <v>0</v>
      </c>
    </row>
    <row r="1252" spans="1:245" hidden="1" x14ac:dyDescent="0.2">
      <c r="A1252">
        <v>18</v>
      </c>
      <c r="B1252">
        <v>1</v>
      </c>
      <c r="C1252">
        <v>638</v>
      </c>
      <c r="E1252" t="s">
        <v>825</v>
      </c>
      <c r="F1252" t="s">
        <v>573</v>
      </c>
      <c r="G1252" t="s">
        <v>574</v>
      </c>
      <c r="H1252" t="s">
        <v>44</v>
      </c>
      <c r="I1252">
        <v>0</v>
      </c>
      <c r="J1252">
        <v>1.512</v>
      </c>
      <c r="O1252">
        <f>ROUND(CP1252,2)</f>
        <v>0</v>
      </c>
      <c r="P1252">
        <f>ROUND((ROUND((AC1252*AW1252*I1252),2)*BC1252),2)</f>
        <v>0</v>
      </c>
      <c r="Q1252">
        <f>(ROUND((ROUND(((ET1252)*AV1252*I1252),2)*BB1252),2)+ROUND((ROUND(((AE1252-(EU1252))*AV1252*I1252),2)*BS1252),2))</f>
        <v>0</v>
      </c>
      <c r="R1252">
        <f>ROUND((ROUND((AE1252*AV1252*I1252),2)*BS1252),2)</f>
        <v>0</v>
      </c>
      <c r="S1252">
        <f>ROUND((ROUND((AF1252*AV1252*I1252),2)*BA1252),2)</f>
        <v>0</v>
      </c>
      <c r="T1252">
        <f>ROUND(CU1252*I1252,2)</f>
        <v>0</v>
      </c>
      <c r="U1252">
        <f>CV1252*I1252</f>
        <v>0</v>
      </c>
      <c r="V1252">
        <f>CW1252*I1252</f>
        <v>0</v>
      </c>
      <c r="W1252">
        <f>ROUND(CX1252*I1252,2)</f>
        <v>0</v>
      </c>
      <c r="X1252">
        <f t="shared" si="1098"/>
        <v>0</v>
      </c>
      <c r="Y1252">
        <f t="shared" si="1098"/>
        <v>0</v>
      </c>
      <c r="AA1252">
        <v>40385408</v>
      </c>
      <c r="AB1252">
        <f>ROUND((AC1252+AD1252+AF1252),6)</f>
        <v>481.69</v>
      </c>
      <c r="AC1252">
        <f>ROUND((ES1252),6)</f>
        <v>481.69</v>
      </c>
      <c r="AD1252">
        <f>ROUND((((ET1252)-(EU1252))+AE1252),6)</f>
        <v>0</v>
      </c>
      <c r="AE1252">
        <f t="shared" si="1099"/>
        <v>0</v>
      </c>
      <c r="AF1252">
        <f t="shared" si="1099"/>
        <v>0</v>
      </c>
      <c r="AG1252">
        <f>ROUND((AP1252),6)</f>
        <v>0</v>
      </c>
      <c r="AH1252">
        <f t="shared" si="1100"/>
        <v>0</v>
      </c>
      <c r="AI1252">
        <f t="shared" si="1100"/>
        <v>0</v>
      </c>
      <c r="AJ1252">
        <f>(AS1252)</f>
        <v>0</v>
      </c>
      <c r="AK1252">
        <v>481.69</v>
      </c>
      <c r="AL1252">
        <v>481.69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1</v>
      </c>
      <c r="AW1252">
        <v>1</v>
      </c>
      <c r="AZ1252">
        <v>1</v>
      </c>
      <c r="BA1252">
        <v>1</v>
      </c>
      <c r="BB1252">
        <v>1</v>
      </c>
      <c r="BC1252">
        <v>6.69</v>
      </c>
      <c r="BD1252" t="s">
        <v>3</v>
      </c>
      <c r="BE1252" t="s">
        <v>3</v>
      </c>
      <c r="BF1252" t="s">
        <v>3</v>
      </c>
      <c r="BG1252" t="s">
        <v>3</v>
      </c>
      <c r="BH1252">
        <v>3</v>
      </c>
      <c r="BI1252">
        <v>1</v>
      </c>
      <c r="BJ1252" t="s">
        <v>575</v>
      </c>
      <c r="BM1252">
        <v>114</v>
      </c>
      <c r="BN1252">
        <v>0</v>
      </c>
      <c r="BO1252" t="s">
        <v>3</v>
      </c>
      <c r="BP1252">
        <v>0</v>
      </c>
      <c r="BQ1252">
        <v>30</v>
      </c>
      <c r="BR1252">
        <v>0</v>
      </c>
      <c r="BS1252">
        <v>1</v>
      </c>
      <c r="BT1252">
        <v>1</v>
      </c>
      <c r="BU1252">
        <v>1</v>
      </c>
      <c r="BV1252">
        <v>1</v>
      </c>
      <c r="BW1252">
        <v>1</v>
      </c>
      <c r="BX1252">
        <v>1</v>
      </c>
      <c r="BY1252" t="s">
        <v>3</v>
      </c>
      <c r="BZ1252">
        <v>0</v>
      </c>
      <c r="CA1252">
        <v>0</v>
      </c>
      <c r="CE1252">
        <v>30</v>
      </c>
      <c r="CF1252">
        <v>0</v>
      </c>
      <c r="CG1252">
        <v>0</v>
      </c>
      <c r="CM1252">
        <v>0</v>
      </c>
      <c r="CN1252" t="s">
        <v>3</v>
      </c>
      <c r="CO1252">
        <v>0</v>
      </c>
      <c r="CP1252">
        <f>(P1252+Q1252+S1252)</f>
        <v>0</v>
      </c>
      <c r="CQ1252">
        <f>ROUND((ROUND((AC1252*AW1252*1),2)*BC1252),2)</f>
        <v>3222.51</v>
      </c>
      <c r="CR1252">
        <f>(ROUND((ROUND(((ET1252)*AV1252*1),2)*BB1252),2)+ROUND((ROUND(((AE1252-(EU1252))*AV1252*1),2)*BS1252),2))</f>
        <v>0</v>
      </c>
      <c r="CS1252">
        <f>ROUND((ROUND((AE1252*AV1252*1),2)*BS1252),2)</f>
        <v>0</v>
      </c>
      <c r="CT1252">
        <f>ROUND((ROUND((AF1252*AV1252*1),2)*BA1252),2)</f>
        <v>0</v>
      </c>
      <c r="CU1252">
        <f>AG1252</f>
        <v>0</v>
      </c>
      <c r="CV1252">
        <f>(AH1252*AV1252)</f>
        <v>0</v>
      </c>
      <c r="CW1252">
        <f t="shared" si="1101"/>
        <v>0</v>
      </c>
      <c r="CX1252">
        <f t="shared" si="1101"/>
        <v>0</v>
      </c>
      <c r="CY1252">
        <f>S1252*(BZ1252/100)</f>
        <v>0</v>
      </c>
      <c r="CZ1252">
        <f>S1252*(CA1252/100)</f>
        <v>0</v>
      </c>
      <c r="DC1252" t="s">
        <v>3</v>
      </c>
      <c r="DD1252" t="s">
        <v>3</v>
      </c>
      <c r="DE1252" t="s">
        <v>3</v>
      </c>
      <c r="DF1252" t="s">
        <v>3</v>
      </c>
      <c r="DG1252" t="s">
        <v>3</v>
      </c>
      <c r="DH1252" t="s">
        <v>3</v>
      </c>
      <c r="DI1252" t="s">
        <v>3</v>
      </c>
      <c r="DJ1252" t="s">
        <v>3</v>
      </c>
      <c r="DK1252" t="s">
        <v>3</v>
      </c>
      <c r="DL1252" t="s">
        <v>3</v>
      </c>
      <c r="DM1252" t="s">
        <v>3</v>
      </c>
      <c r="DN1252">
        <v>120</v>
      </c>
      <c r="DO1252">
        <v>84</v>
      </c>
      <c r="DP1252">
        <v>1</v>
      </c>
      <c r="DQ1252">
        <v>1</v>
      </c>
      <c r="DU1252">
        <v>1007</v>
      </c>
      <c r="DV1252" t="s">
        <v>44</v>
      </c>
      <c r="DW1252" t="s">
        <v>44</v>
      </c>
      <c r="DX1252">
        <v>1</v>
      </c>
      <c r="EE1252">
        <v>39927526</v>
      </c>
      <c r="EF1252">
        <v>30</v>
      </c>
      <c r="EG1252" t="s">
        <v>51</v>
      </c>
      <c r="EH1252">
        <v>0</v>
      </c>
      <c r="EI1252" t="s">
        <v>3</v>
      </c>
      <c r="EJ1252">
        <v>1</v>
      </c>
      <c r="EK1252">
        <v>114</v>
      </c>
      <c r="EL1252" t="s">
        <v>562</v>
      </c>
      <c r="EM1252" t="s">
        <v>563</v>
      </c>
      <c r="EO1252" t="s">
        <v>3</v>
      </c>
      <c r="EQ1252">
        <v>0</v>
      </c>
      <c r="ER1252">
        <v>481.69</v>
      </c>
      <c r="ES1252">
        <v>481.69</v>
      </c>
      <c r="ET1252">
        <v>0</v>
      </c>
      <c r="EU1252">
        <v>0</v>
      </c>
      <c r="EV1252">
        <v>0</v>
      </c>
      <c r="EW1252">
        <v>0</v>
      </c>
      <c r="EX1252">
        <v>0</v>
      </c>
      <c r="FQ1252">
        <v>0</v>
      </c>
      <c r="FR1252">
        <f>ROUND(IF(AND(BH1252=3,BI1252=3),P1252,0),2)</f>
        <v>0</v>
      </c>
      <c r="FS1252">
        <v>0</v>
      </c>
      <c r="FX1252">
        <v>120</v>
      </c>
      <c r="FY1252">
        <v>84</v>
      </c>
      <c r="GA1252" t="s">
        <v>3</v>
      </c>
      <c r="GD1252">
        <v>0</v>
      </c>
      <c r="GF1252">
        <v>202608499</v>
      </c>
      <c r="GG1252">
        <v>2</v>
      </c>
      <c r="GH1252">
        <v>1</v>
      </c>
      <c r="GI1252">
        <v>3</v>
      </c>
      <c r="GJ1252">
        <v>0</v>
      </c>
      <c r="GK1252">
        <f>ROUND(R1252*(R12)/100,2)</f>
        <v>0</v>
      </c>
      <c r="GL1252">
        <f>ROUND(IF(AND(BH1252=3,BI1252=3,FS1252&lt;&gt;0),P1252,0),2)</f>
        <v>0</v>
      </c>
      <c r="GM1252">
        <f>ROUND(O1252+X1252+Y1252+GK1252,2)+GX1252</f>
        <v>0</v>
      </c>
      <c r="GN1252">
        <f>IF(OR(BI1252=0,BI1252=1),ROUND(O1252+X1252+Y1252+GK1252,2),0)</f>
        <v>0</v>
      </c>
      <c r="GO1252">
        <f>IF(BI1252=2,ROUND(O1252+X1252+Y1252+GK1252,2),0)</f>
        <v>0</v>
      </c>
      <c r="GP1252">
        <f>IF(BI1252=4,ROUND(O1252+X1252+Y1252+GK1252,2)+GX1252,0)</f>
        <v>0</v>
      </c>
      <c r="GR1252">
        <v>0</v>
      </c>
      <c r="GS1252">
        <v>3</v>
      </c>
      <c r="GT1252">
        <v>0</v>
      </c>
      <c r="GU1252" t="s">
        <v>3</v>
      </c>
      <c r="GV1252">
        <f>ROUND((GT1252),6)</f>
        <v>0</v>
      </c>
      <c r="GW1252">
        <v>1</v>
      </c>
      <c r="GX1252">
        <f>ROUND(HC1252*I1252,2)</f>
        <v>0</v>
      </c>
      <c r="HA1252">
        <v>0</v>
      </c>
      <c r="HB1252">
        <v>0</v>
      </c>
      <c r="HC1252">
        <f>GV1252*GW1252</f>
        <v>0</v>
      </c>
      <c r="IK1252">
        <v>0</v>
      </c>
    </row>
    <row r="1253" spans="1:245" hidden="1" x14ac:dyDescent="0.2"/>
    <row r="1254" spans="1:245" hidden="1" x14ac:dyDescent="0.2">
      <c r="A1254" s="2">
        <v>51</v>
      </c>
      <c r="B1254" s="2">
        <f>B1245</f>
        <v>1</v>
      </c>
      <c r="C1254" s="2">
        <f>A1245</f>
        <v>4</v>
      </c>
      <c r="D1254" s="2">
        <f>ROW(A1245)</f>
        <v>1245</v>
      </c>
      <c r="E1254" s="2"/>
      <c r="F1254" s="2" t="str">
        <f>IF(F1245&lt;&gt;"",F1245,"")</f>
        <v>Новый раздел</v>
      </c>
      <c r="G1254" s="2" t="str">
        <f>IF(G1245&lt;&gt;"",G1245,"")</f>
        <v>п.54   Облицовка подпорной стенки мраморной штукатуркой - 100м2</v>
      </c>
      <c r="H1254" s="2">
        <v>0</v>
      </c>
      <c r="I1254" s="2"/>
      <c r="J1254" s="2"/>
      <c r="K1254" s="2"/>
      <c r="L1254" s="2"/>
      <c r="M1254" s="2"/>
      <c r="N1254" s="2"/>
      <c r="O1254" s="2">
        <f t="shared" ref="O1254:T1254" si="1102">ROUND(AB1254,2)</f>
        <v>0</v>
      </c>
      <c r="P1254" s="2">
        <f t="shared" si="1102"/>
        <v>0</v>
      </c>
      <c r="Q1254" s="2">
        <f t="shared" si="1102"/>
        <v>0</v>
      </c>
      <c r="R1254" s="2">
        <f t="shared" si="1102"/>
        <v>0</v>
      </c>
      <c r="S1254" s="2">
        <f t="shared" si="1102"/>
        <v>0</v>
      </c>
      <c r="T1254" s="2">
        <f t="shared" si="1102"/>
        <v>0</v>
      </c>
      <c r="U1254" s="2">
        <f>AH1254</f>
        <v>0</v>
      </c>
      <c r="V1254" s="2">
        <f>AI1254</f>
        <v>0</v>
      </c>
      <c r="W1254" s="2">
        <f>ROUND(AJ1254,2)</f>
        <v>0</v>
      </c>
      <c r="X1254" s="2">
        <f>ROUND(AK1254,2)</f>
        <v>0</v>
      </c>
      <c r="Y1254" s="2">
        <f>ROUND(AL1254,2)</f>
        <v>0</v>
      </c>
      <c r="Z1254" s="2"/>
      <c r="AA1254" s="2"/>
      <c r="AB1254" s="2">
        <f>ROUND(SUMIF(AA1249:AA1252,"=40385408",O1249:O1252),2)</f>
        <v>0</v>
      </c>
      <c r="AC1254" s="2">
        <f>ROUND(SUMIF(AA1249:AA1252,"=40385408",P1249:P1252),2)</f>
        <v>0</v>
      </c>
      <c r="AD1254" s="2">
        <f>ROUND(SUMIF(AA1249:AA1252,"=40385408",Q1249:Q1252),2)</f>
        <v>0</v>
      </c>
      <c r="AE1254" s="2">
        <f>ROUND(SUMIF(AA1249:AA1252,"=40385408",R1249:R1252),2)</f>
        <v>0</v>
      </c>
      <c r="AF1254" s="2">
        <f>ROUND(SUMIF(AA1249:AA1252,"=40385408",S1249:S1252),2)</f>
        <v>0</v>
      </c>
      <c r="AG1254" s="2">
        <f>ROUND(SUMIF(AA1249:AA1252,"=40385408",T1249:T1252),2)</f>
        <v>0</v>
      </c>
      <c r="AH1254" s="2">
        <f>SUMIF(AA1249:AA1252,"=40385408",U1249:U1252)</f>
        <v>0</v>
      </c>
      <c r="AI1254" s="2">
        <f>SUMIF(AA1249:AA1252,"=40385408",V1249:V1252)</f>
        <v>0</v>
      </c>
      <c r="AJ1254" s="2">
        <f>ROUND(SUMIF(AA1249:AA1252,"=40385408",W1249:W1252),2)</f>
        <v>0</v>
      </c>
      <c r="AK1254" s="2">
        <f>ROUND(SUMIF(AA1249:AA1252,"=40385408",X1249:X1252),2)</f>
        <v>0</v>
      </c>
      <c r="AL1254" s="2">
        <f>ROUND(SUMIF(AA1249:AA1252,"=40385408",Y1249:Y1252),2)</f>
        <v>0</v>
      </c>
      <c r="AM1254" s="2"/>
      <c r="AN1254" s="2"/>
      <c r="AO1254" s="2">
        <f t="shared" ref="AO1254:BC1254" si="1103">ROUND(BX1254,2)</f>
        <v>0</v>
      </c>
      <c r="AP1254" s="2">
        <f t="shared" si="1103"/>
        <v>0</v>
      </c>
      <c r="AQ1254" s="2">
        <f t="shared" si="1103"/>
        <v>0</v>
      </c>
      <c r="AR1254" s="2">
        <f t="shared" si="1103"/>
        <v>0</v>
      </c>
      <c r="AS1254" s="2">
        <f t="shared" si="1103"/>
        <v>0</v>
      </c>
      <c r="AT1254" s="2">
        <f t="shared" si="1103"/>
        <v>0</v>
      </c>
      <c r="AU1254" s="2">
        <f t="shared" si="1103"/>
        <v>0</v>
      </c>
      <c r="AV1254" s="2">
        <f t="shared" si="1103"/>
        <v>0</v>
      </c>
      <c r="AW1254" s="2">
        <f t="shared" si="1103"/>
        <v>0</v>
      </c>
      <c r="AX1254" s="2">
        <f t="shared" si="1103"/>
        <v>0</v>
      </c>
      <c r="AY1254" s="2">
        <f t="shared" si="1103"/>
        <v>0</v>
      </c>
      <c r="AZ1254" s="2">
        <f t="shared" si="1103"/>
        <v>0</v>
      </c>
      <c r="BA1254" s="2">
        <f t="shared" si="1103"/>
        <v>0</v>
      </c>
      <c r="BB1254" s="2">
        <f t="shared" si="1103"/>
        <v>0</v>
      </c>
      <c r="BC1254" s="2">
        <f t="shared" si="1103"/>
        <v>0</v>
      </c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>
        <f>ROUND(SUMIF(AA1249:AA1252,"=40385408",FQ1249:FQ1252),2)</f>
        <v>0</v>
      </c>
      <c r="BY1254" s="2">
        <f>ROUND(SUMIF(AA1249:AA1252,"=40385408",FR1249:FR1252),2)</f>
        <v>0</v>
      </c>
      <c r="BZ1254" s="2">
        <f>ROUND(SUMIF(AA1249:AA1252,"=40385408",GL1249:GL1252),2)</f>
        <v>0</v>
      </c>
      <c r="CA1254" s="2">
        <f>ROUND(SUMIF(AA1249:AA1252,"=40385408",GM1249:GM1252),2)</f>
        <v>0</v>
      </c>
      <c r="CB1254" s="2">
        <f>ROUND(SUMIF(AA1249:AA1252,"=40385408",GN1249:GN1252),2)</f>
        <v>0</v>
      </c>
      <c r="CC1254" s="2">
        <f>ROUND(SUMIF(AA1249:AA1252,"=40385408",GO1249:GO1252),2)</f>
        <v>0</v>
      </c>
      <c r="CD1254" s="2">
        <f>ROUND(SUMIF(AA1249:AA1252,"=40385408",GP1249:GP1252),2)</f>
        <v>0</v>
      </c>
      <c r="CE1254" s="2">
        <f>AC1254-BX1254</f>
        <v>0</v>
      </c>
      <c r="CF1254" s="2">
        <f>AC1254-BY1254</f>
        <v>0</v>
      </c>
      <c r="CG1254" s="2">
        <f>BX1254-BZ1254</f>
        <v>0</v>
      </c>
      <c r="CH1254" s="2">
        <f>AC1254-BX1254-BY1254+BZ1254</f>
        <v>0</v>
      </c>
      <c r="CI1254" s="2">
        <f>BY1254-BZ1254</f>
        <v>0</v>
      </c>
      <c r="CJ1254" s="2">
        <f>ROUND(SUMIF(AA1249:AA1252,"=40385408",GX1249:GX1252),2)</f>
        <v>0</v>
      </c>
      <c r="CK1254" s="2">
        <f>ROUND(SUMIF(AA1249:AA1252,"=40385408",GY1249:GY1252),2)</f>
        <v>0</v>
      </c>
      <c r="CL1254" s="2">
        <f>ROUND(SUMIF(AA1249:AA1252,"=40385408",GZ1249:GZ1252),2)</f>
        <v>0</v>
      </c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>
        <v>0</v>
      </c>
    </row>
    <row r="1255" spans="1:245" hidden="1" x14ac:dyDescent="0.2"/>
    <row r="1256" spans="1:245" hidden="1" x14ac:dyDescent="0.2">
      <c r="A1256" s="4">
        <v>50</v>
      </c>
      <c r="B1256" s="4">
        <v>0</v>
      </c>
      <c r="C1256" s="4">
        <v>0</v>
      </c>
      <c r="D1256" s="4">
        <v>1</v>
      </c>
      <c r="E1256" s="4">
        <v>201</v>
      </c>
      <c r="F1256" s="4">
        <f>ROUND(Source!O1254,O1256)</f>
        <v>0</v>
      </c>
      <c r="G1256" s="4" t="s">
        <v>65</v>
      </c>
      <c r="H1256" s="4" t="s">
        <v>66</v>
      </c>
      <c r="I1256" s="4"/>
      <c r="J1256" s="4"/>
      <c r="K1256" s="4">
        <v>201</v>
      </c>
      <c r="L1256" s="4">
        <v>1</v>
      </c>
      <c r="M1256" s="4">
        <v>3</v>
      </c>
      <c r="N1256" s="4" t="s">
        <v>3</v>
      </c>
      <c r="O1256" s="4">
        <v>2</v>
      </c>
      <c r="P1256" s="4"/>
      <c r="Q1256" s="4"/>
      <c r="R1256" s="4"/>
      <c r="S1256" s="4"/>
      <c r="T1256" s="4"/>
      <c r="U1256" s="4"/>
      <c r="V1256" s="4"/>
      <c r="W1256" s="4"/>
    </row>
    <row r="1257" spans="1:245" hidden="1" x14ac:dyDescent="0.2">
      <c r="A1257" s="4">
        <v>50</v>
      </c>
      <c r="B1257" s="4">
        <v>0</v>
      </c>
      <c r="C1257" s="4">
        <v>0</v>
      </c>
      <c r="D1257" s="4">
        <v>1</v>
      </c>
      <c r="E1257" s="4">
        <v>202</v>
      </c>
      <c r="F1257" s="4">
        <f>ROUND(Source!P1254,O1257)</f>
        <v>0</v>
      </c>
      <c r="G1257" s="4" t="s">
        <v>67</v>
      </c>
      <c r="H1257" s="4" t="s">
        <v>68</v>
      </c>
      <c r="I1257" s="4"/>
      <c r="J1257" s="4"/>
      <c r="K1257" s="4">
        <v>202</v>
      </c>
      <c r="L1257" s="4">
        <v>2</v>
      </c>
      <c r="M1257" s="4">
        <v>3</v>
      </c>
      <c r="N1257" s="4" t="s">
        <v>3</v>
      </c>
      <c r="O1257" s="4">
        <v>2</v>
      </c>
      <c r="P1257" s="4"/>
      <c r="Q1257" s="4"/>
      <c r="R1257" s="4"/>
      <c r="S1257" s="4"/>
      <c r="T1257" s="4"/>
      <c r="U1257" s="4"/>
      <c r="V1257" s="4"/>
      <c r="W1257" s="4"/>
    </row>
    <row r="1258" spans="1:245" hidden="1" x14ac:dyDescent="0.2">
      <c r="A1258" s="4">
        <v>50</v>
      </c>
      <c r="B1258" s="4">
        <v>0</v>
      </c>
      <c r="C1258" s="4">
        <v>0</v>
      </c>
      <c r="D1258" s="4">
        <v>1</v>
      </c>
      <c r="E1258" s="4">
        <v>222</v>
      </c>
      <c r="F1258" s="4">
        <f>ROUND(Source!AO1254,O1258)</f>
        <v>0</v>
      </c>
      <c r="G1258" s="4" t="s">
        <v>69</v>
      </c>
      <c r="H1258" s="4" t="s">
        <v>70</v>
      </c>
      <c r="I1258" s="4"/>
      <c r="J1258" s="4"/>
      <c r="K1258" s="4">
        <v>222</v>
      </c>
      <c r="L1258" s="4">
        <v>3</v>
      </c>
      <c r="M1258" s="4">
        <v>3</v>
      </c>
      <c r="N1258" s="4" t="s">
        <v>3</v>
      </c>
      <c r="O1258" s="4">
        <v>2</v>
      </c>
      <c r="P1258" s="4"/>
      <c r="Q1258" s="4"/>
      <c r="R1258" s="4"/>
      <c r="S1258" s="4"/>
      <c r="T1258" s="4"/>
      <c r="U1258" s="4"/>
      <c r="V1258" s="4"/>
      <c r="W1258" s="4"/>
    </row>
    <row r="1259" spans="1:245" hidden="1" x14ac:dyDescent="0.2">
      <c r="A1259" s="4">
        <v>50</v>
      </c>
      <c r="B1259" s="4">
        <v>0</v>
      </c>
      <c r="C1259" s="4">
        <v>0</v>
      </c>
      <c r="D1259" s="4">
        <v>1</v>
      </c>
      <c r="E1259" s="4">
        <v>225</v>
      </c>
      <c r="F1259" s="4">
        <f>ROUND(Source!AV1254,O1259)</f>
        <v>0</v>
      </c>
      <c r="G1259" s="4" t="s">
        <v>71</v>
      </c>
      <c r="H1259" s="4" t="s">
        <v>72</v>
      </c>
      <c r="I1259" s="4"/>
      <c r="J1259" s="4"/>
      <c r="K1259" s="4">
        <v>225</v>
      </c>
      <c r="L1259" s="4">
        <v>4</v>
      </c>
      <c r="M1259" s="4">
        <v>3</v>
      </c>
      <c r="N1259" s="4" t="s">
        <v>3</v>
      </c>
      <c r="O1259" s="4">
        <v>2</v>
      </c>
      <c r="P1259" s="4"/>
      <c r="Q1259" s="4"/>
      <c r="R1259" s="4"/>
      <c r="S1259" s="4"/>
      <c r="T1259" s="4"/>
      <c r="U1259" s="4"/>
      <c r="V1259" s="4"/>
      <c r="W1259" s="4"/>
    </row>
    <row r="1260" spans="1:245" hidden="1" x14ac:dyDescent="0.2">
      <c r="A1260" s="4">
        <v>50</v>
      </c>
      <c r="B1260" s="4">
        <v>0</v>
      </c>
      <c r="C1260" s="4">
        <v>0</v>
      </c>
      <c r="D1260" s="4">
        <v>1</v>
      </c>
      <c r="E1260" s="4">
        <v>226</v>
      </c>
      <c r="F1260" s="4">
        <f>ROUND(Source!AW1254,O1260)</f>
        <v>0</v>
      </c>
      <c r="G1260" s="4" t="s">
        <v>73</v>
      </c>
      <c r="H1260" s="4" t="s">
        <v>74</v>
      </c>
      <c r="I1260" s="4"/>
      <c r="J1260" s="4"/>
      <c r="K1260" s="4">
        <v>226</v>
      </c>
      <c r="L1260" s="4">
        <v>5</v>
      </c>
      <c r="M1260" s="4">
        <v>3</v>
      </c>
      <c r="N1260" s="4" t="s">
        <v>3</v>
      </c>
      <c r="O1260" s="4">
        <v>2</v>
      </c>
      <c r="P1260" s="4"/>
      <c r="Q1260" s="4"/>
      <c r="R1260" s="4"/>
      <c r="S1260" s="4"/>
      <c r="T1260" s="4"/>
      <c r="U1260" s="4"/>
      <c r="V1260" s="4"/>
      <c r="W1260" s="4"/>
    </row>
    <row r="1261" spans="1:245" hidden="1" x14ac:dyDescent="0.2">
      <c r="A1261" s="4">
        <v>50</v>
      </c>
      <c r="B1261" s="4">
        <v>0</v>
      </c>
      <c r="C1261" s="4">
        <v>0</v>
      </c>
      <c r="D1261" s="4">
        <v>1</v>
      </c>
      <c r="E1261" s="4">
        <v>227</v>
      </c>
      <c r="F1261" s="4">
        <f>ROUND(Source!AX1254,O1261)</f>
        <v>0</v>
      </c>
      <c r="G1261" s="4" t="s">
        <v>75</v>
      </c>
      <c r="H1261" s="4" t="s">
        <v>76</v>
      </c>
      <c r="I1261" s="4"/>
      <c r="J1261" s="4"/>
      <c r="K1261" s="4">
        <v>227</v>
      </c>
      <c r="L1261" s="4">
        <v>6</v>
      </c>
      <c r="M1261" s="4">
        <v>3</v>
      </c>
      <c r="N1261" s="4" t="s">
        <v>3</v>
      </c>
      <c r="O1261" s="4">
        <v>2</v>
      </c>
      <c r="P1261" s="4"/>
      <c r="Q1261" s="4"/>
      <c r="R1261" s="4"/>
      <c r="S1261" s="4"/>
      <c r="T1261" s="4"/>
      <c r="U1261" s="4"/>
      <c r="V1261" s="4"/>
      <c r="W1261" s="4"/>
    </row>
    <row r="1262" spans="1:245" hidden="1" x14ac:dyDescent="0.2">
      <c r="A1262" s="4">
        <v>50</v>
      </c>
      <c r="B1262" s="4">
        <v>0</v>
      </c>
      <c r="C1262" s="4">
        <v>0</v>
      </c>
      <c r="D1262" s="4">
        <v>1</v>
      </c>
      <c r="E1262" s="4">
        <v>228</v>
      </c>
      <c r="F1262" s="4">
        <f>ROUND(Source!AY1254,O1262)</f>
        <v>0</v>
      </c>
      <c r="G1262" s="4" t="s">
        <v>77</v>
      </c>
      <c r="H1262" s="4" t="s">
        <v>78</v>
      </c>
      <c r="I1262" s="4"/>
      <c r="J1262" s="4"/>
      <c r="K1262" s="4">
        <v>228</v>
      </c>
      <c r="L1262" s="4">
        <v>7</v>
      </c>
      <c r="M1262" s="4">
        <v>3</v>
      </c>
      <c r="N1262" s="4" t="s">
        <v>3</v>
      </c>
      <c r="O1262" s="4">
        <v>2</v>
      </c>
      <c r="P1262" s="4"/>
      <c r="Q1262" s="4"/>
      <c r="R1262" s="4"/>
      <c r="S1262" s="4"/>
      <c r="T1262" s="4"/>
      <c r="U1262" s="4"/>
      <c r="V1262" s="4"/>
      <c r="W1262" s="4"/>
    </row>
    <row r="1263" spans="1:245" hidden="1" x14ac:dyDescent="0.2">
      <c r="A1263" s="4">
        <v>50</v>
      </c>
      <c r="B1263" s="4">
        <v>0</v>
      </c>
      <c r="C1263" s="4">
        <v>0</v>
      </c>
      <c r="D1263" s="4">
        <v>1</v>
      </c>
      <c r="E1263" s="4">
        <v>216</v>
      </c>
      <c r="F1263" s="4">
        <f>ROUND(Source!AP1254,O1263)</f>
        <v>0</v>
      </c>
      <c r="G1263" s="4" t="s">
        <v>79</v>
      </c>
      <c r="H1263" s="4" t="s">
        <v>80</v>
      </c>
      <c r="I1263" s="4"/>
      <c r="J1263" s="4"/>
      <c r="K1263" s="4">
        <v>216</v>
      </c>
      <c r="L1263" s="4">
        <v>8</v>
      </c>
      <c r="M1263" s="4">
        <v>3</v>
      </c>
      <c r="N1263" s="4" t="s">
        <v>3</v>
      </c>
      <c r="O1263" s="4">
        <v>2</v>
      </c>
      <c r="P1263" s="4"/>
      <c r="Q1263" s="4"/>
      <c r="R1263" s="4"/>
      <c r="S1263" s="4"/>
      <c r="T1263" s="4"/>
      <c r="U1263" s="4"/>
      <c r="V1263" s="4"/>
      <c r="W1263" s="4"/>
    </row>
    <row r="1264" spans="1:245" hidden="1" x14ac:dyDescent="0.2">
      <c r="A1264" s="4">
        <v>50</v>
      </c>
      <c r="B1264" s="4">
        <v>0</v>
      </c>
      <c r="C1264" s="4">
        <v>0</v>
      </c>
      <c r="D1264" s="4">
        <v>1</v>
      </c>
      <c r="E1264" s="4">
        <v>223</v>
      </c>
      <c r="F1264" s="4">
        <f>ROUND(Source!AQ1254,O1264)</f>
        <v>0</v>
      </c>
      <c r="G1264" s="4" t="s">
        <v>81</v>
      </c>
      <c r="H1264" s="4" t="s">
        <v>82</v>
      </c>
      <c r="I1264" s="4"/>
      <c r="J1264" s="4"/>
      <c r="K1264" s="4">
        <v>223</v>
      </c>
      <c r="L1264" s="4">
        <v>9</v>
      </c>
      <c r="M1264" s="4">
        <v>3</v>
      </c>
      <c r="N1264" s="4" t="s">
        <v>3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/>
    </row>
    <row r="1265" spans="1:23" hidden="1" x14ac:dyDescent="0.2">
      <c r="A1265" s="4">
        <v>50</v>
      </c>
      <c r="B1265" s="4">
        <v>0</v>
      </c>
      <c r="C1265" s="4">
        <v>0</v>
      </c>
      <c r="D1265" s="4">
        <v>1</v>
      </c>
      <c r="E1265" s="4">
        <v>229</v>
      </c>
      <c r="F1265" s="4">
        <f>ROUND(Source!AZ1254,O1265)</f>
        <v>0</v>
      </c>
      <c r="G1265" s="4" t="s">
        <v>83</v>
      </c>
      <c r="H1265" s="4" t="s">
        <v>84</v>
      </c>
      <c r="I1265" s="4"/>
      <c r="J1265" s="4"/>
      <c r="K1265" s="4">
        <v>229</v>
      </c>
      <c r="L1265" s="4">
        <v>10</v>
      </c>
      <c r="M1265" s="4">
        <v>3</v>
      </c>
      <c r="N1265" s="4" t="s">
        <v>3</v>
      </c>
      <c r="O1265" s="4">
        <v>2</v>
      </c>
      <c r="P1265" s="4"/>
      <c r="Q1265" s="4"/>
      <c r="R1265" s="4"/>
      <c r="S1265" s="4"/>
      <c r="T1265" s="4"/>
      <c r="U1265" s="4"/>
      <c r="V1265" s="4"/>
      <c r="W1265" s="4"/>
    </row>
    <row r="1266" spans="1:23" hidden="1" x14ac:dyDescent="0.2">
      <c r="A1266" s="4">
        <v>50</v>
      </c>
      <c r="B1266" s="4">
        <v>0</v>
      </c>
      <c r="C1266" s="4">
        <v>0</v>
      </c>
      <c r="D1266" s="4">
        <v>1</v>
      </c>
      <c r="E1266" s="4">
        <v>203</v>
      </c>
      <c r="F1266" s="4">
        <f>ROUND(Source!Q1254,O1266)</f>
        <v>0</v>
      </c>
      <c r="G1266" s="4" t="s">
        <v>85</v>
      </c>
      <c r="H1266" s="4" t="s">
        <v>86</v>
      </c>
      <c r="I1266" s="4"/>
      <c r="J1266" s="4"/>
      <c r="K1266" s="4">
        <v>203</v>
      </c>
      <c r="L1266" s="4">
        <v>11</v>
      </c>
      <c r="M1266" s="4">
        <v>3</v>
      </c>
      <c r="N1266" s="4" t="s">
        <v>3</v>
      </c>
      <c r="O1266" s="4">
        <v>2</v>
      </c>
      <c r="P1266" s="4"/>
      <c r="Q1266" s="4"/>
      <c r="R1266" s="4"/>
      <c r="S1266" s="4"/>
      <c r="T1266" s="4"/>
      <c r="U1266" s="4"/>
      <c r="V1266" s="4"/>
      <c r="W1266" s="4"/>
    </row>
    <row r="1267" spans="1:23" hidden="1" x14ac:dyDescent="0.2">
      <c r="A1267" s="4">
        <v>50</v>
      </c>
      <c r="B1267" s="4">
        <v>0</v>
      </c>
      <c r="C1267" s="4">
        <v>0</v>
      </c>
      <c r="D1267" s="4">
        <v>1</v>
      </c>
      <c r="E1267" s="4">
        <v>231</v>
      </c>
      <c r="F1267" s="4">
        <f>ROUND(Source!BB1254,O1267)</f>
        <v>0</v>
      </c>
      <c r="G1267" s="4" t="s">
        <v>87</v>
      </c>
      <c r="H1267" s="4" t="s">
        <v>88</v>
      </c>
      <c r="I1267" s="4"/>
      <c r="J1267" s="4"/>
      <c r="K1267" s="4">
        <v>231</v>
      </c>
      <c r="L1267" s="4">
        <v>12</v>
      </c>
      <c r="M1267" s="4">
        <v>3</v>
      </c>
      <c r="N1267" s="4" t="s">
        <v>3</v>
      </c>
      <c r="O1267" s="4">
        <v>2</v>
      </c>
      <c r="P1267" s="4"/>
      <c r="Q1267" s="4"/>
      <c r="R1267" s="4"/>
      <c r="S1267" s="4"/>
      <c r="T1267" s="4"/>
      <c r="U1267" s="4"/>
      <c r="V1267" s="4"/>
      <c r="W1267" s="4"/>
    </row>
    <row r="1268" spans="1:23" hidden="1" x14ac:dyDescent="0.2">
      <c r="A1268" s="4">
        <v>50</v>
      </c>
      <c r="B1268" s="4">
        <v>0</v>
      </c>
      <c r="C1268" s="4">
        <v>0</v>
      </c>
      <c r="D1268" s="4">
        <v>1</v>
      </c>
      <c r="E1268" s="4">
        <v>204</v>
      </c>
      <c r="F1268" s="4">
        <f>ROUND(Source!R1254,O1268)</f>
        <v>0</v>
      </c>
      <c r="G1268" s="4" t="s">
        <v>89</v>
      </c>
      <c r="H1268" s="4" t="s">
        <v>90</v>
      </c>
      <c r="I1268" s="4"/>
      <c r="J1268" s="4"/>
      <c r="K1268" s="4">
        <v>204</v>
      </c>
      <c r="L1268" s="4">
        <v>13</v>
      </c>
      <c r="M1268" s="4">
        <v>3</v>
      </c>
      <c r="N1268" s="4" t="s">
        <v>3</v>
      </c>
      <c r="O1268" s="4">
        <v>2</v>
      </c>
      <c r="P1268" s="4"/>
      <c r="Q1268" s="4"/>
      <c r="R1268" s="4"/>
      <c r="S1268" s="4"/>
      <c r="T1268" s="4"/>
      <c r="U1268" s="4"/>
      <c r="V1268" s="4"/>
      <c r="W1268" s="4"/>
    </row>
    <row r="1269" spans="1:23" hidden="1" x14ac:dyDescent="0.2">
      <c r="A1269" s="4">
        <v>50</v>
      </c>
      <c r="B1269" s="4">
        <v>0</v>
      </c>
      <c r="C1269" s="4">
        <v>0</v>
      </c>
      <c r="D1269" s="4">
        <v>1</v>
      </c>
      <c r="E1269" s="4">
        <v>205</v>
      </c>
      <c r="F1269" s="4">
        <f>ROUND(Source!S1254,O1269)</f>
        <v>0</v>
      </c>
      <c r="G1269" s="4" t="s">
        <v>91</v>
      </c>
      <c r="H1269" s="4" t="s">
        <v>92</v>
      </c>
      <c r="I1269" s="4"/>
      <c r="J1269" s="4"/>
      <c r="K1269" s="4">
        <v>205</v>
      </c>
      <c r="L1269" s="4">
        <v>14</v>
      </c>
      <c r="M1269" s="4">
        <v>3</v>
      </c>
      <c r="N1269" s="4" t="s">
        <v>3</v>
      </c>
      <c r="O1269" s="4">
        <v>2</v>
      </c>
      <c r="P1269" s="4"/>
      <c r="Q1269" s="4"/>
      <c r="R1269" s="4"/>
      <c r="S1269" s="4"/>
      <c r="T1269" s="4"/>
      <c r="U1269" s="4"/>
      <c r="V1269" s="4"/>
      <c r="W1269" s="4"/>
    </row>
    <row r="1270" spans="1:23" hidden="1" x14ac:dyDescent="0.2">
      <c r="A1270" s="4">
        <v>50</v>
      </c>
      <c r="B1270" s="4">
        <v>0</v>
      </c>
      <c r="C1270" s="4">
        <v>0</v>
      </c>
      <c r="D1270" s="4">
        <v>1</v>
      </c>
      <c r="E1270" s="4">
        <v>232</v>
      </c>
      <c r="F1270" s="4">
        <f>ROUND(Source!BC1254,O1270)</f>
        <v>0</v>
      </c>
      <c r="G1270" s="4" t="s">
        <v>93</v>
      </c>
      <c r="H1270" s="4" t="s">
        <v>94</v>
      </c>
      <c r="I1270" s="4"/>
      <c r="J1270" s="4"/>
      <c r="K1270" s="4">
        <v>232</v>
      </c>
      <c r="L1270" s="4">
        <v>15</v>
      </c>
      <c r="M1270" s="4">
        <v>3</v>
      </c>
      <c r="N1270" s="4" t="s">
        <v>3</v>
      </c>
      <c r="O1270" s="4">
        <v>2</v>
      </c>
      <c r="P1270" s="4"/>
      <c r="Q1270" s="4"/>
      <c r="R1270" s="4"/>
      <c r="S1270" s="4"/>
      <c r="T1270" s="4"/>
      <c r="U1270" s="4"/>
      <c r="V1270" s="4"/>
      <c r="W1270" s="4"/>
    </row>
    <row r="1271" spans="1:23" hidden="1" x14ac:dyDescent="0.2">
      <c r="A1271" s="4">
        <v>50</v>
      </c>
      <c r="B1271" s="4">
        <v>0</v>
      </c>
      <c r="C1271" s="4">
        <v>0</v>
      </c>
      <c r="D1271" s="4">
        <v>1</v>
      </c>
      <c r="E1271" s="4">
        <v>214</v>
      </c>
      <c r="F1271" s="4">
        <f>ROUND(Source!AS1254,O1271)</f>
        <v>0</v>
      </c>
      <c r="G1271" s="4" t="s">
        <v>95</v>
      </c>
      <c r="H1271" s="4" t="s">
        <v>96</v>
      </c>
      <c r="I1271" s="4"/>
      <c r="J1271" s="4"/>
      <c r="K1271" s="4">
        <v>214</v>
      </c>
      <c r="L1271" s="4">
        <v>16</v>
      </c>
      <c r="M1271" s="4">
        <v>3</v>
      </c>
      <c r="N1271" s="4" t="s">
        <v>3</v>
      </c>
      <c r="O1271" s="4">
        <v>2</v>
      </c>
      <c r="P1271" s="4"/>
      <c r="Q1271" s="4"/>
      <c r="R1271" s="4"/>
      <c r="S1271" s="4"/>
      <c r="T1271" s="4"/>
      <c r="U1271" s="4"/>
      <c r="V1271" s="4"/>
      <c r="W1271" s="4"/>
    </row>
    <row r="1272" spans="1:23" hidden="1" x14ac:dyDescent="0.2">
      <c r="A1272" s="4">
        <v>50</v>
      </c>
      <c r="B1272" s="4">
        <v>0</v>
      </c>
      <c r="C1272" s="4">
        <v>0</v>
      </c>
      <c r="D1272" s="4">
        <v>1</v>
      </c>
      <c r="E1272" s="4">
        <v>215</v>
      </c>
      <c r="F1272" s="4">
        <f>ROUND(Source!AT1254,O1272)</f>
        <v>0</v>
      </c>
      <c r="G1272" s="4" t="s">
        <v>97</v>
      </c>
      <c r="H1272" s="4" t="s">
        <v>98</v>
      </c>
      <c r="I1272" s="4"/>
      <c r="J1272" s="4"/>
      <c r="K1272" s="4">
        <v>215</v>
      </c>
      <c r="L1272" s="4">
        <v>17</v>
      </c>
      <c r="M1272" s="4">
        <v>3</v>
      </c>
      <c r="N1272" s="4" t="s">
        <v>3</v>
      </c>
      <c r="O1272" s="4">
        <v>2</v>
      </c>
      <c r="P1272" s="4"/>
      <c r="Q1272" s="4"/>
      <c r="R1272" s="4"/>
      <c r="S1272" s="4"/>
      <c r="T1272" s="4"/>
      <c r="U1272" s="4"/>
      <c r="V1272" s="4"/>
      <c r="W1272" s="4"/>
    </row>
    <row r="1273" spans="1:23" hidden="1" x14ac:dyDescent="0.2">
      <c r="A1273" s="4">
        <v>50</v>
      </c>
      <c r="B1273" s="4">
        <v>0</v>
      </c>
      <c r="C1273" s="4">
        <v>0</v>
      </c>
      <c r="D1273" s="4">
        <v>1</v>
      </c>
      <c r="E1273" s="4">
        <v>217</v>
      </c>
      <c r="F1273" s="4">
        <f>ROUND(Source!AU1254,O1273)</f>
        <v>0</v>
      </c>
      <c r="G1273" s="4" t="s">
        <v>99</v>
      </c>
      <c r="H1273" s="4" t="s">
        <v>100</v>
      </c>
      <c r="I1273" s="4"/>
      <c r="J1273" s="4"/>
      <c r="K1273" s="4">
        <v>217</v>
      </c>
      <c r="L1273" s="4">
        <v>18</v>
      </c>
      <c r="M1273" s="4">
        <v>3</v>
      </c>
      <c r="N1273" s="4" t="s">
        <v>3</v>
      </c>
      <c r="O1273" s="4">
        <v>2</v>
      </c>
      <c r="P1273" s="4"/>
      <c r="Q1273" s="4"/>
      <c r="R1273" s="4"/>
      <c r="S1273" s="4"/>
      <c r="T1273" s="4"/>
      <c r="U1273" s="4"/>
      <c r="V1273" s="4"/>
      <c r="W1273" s="4"/>
    </row>
    <row r="1274" spans="1:23" hidden="1" x14ac:dyDescent="0.2">
      <c r="A1274" s="4">
        <v>50</v>
      </c>
      <c r="B1274" s="4">
        <v>0</v>
      </c>
      <c r="C1274" s="4">
        <v>0</v>
      </c>
      <c r="D1274" s="4">
        <v>1</v>
      </c>
      <c r="E1274" s="4">
        <v>230</v>
      </c>
      <c r="F1274" s="4">
        <f>ROUND(Source!BA1254,O1274)</f>
        <v>0</v>
      </c>
      <c r="G1274" s="4" t="s">
        <v>101</v>
      </c>
      <c r="H1274" s="4" t="s">
        <v>102</v>
      </c>
      <c r="I1274" s="4"/>
      <c r="J1274" s="4"/>
      <c r="K1274" s="4">
        <v>230</v>
      </c>
      <c r="L1274" s="4">
        <v>19</v>
      </c>
      <c r="M1274" s="4">
        <v>3</v>
      </c>
      <c r="N1274" s="4" t="s">
        <v>3</v>
      </c>
      <c r="O1274" s="4">
        <v>2</v>
      </c>
      <c r="P1274" s="4"/>
      <c r="Q1274" s="4"/>
      <c r="R1274" s="4"/>
      <c r="S1274" s="4"/>
      <c r="T1274" s="4"/>
      <c r="U1274" s="4"/>
      <c r="V1274" s="4"/>
      <c r="W1274" s="4"/>
    </row>
    <row r="1275" spans="1:23" hidden="1" x14ac:dyDescent="0.2">
      <c r="A1275" s="4">
        <v>50</v>
      </c>
      <c r="B1275" s="4">
        <v>0</v>
      </c>
      <c r="C1275" s="4">
        <v>0</v>
      </c>
      <c r="D1275" s="4">
        <v>1</v>
      </c>
      <c r="E1275" s="4">
        <v>206</v>
      </c>
      <c r="F1275" s="4">
        <f>ROUND(Source!T1254,O1275)</f>
        <v>0</v>
      </c>
      <c r="G1275" s="4" t="s">
        <v>103</v>
      </c>
      <c r="H1275" s="4" t="s">
        <v>104</v>
      </c>
      <c r="I1275" s="4"/>
      <c r="J1275" s="4"/>
      <c r="K1275" s="4">
        <v>206</v>
      </c>
      <c r="L1275" s="4">
        <v>20</v>
      </c>
      <c r="M1275" s="4">
        <v>3</v>
      </c>
      <c r="N1275" s="4" t="s">
        <v>3</v>
      </c>
      <c r="O1275" s="4">
        <v>2</v>
      </c>
      <c r="P1275" s="4"/>
      <c r="Q1275" s="4"/>
      <c r="R1275" s="4"/>
      <c r="S1275" s="4"/>
      <c r="T1275" s="4"/>
      <c r="U1275" s="4"/>
      <c r="V1275" s="4"/>
      <c r="W1275" s="4"/>
    </row>
    <row r="1276" spans="1:23" hidden="1" x14ac:dyDescent="0.2">
      <c r="A1276" s="4">
        <v>50</v>
      </c>
      <c r="B1276" s="4">
        <v>0</v>
      </c>
      <c r="C1276" s="4">
        <v>0</v>
      </c>
      <c r="D1276" s="4">
        <v>1</v>
      </c>
      <c r="E1276" s="4">
        <v>207</v>
      </c>
      <c r="F1276" s="4">
        <f>Source!U1254</f>
        <v>0</v>
      </c>
      <c r="G1276" s="4" t="s">
        <v>105</v>
      </c>
      <c r="H1276" s="4" t="s">
        <v>106</v>
      </c>
      <c r="I1276" s="4"/>
      <c r="J1276" s="4"/>
      <c r="K1276" s="4">
        <v>207</v>
      </c>
      <c r="L1276" s="4">
        <v>21</v>
      </c>
      <c r="M1276" s="4">
        <v>3</v>
      </c>
      <c r="N1276" s="4" t="s">
        <v>3</v>
      </c>
      <c r="O1276" s="4">
        <v>-1</v>
      </c>
      <c r="P1276" s="4"/>
      <c r="Q1276" s="4"/>
      <c r="R1276" s="4"/>
      <c r="S1276" s="4"/>
      <c r="T1276" s="4"/>
      <c r="U1276" s="4"/>
      <c r="V1276" s="4"/>
      <c r="W1276" s="4"/>
    </row>
    <row r="1277" spans="1:23" hidden="1" x14ac:dyDescent="0.2">
      <c r="A1277" s="4">
        <v>50</v>
      </c>
      <c r="B1277" s="4">
        <v>0</v>
      </c>
      <c r="C1277" s="4">
        <v>0</v>
      </c>
      <c r="D1277" s="4">
        <v>1</v>
      </c>
      <c r="E1277" s="4">
        <v>208</v>
      </c>
      <c r="F1277" s="4">
        <f>Source!V1254</f>
        <v>0</v>
      </c>
      <c r="G1277" s="4" t="s">
        <v>107</v>
      </c>
      <c r="H1277" s="4" t="s">
        <v>108</v>
      </c>
      <c r="I1277" s="4"/>
      <c r="J1277" s="4"/>
      <c r="K1277" s="4">
        <v>208</v>
      </c>
      <c r="L1277" s="4">
        <v>22</v>
      </c>
      <c r="M1277" s="4">
        <v>3</v>
      </c>
      <c r="N1277" s="4" t="s">
        <v>3</v>
      </c>
      <c r="O1277" s="4">
        <v>-1</v>
      </c>
      <c r="P1277" s="4"/>
      <c r="Q1277" s="4"/>
      <c r="R1277" s="4"/>
      <c r="S1277" s="4"/>
      <c r="T1277" s="4"/>
      <c r="U1277" s="4"/>
      <c r="V1277" s="4"/>
      <c r="W1277" s="4"/>
    </row>
    <row r="1278" spans="1:23" hidden="1" x14ac:dyDescent="0.2">
      <c r="A1278" s="4">
        <v>50</v>
      </c>
      <c r="B1278" s="4">
        <v>0</v>
      </c>
      <c r="C1278" s="4">
        <v>0</v>
      </c>
      <c r="D1278" s="4">
        <v>1</v>
      </c>
      <c r="E1278" s="4">
        <v>209</v>
      </c>
      <c r="F1278" s="4">
        <f>ROUND(Source!W1254,O1278)</f>
        <v>0</v>
      </c>
      <c r="G1278" s="4" t="s">
        <v>109</v>
      </c>
      <c r="H1278" s="4" t="s">
        <v>110</v>
      </c>
      <c r="I1278" s="4"/>
      <c r="J1278" s="4"/>
      <c r="K1278" s="4">
        <v>209</v>
      </c>
      <c r="L1278" s="4">
        <v>23</v>
      </c>
      <c r="M1278" s="4">
        <v>3</v>
      </c>
      <c r="N1278" s="4" t="s">
        <v>3</v>
      </c>
      <c r="O1278" s="4">
        <v>2</v>
      </c>
      <c r="P1278" s="4"/>
      <c r="Q1278" s="4"/>
      <c r="R1278" s="4"/>
      <c r="S1278" s="4"/>
      <c r="T1278" s="4"/>
      <c r="U1278" s="4"/>
      <c r="V1278" s="4"/>
      <c r="W1278" s="4"/>
    </row>
    <row r="1279" spans="1:23" hidden="1" x14ac:dyDescent="0.2">
      <c r="A1279" s="4">
        <v>50</v>
      </c>
      <c r="B1279" s="4">
        <v>0</v>
      </c>
      <c r="C1279" s="4">
        <v>0</v>
      </c>
      <c r="D1279" s="4">
        <v>1</v>
      </c>
      <c r="E1279" s="4">
        <v>210</v>
      </c>
      <c r="F1279" s="4">
        <f>ROUND(Source!X1254,O1279)</f>
        <v>0</v>
      </c>
      <c r="G1279" s="4" t="s">
        <v>111</v>
      </c>
      <c r="H1279" s="4" t="s">
        <v>112</v>
      </c>
      <c r="I1279" s="4"/>
      <c r="J1279" s="4"/>
      <c r="K1279" s="4">
        <v>210</v>
      </c>
      <c r="L1279" s="4">
        <v>25</v>
      </c>
      <c r="M1279" s="4">
        <v>3</v>
      </c>
      <c r="N1279" s="4" t="s">
        <v>3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/>
    </row>
    <row r="1280" spans="1:23" hidden="1" x14ac:dyDescent="0.2">
      <c r="A1280" s="4">
        <v>50</v>
      </c>
      <c r="B1280" s="4">
        <v>0</v>
      </c>
      <c r="C1280" s="4">
        <v>0</v>
      </c>
      <c r="D1280" s="4">
        <v>1</v>
      </c>
      <c r="E1280" s="4">
        <v>211</v>
      </c>
      <c r="F1280" s="4">
        <f>ROUND(Source!Y1254,O1280)</f>
        <v>0</v>
      </c>
      <c r="G1280" s="4" t="s">
        <v>113</v>
      </c>
      <c r="H1280" s="4" t="s">
        <v>114</v>
      </c>
      <c r="I1280" s="4"/>
      <c r="J1280" s="4"/>
      <c r="K1280" s="4">
        <v>211</v>
      </c>
      <c r="L1280" s="4">
        <v>26</v>
      </c>
      <c r="M1280" s="4">
        <v>3</v>
      </c>
      <c r="N1280" s="4" t="s">
        <v>3</v>
      </c>
      <c r="O1280" s="4">
        <v>2</v>
      </c>
      <c r="P1280" s="4"/>
      <c r="Q1280" s="4"/>
      <c r="R1280" s="4"/>
      <c r="S1280" s="4"/>
      <c r="T1280" s="4"/>
      <c r="U1280" s="4"/>
      <c r="V1280" s="4"/>
      <c r="W1280" s="4"/>
    </row>
    <row r="1281" spans="1:245" hidden="1" x14ac:dyDescent="0.2">
      <c r="A1281" s="4">
        <v>50</v>
      </c>
      <c r="B1281" s="4">
        <v>0</v>
      </c>
      <c r="C1281" s="4">
        <v>0</v>
      </c>
      <c r="D1281" s="4">
        <v>1</v>
      </c>
      <c r="E1281" s="4">
        <v>224</v>
      </c>
      <c r="F1281" s="4">
        <f>ROUND(Source!AR1254,O1281)</f>
        <v>0</v>
      </c>
      <c r="G1281" s="4" t="s">
        <v>115</v>
      </c>
      <c r="H1281" s="4" t="s">
        <v>116</v>
      </c>
      <c r="I1281" s="4"/>
      <c r="J1281" s="4"/>
      <c r="K1281" s="4">
        <v>224</v>
      </c>
      <c r="L1281" s="4">
        <v>27</v>
      </c>
      <c r="M1281" s="4">
        <v>3</v>
      </c>
      <c r="N1281" s="4" t="s">
        <v>3</v>
      </c>
      <c r="O1281" s="4">
        <v>2</v>
      </c>
      <c r="P1281" s="4"/>
      <c r="Q1281" s="4"/>
      <c r="R1281" s="4"/>
      <c r="S1281" s="4"/>
      <c r="T1281" s="4"/>
      <c r="U1281" s="4"/>
      <c r="V1281" s="4"/>
      <c r="W1281" s="4"/>
    </row>
    <row r="1282" spans="1:245" hidden="1" x14ac:dyDescent="0.2"/>
    <row r="1283" spans="1:245" hidden="1" x14ac:dyDescent="0.2">
      <c r="A1283" s="1">
        <v>4</v>
      </c>
      <c r="B1283" s="1">
        <v>1</v>
      </c>
      <c r="C1283" s="1"/>
      <c r="D1283" s="1">
        <f>ROW(A1290)</f>
        <v>1290</v>
      </c>
      <c r="E1283" s="1"/>
      <c r="F1283" s="1" t="s">
        <v>13</v>
      </c>
      <c r="G1283" s="1" t="s">
        <v>826</v>
      </c>
      <c r="H1283" s="1" t="s">
        <v>3</v>
      </c>
      <c r="I1283" s="1">
        <v>0</v>
      </c>
      <c r="J1283" s="1"/>
      <c r="K1283" s="1">
        <v>-1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 t="s">
        <v>3</v>
      </c>
      <c r="V1283" s="1">
        <v>0</v>
      </c>
      <c r="W1283" s="1"/>
      <c r="X1283" s="1"/>
      <c r="Y1283" s="1"/>
      <c r="Z1283" s="1"/>
      <c r="AA1283" s="1"/>
      <c r="AB1283" s="1" t="s">
        <v>3</v>
      </c>
      <c r="AC1283" s="1" t="s">
        <v>3</v>
      </c>
      <c r="AD1283" s="1" t="s">
        <v>3</v>
      </c>
      <c r="AE1283" s="1" t="s">
        <v>3</v>
      </c>
      <c r="AF1283" s="1" t="s">
        <v>3</v>
      </c>
      <c r="AG1283" s="1" t="s">
        <v>3</v>
      </c>
      <c r="AH1283" s="1"/>
      <c r="AI1283" s="1"/>
      <c r="AJ1283" s="1"/>
      <c r="AK1283" s="1"/>
      <c r="AL1283" s="1"/>
      <c r="AM1283" s="1"/>
      <c r="AN1283" s="1"/>
      <c r="AO1283" s="1"/>
      <c r="AP1283" s="1" t="s">
        <v>3</v>
      </c>
      <c r="AQ1283" s="1" t="s">
        <v>3</v>
      </c>
      <c r="AR1283" s="1" t="s">
        <v>3</v>
      </c>
      <c r="AS1283" s="1"/>
      <c r="AT1283" s="1"/>
      <c r="AU1283" s="1"/>
      <c r="AV1283" s="1"/>
      <c r="AW1283" s="1"/>
      <c r="AX1283" s="1"/>
      <c r="AY1283" s="1"/>
      <c r="AZ1283" s="1" t="s">
        <v>3</v>
      </c>
      <c r="BA1283" s="1"/>
      <c r="BB1283" s="1" t="s">
        <v>3</v>
      </c>
      <c r="BC1283" s="1" t="s">
        <v>3</v>
      </c>
      <c r="BD1283" s="1" t="s">
        <v>3</v>
      </c>
      <c r="BE1283" s="1" t="s">
        <v>3</v>
      </c>
      <c r="BF1283" s="1" t="s">
        <v>3</v>
      </c>
      <c r="BG1283" s="1" t="s">
        <v>3</v>
      </c>
      <c r="BH1283" s="1" t="s">
        <v>3</v>
      </c>
      <c r="BI1283" s="1" t="s">
        <v>3</v>
      </c>
      <c r="BJ1283" s="1" t="s">
        <v>3</v>
      </c>
      <c r="BK1283" s="1" t="s">
        <v>3</v>
      </c>
      <c r="BL1283" s="1" t="s">
        <v>3</v>
      </c>
      <c r="BM1283" s="1" t="s">
        <v>3</v>
      </c>
      <c r="BN1283" s="1" t="s">
        <v>3</v>
      </c>
      <c r="BO1283" s="1" t="s">
        <v>3</v>
      </c>
      <c r="BP1283" s="1" t="s">
        <v>3</v>
      </c>
      <c r="BQ1283" s="1"/>
      <c r="BR1283" s="1"/>
      <c r="BS1283" s="1"/>
      <c r="BT1283" s="1"/>
      <c r="BU1283" s="1"/>
      <c r="BV1283" s="1"/>
      <c r="BW1283" s="1"/>
      <c r="BX1283" s="1">
        <v>0</v>
      </c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>
        <v>0</v>
      </c>
    </row>
    <row r="1284" spans="1:245" hidden="1" x14ac:dyDescent="0.2"/>
    <row r="1285" spans="1:245" hidden="1" x14ac:dyDescent="0.2">
      <c r="A1285" s="2">
        <v>52</v>
      </c>
      <c r="B1285" s="2">
        <f t="shared" ref="B1285:G1285" si="1104">B1290</f>
        <v>1</v>
      </c>
      <c r="C1285" s="2">
        <f t="shared" si="1104"/>
        <v>4</v>
      </c>
      <c r="D1285" s="2">
        <f t="shared" si="1104"/>
        <v>1283</v>
      </c>
      <c r="E1285" s="2">
        <f t="shared" si="1104"/>
        <v>0</v>
      </c>
      <c r="F1285" s="2" t="str">
        <f t="shared" si="1104"/>
        <v>Новый раздел</v>
      </c>
      <c r="G1285" s="2" t="str">
        <f t="shared" si="1104"/>
        <v>п.55   Ремонт смотровых колодцев - 107шт.</v>
      </c>
      <c r="H1285" s="2"/>
      <c r="I1285" s="2"/>
      <c r="J1285" s="2"/>
      <c r="K1285" s="2"/>
      <c r="L1285" s="2"/>
      <c r="M1285" s="2"/>
      <c r="N1285" s="2"/>
      <c r="O1285" s="2">
        <f t="shared" ref="O1285:AT1285" si="1105">O1290</f>
        <v>0</v>
      </c>
      <c r="P1285" s="2">
        <f t="shared" si="1105"/>
        <v>0</v>
      </c>
      <c r="Q1285" s="2">
        <f t="shared" si="1105"/>
        <v>0</v>
      </c>
      <c r="R1285" s="2">
        <f t="shared" si="1105"/>
        <v>0</v>
      </c>
      <c r="S1285" s="2">
        <f t="shared" si="1105"/>
        <v>0</v>
      </c>
      <c r="T1285" s="2">
        <f t="shared" si="1105"/>
        <v>0</v>
      </c>
      <c r="U1285" s="2">
        <f t="shared" si="1105"/>
        <v>0</v>
      </c>
      <c r="V1285" s="2">
        <f t="shared" si="1105"/>
        <v>0</v>
      </c>
      <c r="W1285" s="2">
        <f t="shared" si="1105"/>
        <v>0</v>
      </c>
      <c r="X1285" s="2">
        <f t="shared" si="1105"/>
        <v>0</v>
      </c>
      <c r="Y1285" s="2">
        <f t="shared" si="1105"/>
        <v>0</v>
      </c>
      <c r="Z1285" s="2">
        <f t="shared" si="1105"/>
        <v>0</v>
      </c>
      <c r="AA1285" s="2">
        <f t="shared" si="1105"/>
        <v>0</v>
      </c>
      <c r="AB1285" s="2">
        <f t="shared" si="1105"/>
        <v>0</v>
      </c>
      <c r="AC1285" s="2">
        <f t="shared" si="1105"/>
        <v>0</v>
      </c>
      <c r="AD1285" s="2">
        <f t="shared" si="1105"/>
        <v>0</v>
      </c>
      <c r="AE1285" s="2">
        <f t="shared" si="1105"/>
        <v>0</v>
      </c>
      <c r="AF1285" s="2">
        <f t="shared" si="1105"/>
        <v>0</v>
      </c>
      <c r="AG1285" s="2">
        <f t="shared" si="1105"/>
        <v>0</v>
      </c>
      <c r="AH1285" s="2">
        <f t="shared" si="1105"/>
        <v>0</v>
      </c>
      <c r="AI1285" s="2">
        <f t="shared" si="1105"/>
        <v>0</v>
      </c>
      <c r="AJ1285" s="2">
        <f t="shared" si="1105"/>
        <v>0</v>
      </c>
      <c r="AK1285" s="2">
        <f t="shared" si="1105"/>
        <v>0</v>
      </c>
      <c r="AL1285" s="2">
        <f t="shared" si="1105"/>
        <v>0</v>
      </c>
      <c r="AM1285" s="2">
        <f t="shared" si="1105"/>
        <v>0</v>
      </c>
      <c r="AN1285" s="2">
        <f t="shared" si="1105"/>
        <v>0</v>
      </c>
      <c r="AO1285" s="2">
        <f t="shared" si="1105"/>
        <v>0</v>
      </c>
      <c r="AP1285" s="2">
        <f t="shared" si="1105"/>
        <v>0</v>
      </c>
      <c r="AQ1285" s="2">
        <f t="shared" si="1105"/>
        <v>0</v>
      </c>
      <c r="AR1285" s="2">
        <f t="shared" si="1105"/>
        <v>0</v>
      </c>
      <c r="AS1285" s="2">
        <f t="shared" si="1105"/>
        <v>0</v>
      </c>
      <c r="AT1285" s="2">
        <f t="shared" si="1105"/>
        <v>0</v>
      </c>
      <c r="AU1285" s="2">
        <f t="shared" ref="AU1285:BZ1285" si="1106">AU1290</f>
        <v>0</v>
      </c>
      <c r="AV1285" s="2">
        <f t="shared" si="1106"/>
        <v>0</v>
      </c>
      <c r="AW1285" s="2">
        <f t="shared" si="1106"/>
        <v>0</v>
      </c>
      <c r="AX1285" s="2">
        <f t="shared" si="1106"/>
        <v>0</v>
      </c>
      <c r="AY1285" s="2">
        <f t="shared" si="1106"/>
        <v>0</v>
      </c>
      <c r="AZ1285" s="2">
        <f t="shared" si="1106"/>
        <v>0</v>
      </c>
      <c r="BA1285" s="2">
        <f t="shared" si="1106"/>
        <v>0</v>
      </c>
      <c r="BB1285" s="2">
        <f t="shared" si="1106"/>
        <v>0</v>
      </c>
      <c r="BC1285" s="2">
        <f t="shared" si="1106"/>
        <v>0</v>
      </c>
      <c r="BD1285" s="2">
        <f t="shared" si="1106"/>
        <v>0</v>
      </c>
      <c r="BE1285" s="2">
        <f t="shared" si="1106"/>
        <v>0</v>
      </c>
      <c r="BF1285" s="2">
        <f t="shared" si="1106"/>
        <v>0</v>
      </c>
      <c r="BG1285" s="2">
        <f t="shared" si="1106"/>
        <v>0</v>
      </c>
      <c r="BH1285" s="2">
        <f t="shared" si="1106"/>
        <v>0</v>
      </c>
      <c r="BI1285" s="2">
        <f t="shared" si="1106"/>
        <v>0</v>
      </c>
      <c r="BJ1285" s="2">
        <f t="shared" si="1106"/>
        <v>0</v>
      </c>
      <c r="BK1285" s="2">
        <f t="shared" si="1106"/>
        <v>0</v>
      </c>
      <c r="BL1285" s="2">
        <f t="shared" si="1106"/>
        <v>0</v>
      </c>
      <c r="BM1285" s="2">
        <f t="shared" si="1106"/>
        <v>0</v>
      </c>
      <c r="BN1285" s="2">
        <f t="shared" si="1106"/>
        <v>0</v>
      </c>
      <c r="BO1285" s="2">
        <f t="shared" si="1106"/>
        <v>0</v>
      </c>
      <c r="BP1285" s="2">
        <f t="shared" si="1106"/>
        <v>0</v>
      </c>
      <c r="BQ1285" s="2">
        <f t="shared" si="1106"/>
        <v>0</v>
      </c>
      <c r="BR1285" s="2">
        <f t="shared" si="1106"/>
        <v>0</v>
      </c>
      <c r="BS1285" s="2">
        <f t="shared" si="1106"/>
        <v>0</v>
      </c>
      <c r="BT1285" s="2">
        <f t="shared" si="1106"/>
        <v>0</v>
      </c>
      <c r="BU1285" s="2">
        <f t="shared" si="1106"/>
        <v>0</v>
      </c>
      <c r="BV1285" s="2">
        <f t="shared" si="1106"/>
        <v>0</v>
      </c>
      <c r="BW1285" s="2">
        <f t="shared" si="1106"/>
        <v>0</v>
      </c>
      <c r="BX1285" s="2">
        <f t="shared" si="1106"/>
        <v>0</v>
      </c>
      <c r="BY1285" s="2">
        <f t="shared" si="1106"/>
        <v>0</v>
      </c>
      <c r="BZ1285" s="2">
        <f t="shared" si="1106"/>
        <v>0</v>
      </c>
      <c r="CA1285" s="2">
        <f t="shared" ref="CA1285:DF1285" si="1107">CA1290</f>
        <v>0</v>
      </c>
      <c r="CB1285" s="2">
        <f t="shared" si="1107"/>
        <v>0</v>
      </c>
      <c r="CC1285" s="2">
        <f t="shared" si="1107"/>
        <v>0</v>
      </c>
      <c r="CD1285" s="2">
        <f t="shared" si="1107"/>
        <v>0</v>
      </c>
      <c r="CE1285" s="2">
        <f t="shared" si="1107"/>
        <v>0</v>
      </c>
      <c r="CF1285" s="2">
        <f t="shared" si="1107"/>
        <v>0</v>
      </c>
      <c r="CG1285" s="2">
        <f t="shared" si="1107"/>
        <v>0</v>
      </c>
      <c r="CH1285" s="2">
        <f t="shared" si="1107"/>
        <v>0</v>
      </c>
      <c r="CI1285" s="2">
        <f t="shared" si="1107"/>
        <v>0</v>
      </c>
      <c r="CJ1285" s="2">
        <f t="shared" si="1107"/>
        <v>0</v>
      </c>
      <c r="CK1285" s="2">
        <f t="shared" si="1107"/>
        <v>0</v>
      </c>
      <c r="CL1285" s="2">
        <f t="shared" si="1107"/>
        <v>0</v>
      </c>
      <c r="CM1285" s="2">
        <f t="shared" si="1107"/>
        <v>0</v>
      </c>
      <c r="CN1285" s="2">
        <f t="shared" si="1107"/>
        <v>0</v>
      </c>
      <c r="CO1285" s="2">
        <f t="shared" si="1107"/>
        <v>0</v>
      </c>
      <c r="CP1285" s="2">
        <f t="shared" si="1107"/>
        <v>0</v>
      </c>
      <c r="CQ1285" s="2">
        <f t="shared" si="1107"/>
        <v>0</v>
      </c>
      <c r="CR1285" s="2">
        <f t="shared" si="1107"/>
        <v>0</v>
      </c>
      <c r="CS1285" s="2">
        <f t="shared" si="1107"/>
        <v>0</v>
      </c>
      <c r="CT1285" s="2">
        <f t="shared" si="1107"/>
        <v>0</v>
      </c>
      <c r="CU1285" s="2">
        <f t="shared" si="1107"/>
        <v>0</v>
      </c>
      <c r="CV1285" s="2">
        <f t="shared" si="1107"/>
        <v>0</v>
      </c>
      <c r="CW1285" s="2">
        <f t="shared" si="1107"/>
        <v>0</v>
      </c>
      <c r="CX1285" s="2">
        <f t="shared" si="1107"/>
        <v>0</v>
      </c>
      <c r="CY1285" s="2">
        <f t="shared" si="1107"/>
        <v>0</v>
      </c>
      <c r="CZ1285" s="2">
        <f t="shared" si="1107"/>
        <v>0</v>
      </c>
      <c r="DA1285" s="2">
        <f t="shared" si="1107"/>
        <v>0</v>
      </c>
      <c r="DB1285" s="2">
        <f t="shared" si="1107"/>
        <v>0</v>
      </c>
      <c r="DC1285" s="2">
        <f t="shared" si="1107"/>
        <v>0</v>
      </c>
      <c r="DD1285" s="2">
        <f t="shared" si="1107"/>
        <v>0</v>
      </c>
      <c r="DE1285" s="2">
        <f t="shared" si="1107"/>
        <v>0</v>
      </c>
      <c r="DF1285" s="2">
        <f t="shared" si="1107"/>
        <v>0</v>
      </c>
      <c r="DG1285" s="3">
        <f t="shared" ref="DG1285:EL1285" si="1108">DG1290</f>
        <v>0</v>
      </c>
      <c r="DH1285" s="3">
        <f t="shared" si="1108"/>
        <v>0</v>
      </c>
      <c r="DI1285" s="3">
        <f t="shared" si="1108"/>
        <v>0</v>
      </c>
      <c r="DJ1285" s="3">
        <f t="shared" si="1108"/>
        <v>0</v>
      </c>
      <c r="DK1285" s="3">
        <f t="shared" si="1108"/>
        <v>0</v>
      </c>
      <c r="DL1285" s="3">
        <f t="shared" si="1108"/>
        <v>0</v>
      </c>
      <c r="DM1285" s="3">
        <f t="shared" si="1108"/>
        <v>0</v>
      </c>
      <c r="DN1285" s="3">
        <f t="shared" si="1108"/>
        <v>0</v>
      </c>
      <c r="DO1285" s="3">
        <f t="shared" si="1108"/>
        <v>0</v>
      </c>
      <c r="DP1285" s="3">
        <f t="shared" si="1108"/>
        <v>0</v>
      </c>
      <c r="DQ1285" s="3">
        <f t="shared" si="1108"/>
        <v>0</v>
      </c>
      <c r="DR1285" s="3">
        <f t="shared" si="1108"/>
        <v>0</v>
      </c>
      <c r="DS1285" s="3">
        <f t="shared" si="1108"/>
        <v>0</v>
      </c>
      <c r="DT1285" s="3">
        <f t="shared" si="1108"/>
        <v>0</v>
      </c>
      <c r="DU1285" s="3">
        <f t="shared" si="1108"/>
        <v>0</v>
      </c>
      <c r="DV1285" s="3">
        <f t="shared" si="1108"/>
        <v>0</v>
      </c>
      <c r="DW1285" s="3">
        <f t="shared" si="1108"/>
        <v>0</v>
      </c>
      <c r="DX1285" s="3">
        <f t="shared" si="1108"/>
        <v>0</v>
      </c>
      <c r="DY1285" s="3">
        <f t="shared" si="1108"/>
        <v>0</v>
      </c>
      <c r="DZ1285" s="3">
        <f t="shared" si="1108"/>
        <v>0</v>
      </c>
      <c r="EA1285" s="3">
        <f t="shared" si="1108"/>
        <v>0</v>
      </c>
      <c r="EB1285" s="3">
        <f t="shared" si="1108"/>
        <v>0</v>
      </c>
      <c r="EC1285" s="3">
        <f t="shared" si="1108"/>
        <v>0</v>
      </c>
      <c r="ED1285" s="3">
        <f t="shared" si="1108"/>
        <v>0</v>
      </c>
      <c r="EE1285" s="3">
        <f t="shared" si="1108"/>
        <v>0</v>
      </c>
      <c r="EF1285" s="3">
        <f t="shared" si="1108"/>
        <v>0</v>
      </c>
      <c r="EG1285" s="3">
        <f t="shared" si="1108"/>
        <v>0</v>
      </c>
      <c r="EH1285" s="3">
        <f t="shared" si="1108"/>
        <v>0</v>
      </c>
      <c r="EI1285" s="3">
        <f t="shared" si="1108"/>
        <v>0</v>
      </c>
      <c r="EJ1285" s="3">
        <f t="shared" si="1108"/>
        <v>0</v>
      </c>
      <c r="EK1285" s="3">
        <f t="shared" si="1108"/>
        <v>0</v>
      </c>
      <c r="EL1285" s="3">
        <f t="shared" si="1108"/>
        <v>0</v>
      </c>
      <c r="EM1285" s="3">
        <f t="shared" ref="EM1285:FR1285" si="1109">EM1290</f>
        <v>0</v>
      </c>
      <c r="EN1285" s="3">
        <f t="shared" si="1109"/>
        <v>0</v>
      </c>
      <c r="EO1285" s="3">
        <f t="shared" si="1109"/>
        <v>0</v>
      </c>
      <c r="EP1285" s="3">
        <f t="shared" si="1109"/>
        <v>0</v>
      </c>
      <c r="EQ1285" s="3">
        <f t="shared" si="1109"/>
        <v>0</v>
      </c>
      <c r="ER1285" s="3">
        <f t="shared" si="1109"/>
        <v>0</v>
      </c>
      <c r="ES1285" s="3">
        <f t="shared" si="1109"/>
        <v>0</v>
      </c>
      <c r="ET1285" s="3">
        <f t="shared" si="1109"/>
        <v>0</v>
      </c>
      <c r="EU1285" s="3">
        <f t="shared" si="1109"/>
        <v>0</v>
      </c>
      <c r="EV1285" s="3">
        <f t="shared" si="1109"/>
        <v>0</v>
      </c>
      <c r="EW1285" s="3">
        <f t="shared" si="1109"/>
        <v>0</v>
      </c>
      <c r="EX1285" s="3">
        <f t="shared" si="1109"/>
        <v>0</v>
      </c>
      <c r="EY1285" s="3">
        <f t="shared" si="1109"/>
        <v>0</v>
      </c>
      <c r="EZ1285" s="3">
        <f t="shared" si="1109"/>
        <v>0</v>
      </c>
      <c r="FA1285" s="3">
        <f t="shared" si="1109"/>
        <v>0</v>
      </c>
      <c r="FB1285" s="3">
        <f t="shared" si="1109"/>
        <v>0</v>
      </c>
      <c r="FC1285" s="3">
        <f t="shared" si="1109"/>
        <v>0</v>
      </c>
      <c r="FD1285" s="3">
        <f t="shared" si="1109"/>
        <v>0</v>
      </c>
      <c r="FE1285" s="3">
        <f t="shared" si="1109"/>
        <v>0</v>
      </c>
      <c r="FF1285" s="3">
        <f t="shared" si="1109"/>
        <v>0</v>
      </c>
      <c r="FG1285" s="3">
        <f t="shared" si="1109"/>
        <v>0</v>
      </c>
      <c r="FH1285" s="3">
        <f t="shared" si="1109"/>
        <v>0</v>
      </c>
      <c r="FI1285" s="3">
        <f t="shared" si="1109"/>
        <v>0</v>
      </c>
      <c r="FJ1285" s="3">
        <f t="shared" si="1109"/>
        <v>0</v>
      </c>
      <c r="FK1285" s="3">
        <f t="shared" si="1109"/>
        <v>0</v>
      </c>
      <c r="FL1285" s="3">
        <f t="shared" si="1109"/>
        <v>0</v>
      </c>
      <c r="FM1285" s="3">
        <f t="shared" si="1109"/>
        <v>0</v>
      </c>
      <c r="FN1285" s="3">
        <f t="shared" si="1109"/>
        <v>0</v>
      </c>
      <c r="FO1285" s="3">
        <f t="shared" si="1109"/>
        <v>0</v>
      </c>
      <c r="FP1285" s="3">
        <f t="shared" si="1109"/>
        <v>0</v>
      </c>
      <c r="FQ1285" s="3">
        <f t="shared" si="1109"/>
        <v>0</v>
      </c>
      <c r="FR1285" s="3">
        <f t="shared" si="1109"/>
        <v>0</v>
      </c>
      <c r="FS1285" s="3">
        <f t="shared" ref="FS1285:GX1285" si="1110">FS1290</f>
        <v>0</v>
      </c>
      <c r="FT1285" s="3">
        <f t="shared" si="1110"/>
        <v>0</v>
      </c>
      <c r="FU1285" s="3">
        <f t="shared" si="1110"/>
        <v>0</v>
      </c>
      <c r="FV1285" s="3">
        <f t="shared" si="1110"/>
        <v>0</v>
      </c>
      <c r="FW1285" s="3">
        <f t="shared" si="1110"/>
        <v>0</v>
      </c>
      <c r="FX1285" s="3">
        <f t="shared" si="1110"/>
        <v>0</v>
      </c>
      <c r="FY1285" s="3">
        <f t="shared" si="1110"/>
        <v>0</v>
      </c>
      <c r="FZ1285" s="3">
        <f t="shared" si="1110"/>
        <v>0</v>
      </c>
      <c r="GA1285" s="3">
        <f t="shared" si="1110"/>
        <v>0</v>
      </c>
      <c r="GB1285" s="3">
        <f t="shared" si="1110"/>
        <v>0</v>
      </c>
      <c r="GC1285" s="3">
        <f t="shared" si="1110"/>
        <v>0</v>
      </c>
      <c r="GD1285" s="3">
        <f t="shared" si="1110"/>
        <v>0</v>
      </c>
      <c r="GE1285" s="3">
        <f t="shared" si="1110"/>
        <v>0</v>
      </c>
      <c r="GF1285" s="3">
        <f t="shared" si="1110"/>
        <v>0</v>
      </c>
      <c r="GG1285" s="3">
        <f t="shared" si="1110"/>
        <v>0</v>
      </c>
      <c r="GH1285" s="3">
        <f t="shared" si="1110"/>
        <v>0</v>
      </c>
      <c r="GI1285" s="3">
        <f t="shared" si="1110"/>
        <v>0</v>
      </c>
      <c r="GJ1285" s="3">
        <f t="shared" si="1110"/>
        <v>0</v>
      </c>
      <c r="GK1285" s="3">
        <f t="shared" si="1110"/>
        <v>0</v>
      </c>
      <c r="GL1285" s="3">
        <f t="shared" si="1110"/>
        <v>0</v>
      </c>
      <c r="GM1285" s="3">
        <f t="shared" si="1110"/>
        <v>0</v>
      </c>
      <c r="GN1285" s="3">
        <f t="shared" si="1110"/>
        <v>0</v>
      </c>
      <c r="GO1285" s="3">
        <f t="shared" si="1110"/>
        <v>0</v>
      </c>
      <c r="GP1285" s="3">
        <f t="shared" si="1110"/>
        <v>0</v>
      </c>
      <c r="GQ1285" s="3">
        <f t="shared" si="1110"/>
        <v>0</v>
      </c>
      <c r="GR1285" s="3">
        <f t="shared" si="1110"/>
        <v>0</v>
      </c>
      <c r="GS1285" s="3">
        <f t="shared" si="1110"/>
        <v>0</v>
      </c>
      <c r="GT1285" s="3">
        <f t="shared" si="1110"/>
        <v>0</v>
      </c>
      <c r="GU1285" s="3">
        <f t="shared" si="1110"/>
        <v>0</v>
      </c>
      <c r="GV1285" s="3">
        <f t="shared" si="1110"/>
        <v>0</v>
      </c>
      <c r="GW1285" s="3">
        <f t="shared" si="1110"/>
        <v>0</v>
      </c>
      <c r="GX1285" s="3">
        <f t="shared" si="1110"/>
        <v>0</v>
      </c>
    </row>
    <row r="1286" spans="1:245" hidden="1" x14ac:dyDescent="0.2"/>
    <row r="1287" spans="1:245" hidden="1" x14ac:dyDescent="0.2">
      <c r="A1287">
        <v>17</v>
      </c>
      <c r="B1287">
        <v>1</v>
      </c>
      <c r="C1287">
        <f>ROW(SmtRes!A648)</f>
        <v>648</v>
      </c>
      <c r="D1287">
        <f>ROW(EtalonRes!A641)</f>
        <v>641</v>
      </c>
      <c r="E1287" t="s">
        <v>827</v>
      </c>
      <c r="F1287" t="s">
        <v>828</v>
      </c>
      <c r="G1287" t="s">
        <v>829</v>
      </c>
      <c r="H1287" t="s">
        <v>830</v>
      </c>
      <c r="I1287">
        <v>0</v>
      </c>
      <c r="J1287">
        <v>0</v>
      </c>
      <c r="O1287">
        <f>ROUND(CP1287,2)</f>
        <v>0</v>
      </c>
      <c r="P1287">
        <f>ROUND((ROUND((AC1287*AW1287*I1287),2)*BC1287),2)</f>
        <v>0</v>
      </c>
      <c r="Q1287">
        <f>(ROUND((ROUND(((ET1287)*AV1287*I1287),2)*BB1287),2)+ROUND((ROUND(((AE1287-(EU1287))*AV1287*I1287),2)*BS1287),2))</f>
        <v>0</v>
      </c>
      <c r="R1287">
        <f>ROUND((ROUND((AE1287*AV1287*I1287),2)*BS1287),2)</f>
        <v>0</v>
      </c>
      <c r="S1287">
        <f>ROUND((ROUND((AF1287*AV1287*I1287),2)*BA1287),2)</f>
        <v>0</v>
      </c>
      <c r="T1287">
        <f>ROUND(CU1287*I1287,2)</f>
        <v>0</v>
      </c>
      <c r="U1287">
        <f>CV1287*I1287</f>
        <v>0</v>
      </c>
      <c r="V1287">
        <f>CW1287*I1287</f>
        <v>0</v>
      </c>
      <c r="W1287">
        <f>ROUND(CX1287*I1287,2)</f>
        <v>0</v>
      </c>
      <c r="X1287">
        <f>ROUND(CY1287,2)</f>
        <v>0</v>
      </c>
      <c r="Y1287">
        <f>ROUND(CZ1287,2)</f>
        <v>0</v>
      </c>
      <c r="AA1287">
        <v>40385408</v>
      </c>
      <c r="AB1287">
        <f>ROUND((AC1287+AD1287+AF1287),6)</f>
        <v>340.79</v>
      </c>
      <c r="AC1287">
        <f>ROUND((ES1287),6)</f>
        <v>106.01</v>
      </c>
      <c r="AD1287">
        <f>ROUND((((ET1287)-(EU1287))+AE1287),6)</f>
        <v>179.16</v>
      </c>
      <c r="AE1287">
        <f>ROUND((EU1287),6)</f>
        <v>45.3</v>
      </c>
      <c r="AF1287">
        <f>ROUND((EV1287),6)</f>
        <v>55.62</v>
      </c>
      <c r="AG1287">
        <f>ROUND((AP1287),6)</f>
        <v>0</v>
      </c>
      <c r="AH1287">
        <f>(EW1287)</f>
        <v>4.7699999999999996</v>
      </c>
      <c r="AI1287">
        <f>(EX1287)</f>
        <v>0</v>
      </c>
      <c r="AJ1287">
        <f>(AS1287)</f>
        <v>0</v>
      </c>
      <c r="AK1287">
        <v>340.79</v>
      </c>
      <c r="AL1287">
        <v>106.01</v>
      </c>
      <c r="AM1287">
        <v>179.16</v>
      </c>
      <c r="AN1287">
        <v>45.3</v>
      </c>
      <c r="AO1287">
        <v>55.62</v>
      </c>
      <c r="AP1287">
        <v>0</v>
      </c>
      <c r="AQ1287">
        <v>4.7699999999999996</v>
      </c>
      <c r="AR1287">
        <v>0</v>
      </c>
      <c r="AS1287">
        <v>0</v>
      </c>
      <c r="AT1287">
        <v>73</v>
      </c>
      <c r="AU1287">
        <v>41</v>
      </c>
      <c r="AV1287">
        <v>1</v>
      </c>
      <c r="AW1287">
        <v>1</v>
      </c>
      <c r="AZ1287">
        <v>1</v>
      </c>
      <c r="BA1287">
        <v>24.53</v>
      </c>
      <c r="BB1287">
        <v>10.75</v>
      </c>
      <c r="BC1287">
        <v>9.39</v>
      </c>
      <c r="BD1287" t="s">
        <v>3</v>
      </c>
      <c r="BE1287" t="s">
        <v>3</v>
      </c>
      <c r="BF1287" t="s">
        <v>3</v>
      </c>
      <c r="BG1287" t="s">
        <v>3</v>
      </c>
      <c r="BH1287">
        <v>0</v>
      </c>
      <c r="BI1287">
        <v>1</v>
      </c>
      <c r="BJ1287" t="s">
        <v>831</v>
      </c>
      <c r="BM1287">
        <v>648</v>
      </c>
      <c r="BN1287">
        <v>0</v>
      </c>
      <c r="BO1287" t="s">
        <v>3</v>
      </c>
      <c r="BP1287">
        <v>0</v>
      </c>
      <c r="BQ1287">
        <v>60</v>
      </c>
      <c r="BR1287">
        <v>0</v>
      </c>
      <c r="BS1287">
        <v>24.53</v>
      </c>
      <c r="BT1287">
        <v>1</v>
      </c>
      <c r="BU1287">
        <v>1</v>
      </c>
      <c r="BV1287">
        <v>1</v>
      </c>
      <c r="BW1287">
        <v>1</v>
      </c>
      <c r="BX1287">
        <v>1</v>
      </c>
      <c r="BY1287" t="s">
        <v>3</v>
      </c>
      <c r="BZ1287">
        <v>73</v>
      </c>
      <c r="CA1287">
        <v>41</v>
      </c>
      <c r="CE1287">
        <v>30</v>
      </c>
      <c r="CF1287">
        <v>0</v>
      </c>
      <c r="CG1287">
        <v>0</v>
      </c>
      <c r="CM1287">
        <v>0</v>
      </c>
      <c r="CN1287" t="s">
        <v>3</v>
      </c>
      <c r="CO1287">
        <v>0</v>
      </c>
      <c r="CP1287">
        <f>(P1287+Q1287+S1287)</f>
        <v>0</v>
      </c>
      <c r="CQ1287">
        <f>ROUND((ROUND((AC1287*AW1287*1),2)*BC1287),2)</f>
        <v>995.43</v>
      </c>
      <c r="CR1287">
        <f>(ROUND((ROUND(((ET1287)*AV1287*1),2)*BB1287),2)+ROUND((ROUND(((AE1287-(EU1287))*AV1287*1),2)*BS1287),2))</f>
        <v>1925.97</v>
      </c>
      <c r="CS1287">
        <f>ROUND((ROUND((AE1287*AV1287*1),2)*BS1287),2)</f>
        <v>1111.21</v>
      </c>
      <c r="CT1287">
        <f>ROUND((ROUND((AF1287*AV1287*1),2)*BA1287),2)</f>
        <v>1364.36</v>
      </c>
      <c r="CU1287">
        <f>AG1287</f>
        <v>0</v>
      </c>
      <c r="CV1287">
        <f>(AH1287*AV1287)</f>
        <v>4.7699999999999996</v>
      </c>
      <c r="CW1287">
        <f>AI1287</f>
        <v>0</v>
      </c>
      <c r="CX1287">
        <f>AJ1287</f>
        <v>0</v>
      </c>
      <c r="CY1287">
        <f>S1287*(BZ1287/100)</f>
        <v>0</v>
      </c>
      <c r="CZ1287">
        <f>S1287*(CA1287/100)</f>
        <v>0</v>
      </c>
      <c r="DC1287" t="s">
        <v>3</v>
      </c>
      <c r="DD1287" t="s">
        <v>3</v>
      </c>
      <c r="DE1287" t="s">
        <v>3</v>
      </c>
      <c r="DF1287" t="s">
        <v>3</v>
      </c>
      <c r="DG1287" t="s">
        <v>3</v>
      </c>
      <c r="DH1287" t="s">
        <v>3</v>
      </c>
      <c r="DI1287" t="s">
        <v>3</v>
      </c>
      <c r="DJ1287" t="s">
        <v>3</v>
      </c>
      <c r="DK1287" t="s">
        <v>3</v>
      </c>
      <c r="DL1287" t="s">
        <v>3</v>
      </c>
      <c r="DM1287" t="s">
        <v>3</v>
      </c>
      <c r="DN1287">
        <v>91</v>
      </c>
      <c r="DO1287">
        <v>70</v>
      </c>
      <c r="DP1287">
        <v>1</v>
      </c>
      <c r="DQ1287">
        <v>1</v>
      </c>
      <c r="DU1287">
        <v>1013</v>
      </c>
      <c r="DV1287" t="s">
        <v>830</v>
      </c>
      <c r="DW1287" t="s">
        <v>830</v>
      </c>
      <c r="DX1287">
        <v>1</v>
      </c>
      <c r="EE1287">
        <v>39928060</v>
      </c>
      <c r="EF1287">
        <v>60</v>
      </c>
      <c r="EG1287" t="s">
        <v>19</v>
      </c>
      <c r="EH1287">
        <v>0</v>
      </c>
      <c r="EI1287" t="s">
        <v>3</v>
      </c>
      <c r="EJ1287">
        <v>1</v>
      </c>
      <c r="EK1287">
        <v>648</v>
      </c>
      <c r="EL1287" t="s">
        <v>832</v>
      </c>
      <c r="EM1287" t="s">
        <v>833</v>
      </c>
      <c r="EO1287" t="s">
        <v>3</v>
      </c>
      <c r="EQ1287">
        <v>131072</v>
      </c>
      <c r="ER1287">
        <v>340.79</v>
      </c>
      <c r="ES1287">
        <v>106.01</v>
      </c>
      <c r="ET1287">
        <v>179.16</v>
      </c>
      <c r="EU1287">
        <v>45.3</v>
      </c>
      <c r="EV1287">
        <v>55.62</v>
      </c>
      <c r="EW1287">
        <v>4.7699999999999996</v>
      </c>
      <c r="EX1287">
        <v>0</v>
      </c>
      <c r="EY1287">
        <v>0</v>
      </c>
      <c r="FQ1287">
        <v>0</v>
      </c>
      <c r="FR1287">
        <f>ROUND(IF(AND(BH1287=3,BI1287=3),P1287,0),2)</f>
        <v>0</v>
      </c>
      <c r="FS1287">
        <v>0</v>
      </c>
      <c r="FX1287">
        <v>91</v>
      </c>
      <c r="FY1287">
        <v>70</v>
      </c>
      <c r="GA1287" t="s">
        <v>3</v>
      </c>
      <c r="GD1287">
        <v>0</v>
      </c>
      <c r="GF1287">
        <v>98630067</v>
      </c>
      <c r="GG1287">
        <v>2</v>
      </c>
      <c r="GH1287">
        <v>1</v>
      </c>
      <c r="GI1287">
        <v>3</v>
      </c>
      <c r="GJ1287">
        <v>0</v>
      </c>
      <c r="GK1287">
        <f>ROUND(R1287*(R12)/100,2)</f>
        <v>0</v>
      </c>
      <c r="GL1287">
        <f>ROUND(IF(AND(BH1287=3,BI1287=3,FS1287&lt;&gt;0),P1287,0),2)</f>
        <v>0</v>
      </c>
      <c r="GM1287">
        <f>ROUND(O1287+X1287+Y1287+GK1287,2)+GX1287</f>
        <v>0</v>
      </c>
      <c r="GN1287">
        <f>IF(OR(BI1287=0,BI1287=1),ROUND(O1287+X1287+Y1287+GK1287,2),0)</f>
        <v>0</v>
      </c>
      <c r="GO1287">
        <f>IF(BI1287=2,ROUND(O1287+X1287+Y1287+GK1287,2),0)</f>
        <v>0</v>
      </c>
      <c r="GP1287">
        <f>IF(BI1287=4,ROUND(O1287+X1287+Y1287+GK1287,2)+GX1287,0)</f>
        <v>0</v>
      </c>
      <c r="GR1287">
        <v>0</v>
      </c>
      <c r="GS1287">
        <v>3</v>
      </c>
      <c r="GT1287">
        <v>0</v>
      </c>
      <c r="GU1287" t="s">
        <v>3</v>
      </c>
      <c r="GV1287">
        <f>ROUND((GT1287),6)</f>
        <v>0</v>
      </c>
      <c r="GW1287">
        <v>1</v>
      </c>
      <c r="GX1287">
        <f>ROUND(HC1287*I1287,2)</f>
        <v>0</v>
      </c>
      <c r="HA1287">
        <v>0</v>
      </c>
      <c r="HB1287">
        <v>0</v>
      </c>
      <c r="HC1287">
        <f>GV1287*GW1287</f>
        <v>0</v>
      </c>
      <c r="IK1287">
        <v>0</v>
      </c>
    </row>
    <row r="1288" spans="1:245" hidden="1" x14ac:dyDescent="0.2">
      <c r="A1288">
        <v>18</v>
      </c>
      <c r="B1288">
        <v>1</v>
      </c>
      <c r="C1288">
        <v>648</v>
      </c>
      <c r="E1288" t="s">
        <v>834</v>
      </c>
      <c r="F1288" t="s">
        <v>835</v>
      </c>
      <c r="G1288" t="s">
        <v>836</v>
      </c>
      <c r="H1288" t="s">
        <v>44</v>
      </c>
      <c r="I1288">
        <f>I1287*J1288</f>
        <v>0</v>
      </c>
      <c r="J1288">
        <v>0.195936</v>
      </c>
      <c r="O1288">
        <f>ROUND(CP1288,2)</f>
        <v>0</v>
      </c>
      <c r="P1288">
        <f>ROUND((ROUND((AC1288*AW1288*I1288),2)*BC1288),2)</f>
        <v>0</v>
      </c>
      <c r="Q1288">
        <f>(ROUND((ROUND(((ET1288)*AV1288*I1288),2)*BB1288),2)+ROUND((ROUND(((AE1288-(EU1288))*AV1288*I1288),2)*BS1288),2))</f>
        <v>0</v>
      </c>
      <c r="R1288">
        <f>ROUND((ROUND((AE1288*AV1288*I1288),2)*BS1288),2)</f>
        <v>0</v>
      </c>
      <c r="S1288">
        <f>ROUND((ROUND((AF1288*AV1288*I1288),2)*BA1288),2)</f>
        <v>0</v>
      </c>
      <c r="T1288">
        <f>ROUND(CU1288*I1288,2)</f>
        <v>0</v>
      </c>
      <c r="U1288">
        <f>CV1288*I1288</f>
        <v>0</v>
      </c>
      <c r="V1288">
        <f>CW1288*I1288</f>
        <v>0</v>
      </c>
      <c r="W1288">
        <f>ROUND(CX1288*I1288,2)</f>
        <v>0</v>
      </c>
      <c r="X1288">
        <f>ROUND(CY1288,2)</f>
        <v>0</v>
      </c>
      <c r="Y1288">
        <f>ROUND(CZ1288,2)</f>
        <v>0</v>
      </c>
      <c r="AA1288">
        <v>40385408</v>
      </c>
      <c r="AB1288">
        <f>ROUND((AC1288+AD1288+AF1288),6)</f>
        <v>1831.31</v>
      </c>
      <c r="AC1288">
        <f>ROUND((ES1288),6)</f>
        <v>1831.31</v>
      </c>
      <c r="AD1288">
        <f>ROUND((((ET1288)-(EU1288))+AE1288),6)</f>
        <v>0</v>
      </c>
      <c r="AE1288">
        <f>ROUND((EU1288),6)</f>
        <v>0</v>
      </c>
      <c r="AF1288">
        <f>ROUND((EV1288),6)</f>
        <v>0</v>
      </c>
      <c r="AG1288">
        <f>ROUND((AP1288),6)</f>
        <v>0</v>
      </c>
      <c r="AH1288">
        <f>(EW1288)</f>
        <v>0</v>
      </c>
      <c r="AI1288">
        <f>(EX1288)</f>
        <v>0</v>
      </c>
      <c r="AJ1288">
        <f>(AS1288)</f>
        <v>0</v>
      </c>
      <c r="AK1288">
        <v>1831.31</v>
      </c>
      <c r="AL1288">
        <v>1831.31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1</v>
      </c>
      <c r="AW1288">
        <v>1</v>
      </c>
      <c r="AZ1288">
        <v>1</v>
      </c>
      <c r="BA1288">
        <v>1</v>
      </c>
      <c r="BB1288">
        <v>1</v>
      </c>
      <c r="BC1288">
        <v>6.17</v>
      </c>
      <c r="BD1288" t="s">
        <v>3</v>
      </c>
      <c r="BE1288" t="s">
        <v>3</v>
      </c>
      <c r="BF1288" t="s">
        <v>3</v>
      </c>
      <c r="BG1288" t="s">
        <v>3</v>
      </c>
      <c r="BH1288">
        <v>3</v>
      </c>
      <c r="BI1288">
        <v>1</v>
      </c>
      <c r="BJ1288" t="s">
        <v>837</v>
      </c>
      <c r="BM1288">
        <v>648</v>
      </c>
      <c r="BN1288">
        <v>0</v>
      </c>
      <c r="BO1288" t="s">
        <v>3</v>
      </c>
      <c r="BP1288">
        <v>0</v>
      </c>
      <c r="BQ1288">
        <v>60</v>
      </c>
      <c r="BR1288">
        <v>0</v>
      </c>
      <c r="BS1288">
        <v>1</v>
      </c>
      <c r="BT1288">
        <v>1</v>
      </c>
      <c r="BU1288">
        <v>1</v>
      </c>
      <c r="BV1288">
        <v>1</v>
      </c>
      <c r="BW1288">
        <v>1</v>
      </c>
      <c r="BX1288">
        <v>1</v>
      </c>
      <c r="BY1288" t="s">
        <v>3</v>
      </c>
      <c r="BZ1288">
        <v>0</v>
      </c>
      <c r="CA1288">
        <v>0</v>
      </c>
      <c r="CE1288">
        <v>30</v>
      </c>
      <c r="CF1288">
        <v>0</v>
      </c>
      <c r="CG1288">
        <v>0</v>
      </c>
      <c r="CM1288">
        <v>0</v>
      </c>
      <c r="CN1288" t="s">
        <v>3</v>
      </c>
      <c r="CO1288">
        <v>0</v>
      </c>
      <c r="CP1288">
        <f>(P1288+Q1288+S1288)</f>
        <v>0</v>
      </c>
      <c r="CQ1288">
        <f>ROUND((ROUND((AC1288*AW1288*1),2)*BC1288),2)</f>
        <v>11299.18</v>
      </c>
      <c r="CR1288">
        <f>(ROUND((ROUND(((ET1288)*AV1288*1),2)*BB1288),2)+ROUND((ROUND(((AE1288-(EU1288))*AV1288*1),2)*BS1288),2))</f>
        <v>0</v>
      </c>
      <c r="CS1288">
        <f>ROUND((ROUND((AE1288*AV1288*1),2)*BS1288),2)</f>
        <v>0</v>
      </c>
      <c r="CT1288">
        <f>ROUND((ROUND((AF1288*AV1288*1),2)*BA1288),2)</f>
        <v>0</v>
      </c>
      <c r="CU1288">
        <f>AG1288</f>
        <v>0</v>
      </c>
      <c r="CV1288">
        <f>(AH1288*AV1288)</f>
        <v>0</v>
      </c>
      <c r="CW1288">
        <f>AI1288</f>
        <v>0</v>
      </c>
      <c r="CX1288">
        <f>AJ1288</f>
        <v>0</v>
      </c>
      <c r="CY1288">
        <f>S1288*(BZ1288/100)</f>
        <v>0</v>
      </c>
      <c r="CZ1288">
        <f>S1288*(CA1288/100)</f>
        <v>0</v>
      </c>
      <c r="DC1288" t="s">
        <v>3</v>
      </c>
      <c r="DD1288" t="s">
        <v>3</v>
      </c>
      <c r="DE1288" t="s">
        <v>3</v>
      </c>
      <c r="DF1288" t="s">
        <v>3</v>
      </c>
      <c r="DG1288" t="s">
        <v>3</v>
      </c>
      <c r="DH1288" t="s">
        <v>3</v>
      </c>
      <c r="DI1288" t="s">
        <v>3</v>
      </c>
      <c r="DJ1288" t="s">
        <v>3</v>
      </c>
      <c r="DK1288" t="s">
        <v>3</v>
      </c>
      <c r="DL1288" t="s">
        <v>3</v>
      </c>
      <c r="DM1288" t="s">
        <v>3</v>
      </c>
      <c r="DN1288">
        <v>91</v>
      </c>
      <c r="DO1288">
        <v>70</v>
      </c>
      <c r="DP1288">
        <v>1</v>
      </c>
      <c r="DQ1288">
        <v>1</v>
      </c>
      <c r="DU1288">
        <v>1007</v>
      </c>
      <c r="DV1288" t="s">
        <v>44</v>
      </c>
      <c r="DW1288" t="s">
        <v>44</v>
      </c>
      <c r="DX1288">
        <v>1</v>
      </c>
      <c r="EE1288">
        <v>39928060</v>
      </c>
      <c r="EF1288">
        <v>60</v>
      </c>
      <c r="EG1288" t="s">
        <v>19</v>
      </c>
      <c r="EH1288">
        <v>0</v>
      </c>
      <c r="EI1288" t="s">
        <v>3</v>
      </c>
      <c r="EJ1288">
        <v>1</v>
      </c>
      <c r="EK1288">
        <v>648</v>
      </c>
      <c r="EL1288" t="s">
        <v>832</v>
      </c>
      <c r="EM1288" t="s">
        <v>833</v>
      </c>
      <c r="EO1288" t="s">
        <v>3</v>
      </c>
      <c r="EQ1288">
        <v>0</v>
      </c>
      <c r="ER1288">
        <v>1831.31</v>
      </c>
      <c r="ES1288">
        <v>1831.31</v>
      </c>
      <c r="ET1288">
        <v>0</v>
      </c>
      <c r="EU1288">
        <v>0</v>
      </c>
      <c r="EV1288">
        <v>0</v>
      </c>
      <c r="EW1288">
        <v>0</v>
      </c>
      <c r="EX1288">
        <v>0</v>
      </c>
      <c r="FQ1288">
        <v>0</v>
      </c>
      <c r="FR1288">
        <f>ROUND(IF(AND(BH1288=3,BI1288=3),P1288,0),2)</f>
        <v>0</v>
      </c>
      <c r="FS1288">
        <v>0</v>
      </c>
      <c r="FX1288">
        <v>91</v>
      </c>
      <c r="FY1288">
        <v>70</v>
      </c>
      <c r="GA1288" t="s">
        <v>3</v>
      </c>
      <c r="GD1288">
        <v>0</v>
      </c>
      <c r="GF1288">
        <v>1460380658</v>
      </c>
      <c r="GG1288">
        <v>2</v>
      </c>
      <c r="GH1288">
        <v>1</v>
      </c>
      <c r="GI1288">
        <v>3</v>
      </c>
      <c r="GJ1288">
        <v>0</v>
      </c>
      <c r="GK1288">
        <f>ROUND(R1288*(R12)/100,2)</f>
        <v>0</v>
      </c>
      <c r="GL1288">
        <f>ROUND(IF(AND(BH1288=3,BI1288=3,FS1288&lt;&gt;0),P1288,0),2)</f>
        <v>0</v>
      </c>
      <c r="GM1288">
        <f>ROUND(O1288+X1288+Y1288+GK1288,2)+GX1288</f>
        <v>0</v>
      </c>
      <c r="GN1288">
        <f>IF(OR(BI1288=0,BI1288=1),ROUND(O1288+X1288+Y1288+GK1288,2),0)</f>
        <v>0</v>
      </c>
      <c r="GO1288">
        <f>IF(BI1288=2,ROUND(O1288+X1288+Y1288+GK1288,2),0)</f>
        <v>0</v>
      </c>
      <c r="GP1288">
        <f>IF(BI1288=4,ROUND(O1288+X1288+Y1288+GK1288,2)+GX1288,0)</f>
        <v>0</v>
      </c>
      <c r="GR1288">
        <v>0</v>
      </c>
      <c r="GS1288">
        <v>3</v>
      </c>
      <c r="GT1288">
        <v>0</v>
      </c>
      <c r="GU1288" t="s">
        <v>3</v>
      </c>
      <c r="GV1288">
        <f>ROUND((GT1288),6)</f>
        <v>0</v>
      </c>
      <c r="GW1288">
        <v>1</v>
      </c>
      <c r="GX1288">
        <f>ROUND(HC1288*I1288,2)</f>
        <v>0</v>
      </c>
      <c r="HA1288">
        <v>0</v>
      </c>
      <c r="HB1288">
        <v>0</v>
      </c>
      <c r="HC1288">
        <f>GV1288*GW1288</f>
        <v>0</v>
      </c>
      <c r="IK1288">
        <v>0</v>
      </c>
    </row>
    <row r="1289" spans="1:245" hidden="1" x14ac:dyDescent="0.2"/>
    <row r="1290" spans="1:245" hidden="1" x14ac:dyDescent="0.2">
      <c r="A1290" s="2">
        <v>51</v>
      </c>
      <c r="B1290" s="2">
        <f>B1283</f>
        <v>1</v>
      </c>
      <c r="C1290" s="2">
        <f>A1283</f>
        <v>4</v>
      </c>
      <c r="D1290" s="2">
        <f>ROW(A1283)</f>
        <v>1283</v>
      </c>
      <c r="E1290" s="2"/>
      <c r="F1290" s="2" t="str">
        <f>IF(F1283&lt;&gt;"",F1283,"")</f>
        <v>Новый раздел</v>
      </c>
      <c r="G1290" s="2" t="str">
        <f>IF(G1283&lt;&gt;"",G1283,"")</f>
        <v>п.55   Ремонт смотровых колодцев - 107шт.</v>
      </c>
      <c r="H1290" s="2">
        <v>0</v>
      </c>
      <c r="I1290" s="2"/>
      <c r="J1290" s="2"/>
      <c r="K1290" s="2"/>
      <c r="L1290" s="2"/>
      <c r="M1290" s="2"/>
      <c r="N1290" s="2"/>
      <c r="O1290" s="2">
        <f t="shared" ref="O1290:T1290" si="1111">ROUND(AB1290,2)</f>
        <v>0</v>
      </c>
      <c r="P1290" s="2">
        <f t="shared" si="1111"/>
        <v>0</v>
      </c>
      <c r="Q1290" s="2">
        <f t="shared" si="1111"/>
        <v>0</v>
      </c>
      <c r="R1290" s="2">
        <f t="shared" si="1111"/>
        <v>0</v>
      </c>
      <c r="S1290" s="2">
        <f t="shared" si="1111"/>
        <v>0</v>
      </c>
      <c r="T1290" s="2">
        <f t="shared" si="1111"/>
        <v>0</v>
      </c>
      <c r="U1290" s="2">
        <f>AH1290</f>
        <v>0</v>
      </c>
      <c r="V1290" s="2">
        <f>AI1290</f>
        <v>0</v>
      </c>
      <c r="W1290" s="2">
        <f>ROUND(AJ1290,2)</f>
        <v>0</v>
      </c>
      <c r="X1290" s="2">
        <f>ROUND(AK1290,2)</f>
        <v>0</v>
      </c>
      <c r="Y1290" s="2">
        <f>ROUND(AL1290,2)</f>
        <v>0</v>
      </c>
      <c r="Z1290" s="2"/>
      <c r="AA1290" s="2"/>
      <c r="AB1290" s="2">
        <f>ROUND(SUMIF(AA1287:AA1288,"=40385408",O1287:O1288),2)</f>
        <v>0</v>
      </c>
      <c r="AC1290" s="2">
        <f>ROUND(SUMIF(AA1287:AA1288,"=40385408",P1287:P1288),2)</f>
        <v>0</v>
      </c>
      <c r="AD1290" s="2">
        <f>ROUND(SUMIF(AA1287:AA1288,"=40385408",Q1287:Q1288),2)</f>
        <v>0</v>
      </c>
      <c r="AE1290" s="2">
        <f>ROUND(SUMIF(AA1287:AA1288,"=40385408",R1287:R1288),2)</f>
        <v>0</v>
      </c>
      <c r="AF1290" s="2">
        <f>ROUND(SUMIF(AA1287:AA1288,"=40385408",S1287:S1288),2)</f>
        <v>0</v>
      </c>
      <c r="AG1290" s="2">
        <f>ROUND(SUMIF(AA1287:AA1288,"=40385408",T1287:T1288),2)</f>
        <v>0</v>
      </c>
      <c r="AH1290" s="2">
        <f>SUMIF(AA1287:AA1288,"=40385408",U1287:U1288)</f>
        <v>0</v>
      </c>
      <c r="AI1290" s="2">
        <f>SUMIF(AA1287:AA1288,"=40385408",V1287:V1288)</f>
        <v>0</v>
      </c>
      <c r="AJ1290" s="2">
        <f>ROUND(SUMIF(AA1287:AA1288,"=40385408",W1287:W1288),2)</f>
        <v>0</v>
      </c>
      <c r="AK1290" s="2">
        <f>ROUND(SUMIF(AA1287:AA1288,"=40385408",X1287:X1288),2)</f>
        <v>0</v>
      </c>
      <c r="AL1290" s="2">
        <f>ROUND(SUMIF(AA1287:AA1288,"=40385408",Y1287:Y1288),2)</f>
        <v>0</v>
      </c>
      <c r="AM1290" s="2"/>
      <c r="AN1290" s="2"/>
      <c r="AO1290" s="2">
        <f t="shared" ref="AO1290:BC1290" si="1112">ROUND(BX1290,2)</f>
        <v>0</v>
      </c>
      <c r="AP1290" s="2">
        <f t="shared" si="1112"/>
        <v>0</v>
      </c>
      <c r="AQ1290" s="2">
        <f t="shared" si="1112"/>
        <v>0</v>
      </c>
      <c r="AR1290" s="2">
        <f t="shared" si="1112"/>
        <v>0</v>
      </c>
      <c r="AS1290" s="2">
        <f t="shared" si="1112"/>
        <v>0</v>
      </c>
      <c r="AT1290" s="2">
        <f t="shared" si="1112"/>
        <v>0</v>
      </c>
      <c r="AU1290" s="2">
        <f t="shared" si="1112"/>
        <v>0</v>
      </c>
      <c r="AV1290" s="2">
        <f t="shared" si="1112"/>
        <v>0</v>
      </c>
      <c r="AW1290" s="2">
        <f t="shared" si="1112"/>
        <v>0</v>
      </c>
      <c r="AX1290" s="2">
        <f t="shared" si="1112"/>
        <v>0</v>
      </c>
      <c r="AY1290" s="2">
        <f t="shared" si="1112"/>
        <v>0</v>
      </c>
      <c r="AZ1290" s="2">
        <f t="shared" si="1112"/>
        <v>0</v>
      </c>
      <c r="BA1290" s="2">
        <f t="shared" si="1112"/>
        <v>0</v>
      </c>
      <c r="BB1290" s="2">
        <f t="shared" si="1112"/>
        <v>0</v>
      </c>
      <c r="BC1290" s="2">
        <f t="shared" si="1112"/>
        <v>0</v>
      </c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>
        <f>ROUND(SUMIF(AA1287:AA1288,"=40385408",FQ1287:FQ1288),2)</f>
        <v>0</v>
      </c>
      <c r="BY1290" s="2">
        <f>ROUND(SUMIF(AA1287:AA1288,"=40385408",FR1287:FR1288),2)</f>
        <v>0</v>
      </c>
      <c r="BZ1290" s="2">
        <f>ROUND(SUMIF(AA1287:AA1288,"=40385408",GL1287:GL1288),2)</f>
        <v>0</v>
      </c>
      <c r="CA1290" s="2">
        <f>ROUND(SUMIF(AA1287:AA1288,"=40385408",GM1287:GM1288),2)</f>
        <v>0</v>
      </c>
      <c r="CB1290" s="2">
        <f>ROUND(SUMIF(AA1287:AA1288,"=40385408",GN1287:GN1288),2)</f>
        <v>0</v>
      </c>
      <c r="CC1290" s="2">
        <f>ROUND(SUMIF(AA1287:AA1288,"=40385408",GO1287:GO1288),2)</f>
        <v>0</v>
      </c>
      <c r="CD1290" s="2">
        <f>ROUND(SUMIF(AA1287:AA1288,"=40385408",GP1287:GP1288),2)</f>
        <v>0</v>
      </c>
      <c r="CE1290" s="2">
        <f>AC1290-BX1290</f>
        <v>0</v>
      </c>
      <c r="CF1290" s="2">
        <f>AC1290-BY1290</f>
        <v>0</v>
      </c>
      <c r="CG1290" s="2">
        <f>BX1290-BZ1290</f>
        <v>0</v>
      </c>
      <c r="CH1290" s="2">
        <f>AC1290-BX1290-BY1290+BZ1290</f>
        <v>0</v>
      </c>
      <c r="CI1290" s="2">
        <f>BY1290-BZ1290</f>
        <v>0</v>
      </c>
      <c r="CJ1290" s="2">
        <f>ROUND(SUMIF(AA1287:AA1288,"=40385408",GX1287:GX1288),2)</f>
        <v>0</v>
      </c>
      <c r="CK1290" s="2">
        <f>ROUND(SUMIF(AA1287:AA1288,"=40385408",GY1287:GY1288),2)</f>
        <v>0</v>
      </c>
      <c r="CL1290" s="2">
        <f>ROUND(SUMIF(AA1287:AA1288,"=40385408",GZ1287:GZ1288),2)</f>
        <v>0</v>
      </c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>
        <v>0</v>
      </c>
    </row>
    <row r="1291" spans="1:245" hidden="1" x14ac:dyDescent="0.2"/>
    <row r="1292" spans="1:245" hidden="1" x14ac:dyDescent="0.2">
      <c r="A1292" s="4">
        <v>50</v>
      </c>
      <c r="B1292" s="4">
        <v>0</v>
      </c>
      <c r="C1292" s="4">
        <v>0</v>
      </c>
      <c r="D1292" s="4">
        <v>1</v>
      </c>
      <c r="E1292" s="4">
        <v>201</v>
      </c>
      <c r="F1292" s="4">
        <f>ROUND(Source!O1290,O1292)</f>
        <v>0</v>
      </c>
      <c r="G1292" s="4" t="s">
        <v>65</v>
      </c>
      <c r="H1292" s="4" t="s">
        <v>66</v>
      </c>
      <c r="I1292" s="4"/>
      <c r="J1292" s="4"/>
      <c r="K1292" s="4">
        <v>201</v>
      </c>
      <c r="L1292" s="4">
        <v>1</v>
      </c>
      <c r="M1292" s="4">
        <v>3</v>
      </c>
      <c r="N1292" s="4" t="s">
        <v>3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</row>
    <row r="1293" spans="1:245" hidden="1" x14ac:dyDescent="0.2">
      <c r="A1293" s="4">
        <v>50</v>
      </c>
      <c r="B1293" s="4">
        <v>0</v>
      </c>
      <c r="C1293" s="4">
        <v>0</v>
      </c>
      <c r="D1293" s="4">
        <v>1</v>
      </c>
      <c r="E1293" s="4">
        <v>202</v>
      </c>
      <c r="F1293" s="4">
        <f>ROUND(Source!P1290,O1293)</f>
        <v>0</v>
      </c>
      <c r="G1293" s="4" t="s">
        <v>67</v>
      </c>
      <c r="H1293" s="4" t="s">
        <v>68</v>
      </c>
      <c r="I1293" s="4"/>
      <c r="J1293" s="4"/>
      <c r="K1293" s="4">
        <v>202</v>
      </c>
      <c r="L1293" s="4">
        <v>2</v>
      </c>
      <c r="M1293" s="4">
        <v>3</v>
      </c>
      <c r="N1293" s="4" t="s">
        <v>3</v>
      </c>
      <c r="O1293" s="4">
        <v>2</v>
      </c>
      <c r="P1293" s="4"/>
      <c r="Q1293" s="4"/>
      <c r="R1293" s="4"/>
      <c r="S1293" s="4"/>
      <c r="T1293" s="4"/>
      <c r="U1293" s="4"/>
      <c r="V1293" s="4"/>
      <c r="W1293" s="4"/>
    </row>
    <row r="1294" spans="1:245" hidden="1" x14ac:dyDescent="0.2">
      <c r="A1294" s="4">
        <v>50</v>
      </c>
      <c r="B1294" s="4">
        <v>0</v>
      </c>
      <c r="C1294" s="4">
        <v>0</v>
      </c>
      <c r="D1294" s="4">
        <v>1</v>
      </c>
      <c r="E1294" s="4">
        <v>222</v>
      </c>
      <c r="F1294" s="4">
        <f>ROUND(Source!AO1290,O1294)</f>
        <v>0</v>
      </c>
      <c r="G1294" s="4" t="s">
        <v>69</v>
      </c>
      <c r="H1294" s="4" t="s">
        <v>70</v>
      </c>
      <c r="I1294" s="4"/>
      <c r="J1294" s="4"/>
      <c r="K1294" s="4">
        <v>222</v>
      </c>
      <c r="L1294" s="4">
        <v>3</v>
      </c>
      <c r="M1294" s="4">
        <v>3</v>
      </c>
      <c r="N1294" s="4" t="s">
        <v>3</v>
      </c>
      <c r="O1294" s="4">
        <v>2</v>
      </c>
      <c r="P1294" s="4"/>
      <c r="Q1294" s="4"/>
      <c r="R1294" s="4"/>
      <c r="S1294" s="4"/>
      <c r="T1294" s="4"/>
      <c r="U1294" s="4"/>
      <c r="V1294" s="4"/>
      <c r="W1294" s="4"/>
    </row>
    <row r="1295" spans="1:245" hidden="1" x14ac:dyDescent="0.2">
      <c r="A1295" s="4">
        <v>50</v>
      </c>
      <c r="B1295" s="4">
        <v>0</v>
      </c>
      <c r="C1295" s="4">
        <v>0</v>
      </c>
      <c r="D1295" s="4">
        <v>1</v>
      </c>
      <c r="E1295" s="4">
        <v>225</v>
      </c>
      <c r="F1295" s="4">
        <f>ROUND(Source!AV1290,O1295)</f>
        <v>0</v>
      </c>
      <c r="G1295" s="4" t="s">
        <v>71</v>
      </c>
      <c r="H1295" s="4" t="s">
        <v>72</v>
      </c>
      <c r="I1295" s="4"/>
      <c r="J1295" s="4"/>
      <c r="K1295" s="4">
        <v>225</v>
      </c>
      <c r="L1295" s="4">
        <v>4</v>
      </c>
      <c r="M1295" s="4">
        <v>3</v>
      </c>
      <c r="N1295" s="4" t="s">
        <v>3</v>
      </c>
      <c r="O1295" s="4">
        <v>2</v>
      </c>
      <c r="P1295" s="4"/>
      <c r="Q1295" s="4"/>
      <c r="R1295" s="4"/>
      <c r="S1295" s="4"/>
      <c r="T1295" s="4"/>
      <c r="U1295" s="4"/>
      <c r="V1295" s="4"/>
      <c r="W1295" s="4"/>
    </row>
    <row r="1296" spans="1:245" hidden="1" x14ac:dyDescent="0.2">
      <c r="A1296" s="4">
        <v>50</v>
      </c>
      <c r="B1296" s="4">
        <v>0</v>
      </c>
      <c r="C1296" s="4">
        <v>0</v>
      </c>
      <c r="D1296" s="4">
        <v>1</v>
      </c>
      <c r="E1296" s="4">
        <v>226</v>
      </c>
      <c r="F1296" s="4">
        <f>ROUND(Source!AW1290,O1296)</f>
        <v>0</v>
      </c>
      <c r="G1296" s="4" t="s">
        <v>73</v>
      </c>
      <c r="H1296" s="4" t="s">
        <v>74</v>
      </c>
      <c r="I1296" s="4"/>
      <c r="J1296" s="4"/>
      <c r="K1296" s="4">
        <v>226</v>
      </c>
      <c r="L1296" s="4">
        <v>5</v>
      </c>
      <c r="M1296" s="4">
        <v>3</v>
      </c>
      <c r="N1296" s="4" t="s">
        <v>3</v>
      </c>
      <c r="O1296" s="4">
        <v>2</v>
      </c>
      <c r="P1296" s="4"/>
      <c r="Q1296" s="4"/>
      <c r="R1296" s="4"/>
      <c r="S1296" s="4"/>
      <c r="T1296" s="4"/>
      <c r="U1296" s="4"/>
      <c r="V1296" s="4"/>
      <c r="W1296" s="4"/>
    </row>
    <row r="1297" spans="1:23" hidden="1" x14ac:dyDescent="0.2">
      <c r="A1297" s="4">
        <v>50</v>
      </c>
      <c r="B1297" s="4">
        <v>0</v>
      </c>
      <c r="C1297" s="4">
        <v>0</v>
      </c>
      <c r="D1297" s="4">
        <v>1</v>
      </c>
      <c r="E1297" s="4">
        <v>227</v>
      </c>
      <c r="F1297" s="4">
        <f>ROUND(Source!AX1290,O1297)</f>
        <v>0</v>
      </c>
      <c r="G1297" s="4" t="s">
        <v>75</v>
      </c>
      <c r="H1297" s="4" t="s">
        <v>76</v>
      </c>
      <c r="I1297" s="4"/>
      <c r="J1297" s="4"/>
      <c r="K1297" s="4">
        <v>227</v>
      </c>
      <c r="L1297" s="4">
        <v>6</v>
      </c>
      <c r="M1297" s="4">
        <v>3</v>
      </c>
      <c r="N1297" s="4" t="s">
        <v>3</v>
      </c>
      <c r="O1297" s="4">
        <v>2</v>
      </c>
      <c r="P1297" s="4"/>
      <c r="Q1297" s="4"/>
      <c r="R1297" s="4"/>
      <c r="S1297" s="4"/>
      <c r="T1297" s="4"/>
      <c r="U1297" s="4"/>
      <c r="V1297" s="4"/>
      <c r="W1297" s="4"/>
    </row>
    <row r="1298" spans="1:23" hidden="1" x14ac:dyDescent="0.2">
      <c r="A1298" s="4">
        <v>50</v>
      </c>
      <c r="B1298" s="4">
        <v>0</v>
      </c>
      <c r="C1298" s="4">
        <v>0</v>
      </c>
      <c r="D1298" s="4">
        <v>1</v>
      </c>
      <c r="E1298" s="4">
        <v>228</v>
      </c>
      <c r="F1298" s="4">
        <f>ROUND(Source!AY1290,O1298)</f>
        <v>0</v>
      </c>
      <c r="G1298" s="4" t="s">
        <v>77</v>
      </c>
      <c r="H1298" s="4" t="s">
        <v>78</v>
      </c>
      <c r="I1298" s="4"/>
      <c r="J1298" s="4"/>
      <c r="K1298" s="4">
        <v>228</v>
      </c>
      <c r="L1298" s="4">
        <v>7</v>
      </c>
      <c r="M1298" s="4">
        <v>3</v>
      </c>
      <c r="N1298" s="4" t="s">
        <v>3</v>
      </c>
      <c r="O1298" s="4">
        <v>2</v>
      </c>
      <c r="P1298" s="4"/>
      <c r="Q1298" s="4"/>
      <c r="R1298" s="4"/>
      <c r="S1298" s="4"/>
      <c r="T1298" s="4"/>
      <c r="U1298" s="4"/>
      <c r="V1298" s="4"/>
      <c r="W1298" s="4"/>
    </row>
    <row r="1299" spans="1:23" hidden="1" x14ac:dyDescent="0.2">
      <c r="A1299" s="4">
        <v>50</v>
      </c>
      <c r="B1299" s="4">
        <v>0</v>
      </c>
      <c r="C1299" s="4">
        <v>0</v>
      </c>
      <c r="D1299" s="4">
        <v>1</v>
      </c>
      <c r="E1299" s="4">
        <v>216</v>
      </c>
      <c r="F1299" s="4">
        <f>ROUND(Source!AP1290,O1299)</f>
        <v>0</v>
      </c>
      <c r="G1299" s="4" t="s">
        <v>79</v>
      </c>
      <c r="H1299" s="4" t="s">
        <v>80</v>
      </c>
      <c r="I1299" s="4"/>
      <c r="J1299" s="4"/>
      <c r="K1299" s="4">
        <v>216</v>
      </c>
      <c r="L1299" s="4">
        <v>8</v>
      </c>
      <c r="M1299" s="4">
        <v>3</v>
      </c>
      <c r="N1299" s="4" t="s">
        <v>3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/>
    </row>
    <row r="1300" spans="1:23" hidden="1" x14ac:dyDescent="0.2">
      <c r="A1300" s="4">
        <v>50</v>
      </c>
      <c r="B1300" s="4">
        <v>0</v>
      </c>
      <c r="C1300" s="4">
        <v>0</v>
      </c>
      <c r="D1300" s="4">
        <v>1</v>
      </c>
      <c r="E1300" s="4">
        <v>223</v>
      </c>
      <c r="F1300" s="4">
        <f>ROUND(Source!AQ1290,O1300)</f>
        <v>0</v>
      </c>
      <c r="G1300" s="4" t="s">
        <v>81</v>
      </c>
      <c r="H1300" s="4" t="s">
        <v>82</v>
      </c>
      <c r="I1300" s="4"/>
      <c r="J1300" s="4"/>
      <c r="K1300" s="4">
        <v>223</v>
      </c>
      <c r="L1300" s="4">
        <v>9</v>
      </c>
      <c r="M1300" s="4">
        <v>3</v>
      </c>
      <c r="N1300" s="4" t="s">
        <v>3</v>
      </c>
      <c r="O1300" s="4">
        <v>2</v>
      </c>
      <c r="P1300" s="4"/>
      <c r="Q1300" s="4"/>
      <c r="R1300" s="4"/>
      <c r="S1300" s="4"/>
      <c r="T1300" s="4"/>
      <c r="U1300" s="4"/>
      <c r="V1300" s="4"/>
      <c r="W1300" s="4"/>
    </row>
    <row r="1301" spans="1:23" hidden="1" x14ac:dyDescent="0.2">
      <c r="A1301" s="4">
        <v>50</v>
      </c>
      <c r="B1301" s="4">
        <v>0</v>
      </c>
      <c r="C1301" s="4">
        <v>0</v>
      </c>
      <c r="D1301" s="4">
        <v>1</v>
      </c>
      <c r="E1301" s="4">
        <v>229</v>
      </c>
      <c r="F1301" s="4">
        <f>ROUND(Source!AZ1290,O1301)</f>
        <v>0</v>
      </c>
      <c r="G1301" s="4" t="s">
        <v>83</v>
      </c>
      <c r="H1301" s="4" t="s">
        <v>84</v>
      </c>
      <c r="I1301" s="4"/>
      <c r="J1301" s="4"/>
      <c r="K1301" s="4">
        <v>229</v>
      </c>
      <c r="L1301" s="4">
        <v>10</v>
      </c>
      <c r="M1301" s="4">
        <v>3</v>
      </c>
      <c r="N1301" s="4" t="s">
        <v>3</v>
      </c>
      <c r="O1301" s="4">
        <v>2</v>
      </c>
      <c r="P1301" s="4"/>
      <c r="Q1301" s="4"/>
      <c r="R1301" s="4"/>
      <c r="S1301" s="4"/>
      <c r="T1301" s="4"/>
      <c r="U1301" s="4"/>
      <c r="V1301" s="4"/>
      <c r="W1301" s="4"/>
    </row>
    <row r="1302" spans="1:23" hidden="1" x14ac:dyDescent="0.2">
      <c r="A1302" s="4">
        <v>50</v>
      </c>
      <c r="B1302" s="4">
        <v>0</v>
      </c>
      <c r="C1302" s="4">
        <v>0</v>
      </c>
      <c r="D1302" s="4">
        <v>1</v>
      </c>
      <c r="E1302" s="4">
        <v>203</v>
      </c>
      <c r="F1302" s="4">
        <f>ROUND(Source!Q1290,O1302)</f>
        <v>0</v>
      </c>
      <c r="G1302" s="4" t="s">
        <v>85</v>
      </c>
      <c r="H1302" s="4" t="s">
        <v>86</v>
      </c>
      <c r="I1302" s="4"/>
      <c r="J1302" s="4"/>
      <c r="K1302" s="4">
        <v>203</v>
      </c>
      <c r="L1302" s="4">
        <v>11</v>
      </c>
      <c r="M1302" s="4">
        <v>3</v>
      </c>
      <c r="N1302" s="4" t="s">
        <v>3</v>
      </c>
      <c r="O1302" s="4">
        <v>2</v>
      </c>
      <c r="P1302" s="4"/>
      <c r="Q1302" s="4"/>
      <c r="R1302" s="4"/>
      <c r="S1302" s="4"/>
      <c r="T1302" s="4"/>
      <c r="U1302" s="4"/>
      <c r="V1302" s="4"/>
      <c r="W1302" s="4"/>
    </row>
    <row r="1303" spans="1:23" hidden="1" x14ac:dyDescent="0.2">
      <c r="A1303" s="4">
        <v>50</v>
      </c>
      <c r="B1303" s="4">
        <v>0</v>
      </c>
      <c r="C1303" s="4">
        <v>0</v>
      </c>
      <c r="D1303" s="4">
        <v>1</v>
      </c>
      <c r="E1303" s="4">
        <v>231</v>
      </c>
      <c r="F1303" s="4">
        <f>ROUND(Source!BB1290,O1303)</f>
        <v>0</v>
      </c>
      <c r="G1303" s="4" t="s">
        <v>87</v>
      </c>
      <c r="H1303" s="4" t="s">
        <v>88</v>
      </c>
      <c r="I1303" s="4"/>
      <c r="J1303" s="4"/>
      <c r="K1303" s="4">
        <v>231</v>
      </c>
      <c r="L1303" s="4">
        <v>12</v>
      </c>
      <c r="M1303" s="4">
        <v>3</v>
      </c>
      <c r="N1303" s="4" t="s">
        <v>3</v>
      </c>
      <c r="O1303" s="4">
        <v>2</v>
      </c>
      <c r="P1303" s="4"/>
      <c r="Q1303" s="4"/>
      <c r="R1303" s="4"/>
      <c r="S1303" s="4"/>
      <c r="T1303" s="4"/>
      <c r="U1303" s="4"/>
      <c r="V1303" s="4"/>
      <c r="W1303" s="4"/>
    </row>
    <row r="1304" spans="1:23" hidden="1" x14ac:dyDescent="0.2">
      <c r="A1304" s="4">
        <v>50</v>
      </c>
      <c r="B1304" s="4">
        <v>0</v>
      </c>
      <c r="C1304" s="4">
        <v>0</v>
      </c>
      <c r="D1304" s="4">
        <v>1</v>
      </c>
      <c r="E1304" s="4">
        <v>204</v>
      </c>
      <c r="F1304" s="4">
        <f>ROUND(Source!R1290,O1304)</f>
        <v>0</v>
      </c>
      <c r="G1304" s="4" t="s">
        <v>89</v>
      </c>
      <c r="H1304" s="4" t="s">
        <v>90</v>
      </c>
      <c r="I1304" s="4"/>
      <c r="J1304" s="4"/>
      <c r="K1304" s="4">
        <v>204</v>
      </c>
      <c r="L1304" s="4">
        <v>13</v>
      </c>
      <c r="M1304" s="4">
        <v>3</v>
      </c>
      <c r="N1304" s="4" t="s">
        <v>3</v>
      </c>
      <c r="O1304" s="4">
        <v>2</v>
      </c>
      <c r="P1304" s="4"/>
      <c r="Q1304" s="4"/>
      <c r="R1304" s="4"/>
      <c r="S1304" s="4"/>
      <c r="T1304" s="4"/>
      <c r="U1304" s="4"/>
      <c r="V1304" s="4"/>
      <c r="W1304" s="4"/>
    </row>
    <row r="1305" spans="1:23" hidden="1" x14ac:dyDescent="0.2">
      <c r="A1305" s="4">
        <v>50</v>
      </c>
      <c r="B1305" s="4">
        <v>0</v>
      </c>
      <c r="C1305" s="4">
        <v>0</v>
      </c>
      <c r="D1305" s="4">
        <v>1</v>
      </c>
      <c r="E1305" s="4">
        <v>205</v>
      </c>
      <c r="F1305" s="4">
        <f>ROUND(Source!S1290,O1305)</f>
        <v>0</v>
      </c>
      <c r="G1305" s="4" t="s">
        <v>91</v>
      </c>
      <c r="H1305" s="4" t="s">
        <v>92</v>
      </c>
      <c r="I1305" s="4"/>
      <c r="J1305" s="4"/>
      <c r="K1305" s="4">
        <v>205</v>
      </c>
      <c r="L1305" s="4">
        <v>14</v>
      </c>
      <c r="M1305" s="4">
        <v>3</v>
      </c>
      <c r="N1305" s="4" t="s">
        <v>3</v>
      </c>
      <c r="O1305" s="4">
        <v>2</v>
      </c>
      <c r="P1305" s="4"/>
      <c r="Q1305" s="4"/>
      <c r="R1305" s="4"/>
      <c r="S1305" s="4"/>
      <c r="T1305" s="4"/>
      <c r="U1305" s="4"/>
      <c r="V1305" s="4"/>
      <c r="W1305" s="4"/>
    </row>
    <row r="1306" spans="1:23" hidden="1" x14ac:dyDescent="0.2">
      <c r="A1306" s="4">
        <v>50</v>
      </c>
      <c r="B1306" s="4">
        <v>0</v>
      </c>
      <c r="C1306" s="4">
        <v>0</v>
      </c>
      <c r="D1306" s="4">
        <v>1</v>
      </c>
      <c r="E1306" s="4">
        <v>232</v>
      </c>
      <c r="F1306" s="4">
        <f>ROUND(Source!BC1290,O1306)</f>
        <v>0</v>
      </c>
      <c r="G1306" s="4" t="s">
        <v>93</v>
      </c>
      <c r="H1306" s="4" t="s">
        <v>94</v>
      </c>
      <c r="I1306" s="4"/>
      <c r="J1306" s="4"/>
      <c r="K1306" s="4">
        <v>232</v>
      </c>
      <c r="L1306" s="4">
        <v>15</v>
      </c>
      <c r="M1306" s="4">
        <v>3</v>
      </c>
      <c r="N1306" s="4" t="s">
        <v>3</v>
      </c>
      <c r="O1306" s="4">
        <v>2</v>
      </c>
      <c r="P1306" s="4"/>
      <c r="Q1306" s="4"/>
      <c r="R1306" s="4"/>
      <c r="S1306" s="4"/>
      <c r="T1306" s="4"/>
      <c r="U1306" s="4"/>
      <c r="V1306" s="4"/>
      <c r="W1306" s="4"/>
    </row>
    <row r="1307" spans="1:23" hidden="1" x14ac:dyDescent="0.2">
      <c r="A1307" s="4">
        <v>50</v>
      </c>
      <c r="B1307" s="4">
        <v>0</v>
      </c>
      <c r="C1307" s="4">
        <v>0</v>
      </c>
      <c r="D1307" s="4">
        <v>1</v>
      </c>
      <c r="E1307" s="4">
        <v>214</v>
      </c>
      <c r="F1307" s="4">
        <f>ROUND(Source!AS1290,O1307)</f>
        <v>0</v>
      </c>
      <c r="G1307" s="4" t="s">
        <v>95</v>
      </c>
      <c r="H1307" s="4" t="s">
        <v>96</v>
      </c>
      <c r="I1307" s="4"/>
      <c r="J1307" s="4"/>
      <c r="K1307" s="4">
        <v>214</v>
      </c>
      <c r="L1307" s="4">
        <v>16</v>
      </c>
      <c r="M1307" s="4">
        <v>3</v>
      </c>
      <c r="N1307" s="4" t="s">
        <v>3</v>
      </c>
      <c r="O1307" s="4">
        <v>2</v>
      </c>
      <c r="P1307" s="4"/>
      <c r="Q1307" s="4"/>
      <c r="R1307" s="4"/>
      <c r="S1307" s="4"/>
      <c r="T1307" s="4"/>
      <c r="U1307" s="4"/>
      <c r="V1307" s="4"/>
      <c r="W1307" s="4"/>
    </row>
    <row r="1308" spans="1:23" hidden="1" x14ac:dyDescent="0.2">
      <c r="A1308" s="4">
        <v>50</v>
      </c>
      <c r="B1308" s="4">
        <v>0</v>
      </c>
      <c r="C1308" s="4">
        <v>0</v>
      </c>
      <c r="D1308" s="4">
        <v>1</v>
      </c>
      <c r="E1308" s="4">
        <v>215</v>
      </c>
      <c r="F1308" s="4">
        <f>ROUND(Source!AT1290,O1308)</f>
        <v>0</v>
      </c>
      <c r="G1308" s="4" t="s">
        <v>97</v>
      </c>
      <c r="H1308" s="4" t="s">
        <v>98</v>
      </c>
      <c r="I1308" s="4"/>
      <c r="J1308" s="4"/>
      <c r="K1308" s="4">
        <v>215</v>
      </c>
      <c r="L1308" s="4">
        <v>17</v>
      </c>
      <c r="M1308" s="4">
        <v>3</v>
      </c>
      <c r="N1308" s="4" t="s">
        <v>3</v>
      </c>
      <c r="O1308" s="4">
        <v>2</v>
      </c>
      <c r="P1308" s="4"/>
      <c r="Q1308" s="4"/>
      <c r="R1308" s="4"/>
      <c r="S1308" s="4"/>
      <c r="T1308" s="4"/>
      <c r="U1308" s="4"/>
      <c r="V1308" s="4"/>
      <c r="W1308" s="4"/>
    </row>
    <row r="1309" spans="1:23" hidden="1" x14ac:dyDescent="0.2">
      <c r="A1309" s="4">
        <v>50</v>
      </c>
      <c r="B1309" s="4">
        <v>0</v>
      </c>
      <c r="C1309" s="4">
        <v>0</v>
      </c>
      <c r="D1309" s="4">
        <v>1</v>
      </c>
      <c r="E1309" s="4">
        <v>217</v>
      </c>
      <c r="F1309" s="4">
        <f>ROUND(Source!AU1290,O1309)</f>
        <v>0</v>
      </c>
      <c r="G1309" s="4" t="s">
        <v>99</v>
      </c>
      <c r="H1309" s="4" t="s">
        <v>100</v>
      </c>
      <c r="I1309" s="4"/>
      <c r="J1309" s="4"/>
      <c r="K1309" s="4">
        <v>217</v>
      </c>
      <c r="L1309" s="4">
        <v>18</v>
      </c>
      <c r="M1309" s="4">
        <v>3</v>
      </c>
      <c r="N1309" s="4" t="s">
        <v>3</v>
      </c>
      <c r="O1309" s="4">
        <v>2</v>
      </c>
      <c r="P1309" s="4"/>
      <c r="Q1309" s="4"/>
      <c r="R1309" s="4"/>
      <c r="S1309" s="4"/>
      <c r="T1309" s="4"/>
      <c r="U1309" s="4"/>
      <c r="V1309" s="4"/>
      <c r="W1309" s="4"/>
    </row>
    <row r="1310" spans="1:23" hidden="1" x14ac:dyDescent="0.2">
      <c r="A1310" s="4">
        <v>50</v>
      </c>
      <c r="B1310" s="4">
        <v>0</v>
      </c>
      <c r="C1310" s="4">
        <v>0</v>
      </c>
      <c r="D1310" s="4">
        <v>1</v>
      </c>
      <c r="E1310" s="4">
        <v>230</v>
      </c>
      <c r="F1310" s="4">
        <f>ROUND(Source!BA1290,O1310)</f>
        <v>0</v>
      </c>
      <c r="G1310" s="4" t="s">
        <v>101</v>
      </c>
      <c r="H1310" s="4" t="s">
        <v>102</v>
      </c>
      <c r="I1310" s="4"/>
      <c r="J1310" s="4"/>
      <c r="K1310" s="4">
        <v>230</v>
      </c>
      <c r="L1310" s="4">
        <v>19</v>
      </c>
      <c r="M1310" s="4">
        <v>3</v>
      </c>
      <c r="N1310" s="4" t="s">
        <v>3</v>
      </c>
      <c r="O1310" s="4">
        <v>2</v>
      </c>
      <c r="P1310" s="4"/>
      <c r="Q1310" s="4"/>
      <c r="R1310" s="4"/>
      <c r="S1310" s="4"/>
      <c r="T1310" s="4"/>
      <c r="U1310" s="4"/>
      <c r="V1310" s="4"/>
      <c r="W1310" s="4"/>
    </row>
    <row r="1311" spans="1:23" hidden="1" x14ac:dyDescent="0.2">
      <c r="A1311" s="4">
        <v>50</v>
      </c>
      <c r="B1311" s="4">
        <v>0</v>
      </c>
      <c r="C1311" s="4">
        <v>0</v>
      </c>
      <c r="D1311" s="4">
        <v>1</v>
      </c>
      <c r="E1311" s="4">
        <v>206</v>
      </c>
      <c r="F1311" s="4">
        <f>ROUND(Source!T1290,O1311)</f>
        <v>0</v>
      </c>
      <c r="G1311" s="4" t="s">
        <v>103</v>
      </c>
      <c r="H1311" s="4" t="s">
        <v>104</v>
      </c>
      <c r="I1311" s="4"/>
      <c r="J1311" s="4"/>
      <c r="K1311" s="4">
        <v>206</v>
      </c>
      <c r="L1311" s="4">
        <v>20</v>
      </c>
      <c r="M1311" s="4">
        <v>3</v>
      </c>
      <c r="N1311" s="4" t="s">
        <v>3</v>
      </c>
      <c r="O1311" s="4">
        <v>2</v>
      </c>
      <c r="P1311" s="4"/>
      <c r="Q1311" s="4"/>
      <c r="R1311" s="4"/>
      <c r="S1311" s="4"/>
      <c r="T1311" s="4"/>
      <c r="U1311" s="4"/>
      <c r="V1311" s="4"/>
      <c r="W1311" s="4"/>
    </row>
    <row r="1312" spans="1:23" hidden="1" x14ac:dyDescent="0.2">
      <c r="A1312" s="4">
        <v>50</v>
      </c>
      <c r="B1312" s="4">
        <v>0</v>
      </c>
      <c r="C1312" s="4">
        <v>0</v>
      </c>
      <c r="D1312" s="4">
        <v>1</v>
      </c>
      <c r="E1312" s="4">
        <v>207</v>
      </c>
      <c r="F1312" s="4">
        <f>Source!U1290</f>
        <v>0</v>
      </c>
      <c r="G1312" s="4" t="s">
        <v>105</v>
      </c>
      <c r="H1312" s="4" t="s">
        <v>106</v>
      </c>
      <c r="I1312" s="4"/>
      <c r="J1312" s="4"/>
      <c r="K1312" s="4">
        <v>207</v>
      </c>
      <c r="L1312" s="4">
        <v>21</v>
      </c>
      <c r="M1312" s="4">
        <v>3</v>
      </c>
      <c r="N1312" s="4" t="s">
        <v>3</v>
      </c>
      <c r="O1312" s="4">
        <v>-1</v>
      </c>
      <c r="P1312" s="4"/>
      <c r="Q1312" s="4"/>
      <c r="R1312" s="4"/>
      <c r="S1312" s="4"/>
      <c r="T1312" s="4"/>
      <c r="U1312" s="4"/>
      <c r="V1312" s="4"/>
      <c r="W1312" s="4"/>
    </row>
    <row r="1313" spans="1:245" hidden="1" x14ac:dyDescent="0.2">
      <c r="A1313" s="4">
        <v>50</v>
      </c>
      <c r="B1313" s="4">
        <v>0</v>
      </c>
      <c r="C1313" s="4">
        <v>0</v>
      </c>
      <c r="D1313" s="4">
        <v>1</v>
      </c>
      <c r="E1313" s="4">
        <v>208</v>
      </c>
      <c r="F1313" s="4">
        <f>Source!V1290</f>
        <v>0</v>
      </c>
      <c r="G1313" s="4" t="s">
        <v>107</v>
      </c>
      <c r="H1313" s="4" t="s">
        <v>108</v>
      </c>
      <c r="I1313" s="4"/>
      <c r="J1313" s="4"/>
      <c r="K1313" s="4">
        <v>208</v>
      </c>
      <c r="L1313" s="4">
        <v>22</v>
      </c>
      <c r="M1313" s="4">
        <v>3</v>
      </c>
      <c r="N1313" s="4" t="s">
        <v>3</v>
      </c>
      <c r="O1313" s="4">
        <v>-1</v>
      </c>
      <c r="P1313" s="4"/>
      <c r="Q1313" s="4"/>
      <c r="R1313" s="4"/>
      <c r="S1313" s="4"/>
      <c r="T1313" s="4"/>
      <c r="U1313" s="4"/>
      <c r="V1313" s="4"/>
      <c r="W1313" s="4"/>
    </row>
    <row r="1314" spans="1:245" hidden="1" x14ac:dyDescent="0.2">
      <c r="A1314" s="4">
        <v>50</v>
      </c>
      <c r="B1314" s="4">
        <v>0</v>
      </c>
      <c r="C1314" s="4">
        <v>0</v>
      </c>
      <c r="D1314" s="4">
        <v>1</v>
      </c>
      <c r="E1314" s="4">
        <v>209</v>
      </c>
      <c r="F1314" s="4">
        <f>ROUND(Source!W1290,O1314)</f>
        <v>0</v>
      </c>
      <c r="G1314" s="4" t="s">
        <v>109</v>
      </c>
      <c r="H1314" s="4" t="s">
        <v>110</v>
      </c>
      <c r="I1314" s="4"/>
      <c r="J1314" s="4"/>
      <c r="K1314" s="4">
        <v>209</v>
      </c>
      <c r="L1314" s="4">
        <v>23</v>
      </c>
      <c r="M1314" s="4">
        <v>3</v>
      </c>
      <c r="N1314" s="4" t="s">
        <v>3</v>
      </c>
      <c r="O1314" s="4">
        <v>2</v>
      </c>
      <c r="P1314" s="4"/>
      <c r="Q1314" s="4"/>
      <c r="R1314" s="4"/>
      <c r="S1314" s="4"/>
      <c r="T1314" s="4"/>
      <c r="U1314" s="4"/>
      <c r="V1314" s="4"/>
      <c r="W1314" s="4"/>
    </row>
    <row r="1315" spans="1:245" hidden="1" x14ac:dyDescent="0.2">
      <c r="A1315" s="4">
        <v>50</v>
      </c>
      <c r="B1315" s="4">
        <v>0</v>
      </c>
      <c r="C1315" s="4">
        <v>0</v>
      </c>
      <c r="D1315" s="4">
        <v>1</v>
      </c>
      <c r="E1315" s="4">
        <v>210</v>
      </c>
      <c r="F1315" s="4">
        <f>ROUND(Source!X1290,O1315)</f>
        <v>0</v>
      </c>
      <c r="G1315" s="4" t="s">
        <v>111</v>
      </c>
      <c r="H1315" s="4" t="s">
        <v>112</v>
      </c>
      <c r="I1315" s="4"/>
      <c r="J1315" s="4"/>
      <c r="K1315" s="4">
        <v>210</v>
      </c>
      <c r="L1315" s="4">
        <v>25</v>
      </c>
      <c r="M1315" s="4">
        <v>3</v>
      </c>
      <c r="N1315" s="4" t="s">
        <v>3</v>
      </c>
      <c r="O1315" s="4">
        <v>2</v>
      </c>
      <c r="P1315" s="4"/>
      <c r="Q1315" s="4"/>
      <c r="R1315" s="4"/>
      <c r="S1315" s="4"/>
      <c r="T1315" s="4"/>
      <c r="U1315" s="4"/>
      <c r="V1315" s="4"/>
      <c r="W1315" s="4"/>
    </row>
    <row r="1316" spans="1:245" hidden="1" x14ac:dyDescent="0.2">
      <c r="A1316" s="4">
        <v>50</v>
      </c>
      <c r="B1316" s="4">
        <v>0</v>
      </c>
      <c r="C1316" s="4">
        <v>0</v>
      </c>
      <c r="D1316" s="4">
        <v>1</v>
      </c>
      <c r="E1316" s="4">
        <v>211</v>
      </c>
      <c r="F1316" s="4">
        <f>ROUND(Source!Y1290,O1316)</f>
        <v>0</v>
      </c>
      <c r="G1316" s="4" t="s">
        <v>113</v>
      </c>
      <c r="H1316" s="4" t="s">
        <v>114</v>
      </c>
      <c r="I1316" s="4"/>
      <c r="J1316" s="4"/>
      <c r="K1316" s="4">
        <v>211</v>
      </c>
      <c r="L1316" s="4">
        <v>26</v>
      </c>
      <c r="M1316" s="4">
        <v>3</v>
      </c>
      <c r="N1316" s="4" t="s">
        <v>3</v>
      </c>
      <c r="O1316" s="4">
        <v>2</v>
      </c>
      <c r="P1316" s="4"/>
      <c r="Q1316" s="4"/>
      <c r="R1316" s="4"/>
      <c r="S1316" s="4"/>
      <c r="T1316" s="4"/>
      <c r="U1316" s="4"/>
      <c r="V1316" s="4"/>
      <c r="W1316" s="4"/>
    </row>
    <row r="1317" spans="1:245" hidden="1" x14ac:dyDescent="0.2">
      <c r="A1317" s="4">
        <v>50</v>
      </c>
      <c r="B1317" s="4">
        <v>0</v>
      </c>
      <c r="C1317" s="4">
        <v>0</v>
      </c>
      <c r="D1317" s="4">
        <v>1</v>
      </c>
      <c r="E1317" s="4">
        <v>224</v>
      </c>
      <c r="F1317" s="4">
        <f>ROUND(Source!AR1290,O1317)</f>
        <v>0</v>
      </c>
      <c r="G1317" s="4" t="s">
        <v>115</v>
      </c>
      <c r="H1317" s="4" t="s">
        <v>116</v>
      </c>
      <c r="I1317" s="4"/>
      <c r="J1317" s="4"/>
      <c r="K1317" s="4">
        <v>224</v>
      </c>
      <c r="L1317" s="4">
        <v>27</v>
      </c>
      <c r="M1317" s="4">
        <v>3</v>
      </c>
      <c r="N1317" s="4" t="s">
        <v>3</v>
      </c>
      <c r="O1317" s="4">
        <v>2</v>
      </c>
      <c r="P1317" s="4"/>
      <c r="Q1317" s="4"/>
      <c r="R1317" s="4"/>
      <c r="S1317" s="4"/>
      <c r="T1317" s="4"/>
      <c r="U1317" s="4"/>
      <c r="V1317" s="4"/>
      <c r="W1317" s="4"/>
    </row>
    <row r="1318" spans="1:245" hidden="1" x14ac:dyDescent="0.2"/>
    <row r="1319" spans="1:245" hidden="1" x14ac:dyDescent="0.2">
      <c r="A1319" s="1">
        <v>4</v>
      </c>
      <c r="B1319" s="1">
        <v>1</v>
      </c>
      <c r="C1319" s="1"/>
      <c r="D1319" s="1">
        <f>ROW(A1327)</f>
        <v>1327</v>
      </c>
      <c r="E1319" s="1"/>
      <c r="F1319" s="1" t="s">
        <v>13</v>
      </c>
      <c r="G1319" s="1" t="s">
        <v>838</v>
      </c>
      <c r="H1319" s="1" t="s">
        <v>3</v>
      </c>
      <c r="I1319" s="1">
        <v>0</v>
      </c>
      <c r="J1319" s="1"/>
      <c r="K1319" s="1">
        <v>0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 t="s">
        <v>3</v>
      </c>
      <c r="V1319" s="1">
        <v>0</v>
      </c>
      <c r="W1319" s="1"/>
      <c r="X1319" s="1"/>
      <c r="Y1319" s="1"/>
      <c r="Z1319" s="1"/>
      <c r="AA1319" s="1"/>
      <c r="AB1319" s="1" t="s">
        <v>3</v>
      </c>
      <c r="AC1319" s="1" t="s">
        <v>3</v>
      </c>
      <c r="AD1319" s="1" t="s">
        <v>3</v>
      </c>
      <c r="AE1319" s="1" t="s">
        <v>3</v>
      </c>
      <c r="AF1319" s="1" t="s">
        <v>3</v>
      </c>
      <c r="AG1319" s="1" t="s">
        <v>3</v>
      </c>
      <c r="AH1319" s="1"/>
      <c r="AI1319" s="1"/>
      <c r="AJ1319" s="1"/>
      <c r="AK1319" s="1"/>
      <c r="AL1319" s="1"/>
      <c r="AM1319" s="1"/>
      <c r="AN1319" s="1"/>
      <c r="AO1319" s="1"/>
      <c r="AP1319" s="1" t="s">
        <v>3</v>
      </c>
      <c r="AQ1319" s="1" t="s">
        <v>3</v>
      </c>
      <c r="AR1319" s="1" t="s">
        <v>3</v>
      </c>
      <c r="AS1319" s="1"/>
      <c r="AT1319" s="1"/>
      <c r="AU1319" s="1"/>
      <c r="AV1319" s="1"/>
      <c r="AW1319" s="1"/>
      <c r="AX1319" s="1"/>
      <c r="AY1319" s="1"/>
      <c r="AZ1319" s="1" t="s">
        <v>3</v>
      </c>
      <c r="BA1319" s="1"/>
      <c r="BB1319" s="1" t="s">
        <v>3</v>
      </c>
      <c r="BC1319" s="1" t="s">
        <v>3</v>
      </c>
      <c r="BD1319" s="1" t="s">
        <v>3</v>
      </c>
      <c r="BE1319" s="1" t="s">
        <v>3</v>
      </c>
      <c r="BF1319" s="1" t="s">
        <v>3</v>
      </c>
      <c r="BG1319" s="1" t="s">
        <v>3</v>
      </c>
      <c r="BH1319" s="1" t="s">
        <v>3</v>
      </c>
      <c r="BI1319" s="1" t="s">
        <v>3</v>
      </c>
      <c r="BJ1319" s="1" t="s">
        <v>3</v>
      </c>
      <c r="BK1319" s="1" t="s">
        <v>3</v>
      </c>
      <c r="BL1319" s="1" t="s">
        <v>3</v>
      </c>
      <c r="BM1319" s="1" t="s">
        <v>3</v>
      </c>
      <c r="BN1319" s="1" t="s">
        <v>3</v>
      </c>
      <c r="BO1319" s="1" t="s">
        <v>3</v>
      </c>
      <c r="BP1319" s="1" t="s">
        <v>3</v>
      </c>
      <c r="BQ1319" s="1"/>
      <c r="BR1319" s="1"/>
      <c r="BS1319" s="1"/>
      <c r="BT1319" s="1"/>
      <c r="BU1319" s="1"/>
      <c r="BV1319" s="1"/>
      <c r="BW1319" s="1"/>
      <c r="BX1319" s="1">
        <v>0</v>
      </c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>
        <v>0</v>
      </c>
    </row>
    <row r="1320" spans="1:245" hidden="1" x14ac:dyDescent="0.2"/>
    <row r="1321" spans="1:245" hidden="1" x14ac:dyDescent="0.2">
      <c r="A1321" s="2">
        <v>52</v>
      </c>
      <c r="B1321" s="2">
        <f t="shared" ref="B1321:G1321" si="1113">B1327</f>
        <v>1</v>
      </c>
      <c r="C1321" s="2">
        <f t="shared" si="1113"/>
        <v>4</v>
      </c>
      <c r="D1321" s="2">
        <f t="shared" si="1113"/>
        <v>1319</v>
      </c>
      <c r="E1321" s="2">
        <f t="shared" si="1113"/>
        <v>0</v>
      </c>
      <c r="F1321" s="2" t="str">
        <f t="shared" si="1113"/>
        <v>Новый раздел</v>
      </c>
      <c r="G1321" s="2" t="str">
        <f t="shared" si="1113"/>
        <v>п.56   Бетонный лоток с чугунной решеткой - 120м/п</v>
      </c>
      <c r="H1321" s="2"/>
      <c r="I1321" s="2"/>
      <c r="J1321" s="2"/>
      <c r="K1321" s="2"/>
      <c r="L1321" s="2"/>
      <c r="M1321" s="2"/>
      <c r="N1321" s="2"/>
      <c r="O1321" s="2">
        <f t="shared" ref="O1321:AT1321" si="1114">O1327</f>
        <v>0</v>
      </c>
      <c r="P1321" s="2">
        <f t="shared" si="1114"/>
        <v>0</v>
      </c>
      <c r="Q1321" s="2">
        <f t="shared" si="1114"/>
        <v>0</v>
      </c>
      <c r="R1321" s="2">
        <f t="shared" si="1114"/>
        <v>0</v>
      </c>
      <c r="S1321" s="2">
        <f t="shared" si="1114"/>
        <v>0</v>
      </c>
      <c r="T1321" s="2">
        <f t="shared" si="1114"/>
        <v>0</v>
      </c>
      <c r="U1321" s="2">
        <f t="shared" si="1114"/>
        <v>0</v>
      </c>
      <c r="V1321" s="2">
        <f t="shared" si="1114"/>
        <v>0</v>
      </c>
      <c r="W1321" s="2">
        <f t="shared" si="1114"/>
        <v>0</v>
      </c>
      <c r="X1321" s="2">
        <f t="shared" si="1114"/>
        <v>0</v>
      </c>
      <c r="Y1321" s="2">
        <f t="shared" si="1114"/>
        <v>0</v>
      </c>
      <c r="Z1321" s="2">
        <f t="shared" si="1114"/>
        <v>0</v>
      </c>
      <c r="AA1321" s="2">
        <f t="shared" si="1114"/>
        <v>0</v>
      </c>
      <c r="AB1321" s="2">
        <f t="shared" si="1114"/>
        <v>0</v>
      </c>
      <c r="AC1321" s="2">
        <f t="shared" si="1114"/>
        <v>0</v>
      </c>
      <c r="AD1321" s="2">
        <f t="shared" si="1114"/>
        <v>0</v>
      </c>
      <c r="AE1321" s="2">
        <f t="shared" si="1114"/>
        <v>0</v>
      </c>
      <c r="AF1321" s="2">
        <f t="shared" si="1114"/>
        <v>0</v>
      </c>
      <c r="AG1321" s="2">
        <f t="shared" si="1114"/>
        <v>0</v>
      </c>
      <c r="AH1321" s="2">
        <f t="shared" si="1114"/>
        <v>0</v>
      </c>
      <c r="AI1321" s="2">
        <f t="shared" si="1114"/>
        <v>0</v>
      </c>
      <c r="AJ1321" s="2">
        <f t="shared" si="1114"/>
        <v>0</v>
      </c>
      <c r="AK1321" s="2">
        <f t="shared" si="1114"/>
        <v>0</v>
      </c>
      <c r="AL1321" s="2">
        <f t="shared" si="1114"/>
        <v>0</v>
      </c>
      <c r="AM1321" s="2">
        <f t="shared" si="1114"/>
        <v>0</v>
      </c>
      <c r="AN1321" s="2">
        <f t="shared" si="1114"/>
        <v>0</v>
      </c>
      <c r="AO1321" s="2">
        <f t="shared" si="1114"/>
        <v>0</v>
      </c>
      <c r="AP1321" s="2">
        <f t="shared" si="1114"/>
        <v>0</v>
      </c>
      <c r="AQ1321" s="2">
        <f t="shared" si="1114"/>
        <v>0</v>
      </c>
      <c r="AR1321" s="2">
        <f t="shared" si="1114"/>
        <v>0</v>
      </c>
      <c r="AS1321" s="2">
        <f t="shared" si="1114"/>
        <v>0</v>
      </c>
      <c r="AT1321" s="2">
        <f t="shared" si="1114"/>
        <v>0</v>
      </c>
      <c r="AU1321" s="2">
        <f t="shared" ref="AU1321:BZ1321" si="1115">AU1327</f>
        <v>0</v>
      </c>
      <c r="AV1321" s="2">
        <f t="shared" si="1115"/>
        <v>0</v>
      </c>
      <c r="AW1321" s="2">
        <f t="shared" si="1115"/>
        <v>0</v>
      </c>
      <c r="AX1321" s="2">
        <f t="shared" si="1115"/>
        <v>0</v>
      </c>
      <c r="AY1321" s="2">
        <f t="shared" si="1115"/>
        <v>0</v>
      </c>
      <c r="AZ1321" s="2">
        <f t="shared" si="1115"/>
        <v>0</v>
      </c>
      <c r="BA1321" s="2">
        <f t="shared" si="1115"/>
        <v>0</v>
      </c>
      <c r="BB1321" s="2">
        <f t="shared" si="1115"/>
        <v>0</v>
      </c>
      <c r="BC1321" s="2">
        <f t="shared" si="1115"/>
        <v>0</v>
      </c>
      <c r="BD1321" s="2">
        <f t="shared" si="1115"/>
        <v>0</v>
      </c>
      <c r="BE1321" s="2">
        <f t="shared" si="1115"/>
        <v>0</v>
      </c>
      <c r="BF1321" s="2">
        <f t="shared" si="1115"/>
        <v>0</v>
      </c>
      <c r="BG1321" s="2">
        <f t="shared" si="1115"/>
        <v>0</v>
      </c>
      <c r="BH1321" s="2">
        <f t="shared" si="1115"/>
        <v>0</v>
      </c>
      <c r="BI1321" s="2">
        <f t="shared" si="1115"/>
        <v>0</v>
      </c>
      <c r="BJ1321" s="2">
        <f t="shared" si="1115"/>
        <v>0</v>
      </c>
      <c r="BK1321" s="2">
        <f t="shared" si="1115"/>
        <v>0</v>
      </c>
      <c r="BL1321" s="2">
        <f t="shared" si="1115"/>
        <v>0</v>
      </c>
      <c r="BM1321" s="2">
        <f t="shared" si="1115"/>
        <v>0</v>
      </c>
      <c r="BN1321" s="2">
        <f t="shared" si="1115"/>
        <v>0</v>
      </c>
      <c r="BO1321" s="2">
        <f t="shared" si="1115"/>
        <v>0</v>
      </c>
      <c r="BP1321" s="2">
        <f t="shared" si="1115"/>
        <v>0</v>
      </c>
      <c r="BQ1321" s="2">
        <f t="shared" si="1115"/>
        <v>0</v>
      </c>
      <c r="BR1321" s="2">
        <f t="shared" si="1115"/>
        <v>0</v>
      </c>
      <c r="BS1321" s="2">
        <f t="shared" si="1115"/>
        <v>0</v>
      </c>
      <c r="BT1321" s="2">
        <f t="shared" si="1115"/>
        <v>0</v>
      </c>
      <c r="BU1321" s="2">
        <f t="shared" si="1115"/>
        <v>0</v>
      </c>
      <c r="BV1321" s="2">
        <f t="shared" si="1115"/>
        <v>0</v>
      </c>
      <c r="BW1321" s="2">
        <f t="shared" si="1115"/>
        <v>0</v>
      </c>
      <c r="BX1321" s="2">
        <f t="shared" si="1115"/>
        <v>0</v>
      </c>
      <c r="BY1321" s="2">
        <f t="shared" si="1115"/>
        <v>0</v>
      </c>
      <c r="BZ1321" s="2">
        <f t="shared" si="1115"/>
        <v>0</v>
      </c>
      <c r="CA1321" s="2">
        <f t="shared" ref="CA1321:DF1321" si="1116">CA1327</f>
        <v>0</v>
      </c>
      <c r="CB1321" s="2">
        <f t="shared" si="1116"/>
        <v>0</v>
      </c>
      <c r="CC1321" s="2">
        <f t="shared" si="1116"/>
        <v>0</v>
      </c>
      <c r="CD1321" s="2">
        <f t="shared" si="1116"/>
        <v>0</v>
      </c>
      <c r="CE1321" s="2">
        <f t="shared" si="1116"/>
        <v>0</v>
      </c>
      <c r="CF1321" s="2">
        <f t="shared" si="1116"/>
        <v>0</v>
      </c>
      <c r="CG1321" s="2">
        <f t="shared" si="1116"/>
        <v>0</v>
      </c>
      <c r="CH1321" s="2">
        <f t="shared" si="1116"/>
        <v>0</v>
      </c>
      <c r="CI1321" s="2">
        <f t="shared" si="1116"/>
        <v>0</v>
      </c>
      <c r="CJ1321" s="2">
        <f t="shared" si="1116"/>
        <v>0</v>
      </c>
      <c r="CK1321" s="2">
        <f t="shared" si="1116"/>
        <v>0</v>
      </c>
      <c r="CL1321" s="2">
        <f t="shared" si="1116"/>
        <v>0</v>
      </c>
      <c r="CM1321" s="2">
        <f t="shared" si="1116"/>
        <v>0</v>
      </c>
      <c r="CN1321" s="2">
        <f t="shared" si="1116"/>
        <v>0</v>
      </c>
      <c r="CO1321" s="2">
        <f t="shared" si="1116"/>
        <v>0</v>
      </c>
      <c r="CP1321" s="2">
        <f t="shared" si="1116"/>
        <v>0</v>
      </c>
      <c r="CQ1321" s="2">
        <f t="shared" si="1116"/>
        <v>0</v>
      </c>
      <c r="CR1321" s="2">
        <f t="shared" si="1116"/>
        <v>0</v>
      </c>
      <c r="CS1321" s="2">
        <f t="shared" si="1116"/>
        <v>0</v>
      </c>
      <c r="CT1321" s="2">
        <f t="shared" si="1116"/>
        <v>0</v>
      </c>
      <c r="CU1321" s="2">
        <f t="shared" si="1116"/>
        <v>0</v>
      </c>
      <c r="CV1321" s="2">
        <f t="shared" si="1116"/>
        <v>0</v>
      </c>
      <c r="CW1321" s="2">
        <f t="shared" si="1116"/>
        <v>0</v>
      </c>
      <c r="CX1321" s="2">
        <f t="shared" si="1116"/>
        <v>0</v>
      </c>
      <c r="CY1321" s="2">
        <f t="shared" si="1116"/>
        <v>0</v>
      </c>
      <c r="CZ1321" s="2">
        <f t="shared" si="1116"/>
        <v>0</v>
      </c>
      <c r="DA1321" s="2">
        <f t="shared" si="1116"/>
        <v>0</v>
      </c>
      <c r="DB1321" s="2">
        <f t="shared" si="1116"/>
        <v>0</v>
      </c>
      <c r="DC1321" s="2">
        <f t="shared" si="1116"/>
        <v>0</v>
      </c>
      <c r="DD1321" s="2">
        <f t="shared" si="1116"/>
        <v>0</v>
      </c>
      <c r="DE1321" s="2">
        <f t="shared" si="1116"/>
        <v>0</v>
      </c>
      <c r="DF1321" s="2">
        <f t="shared" si="1116"/>
        <v>0</v>
      </c>
      <c r="DG1321" s="3">
        <f t="shared" ref="DG1321:EL1321" si="1117">DG1327</f>
        <v>0</v>
      </c>
      <c r="DH1321" s="3">
        <f t="shared" si="1117"/>
        <v>0</v>
      </c>
      <c r="DI1321" s="3">
        <f t="shared" si="1117"/>
        <v>0</v>
      </c>
      <c r="DJ1321" s="3">
        <f t="shared" si="1117"/>
        <v>0</v>
      </c>
      <c r="DK1321" s="3">
        <f t="shared" si="1117"/>
        <v>0</v>
      </c>
      <c r="DL1321" s="3">
        <f t="shared" si="1117"/>
        <v>0</v>
      </c>
      <c r="DM1321" s="3">
        <f t="shared" si="1117"/>
        <v>0</v>
      </c>
      <c r="DN1321" s="3">
        <f t="shared" si="1117"/>
        <v>0</v>
      </c>
      <c r="DO1321" s="3">
        <f t="shared" si="1117"/>
        <v>0</v>
      </c>
      <c r="DP1321" s="3">
        <f t="shared" si="1117"/>
        <v>0</v>
      </c>
      <c r="DQ1321" s="3">
        <f t="shared" si="1117"/>
        <v>0</v>
      </c>
      <c r="DR1321" s="3">
        <f t="shared" si="1117"/>
        <v>0</v>
      </c>
      <c r="DS1321" s="3">
        <f t="shared" si="1117"/>
        <v>0</v>
      </c>
      <c r="DT1321" s="3">
        <f t="shared" si="1117"/>
        <v>0</v>
      </c>
      <c r="DU1321" s="3">
        <f t="shared" si="1117"/>
        <v>0</v>
      </c>
      <c r="DV1321" s="3">
        <f t="shared" si="1117"/>
        <v>0</v>
      </c>
      <c r="DW1321" s="3">
        <f t="shared" si="1117"/>
        <v>0</v>
      </c>
      <c r="DX1321" s="3">
        <f t="shared" si="1117"/>
        <v>0</v>
      </c>
      <c r="DY1321" s="3">
        <f t="shared" si="1117"/>
        <v>0</v>
      </c>
      <c r="DZ1321" s="3">
        <f t="shared" si="1117"/>
        <v>0</v>
      </c>
      <c r="EA1321" s="3">
        <f t="shared" si="1117"/>
        <v>0</v>
      </c>
      <c r="EB1321" s="3">
        <f t="shared" si="1117"/>
        <v>0</v>
      </c>
      <c r="EC1321" s="3">
        <f t="shared" si="1117"/>
        <v>0</v>
      </c>
      <c r="ED1321" s="3">
        <f t="shared" si="1117"/>
        <v>0</v>
      </c>
      <c r="EE1321" s="3">
        <f t="shared" si="1117"/>
        <v>0</v>
      </c>
      <c r="EF1321" s="3">
        <f t="shared" si="1117"/>
        <v>0</v>
      </c>
      <c r="EG1321" s="3">
        <f t="shared" si="1117"/>
        <v>0</v>
      </c>
      <c r="EH1321" s="3">
        <f t="shared" si="1117"/>
        <v>0</v>
      </c>
      <c r="EI1321" s="3">
        <f t="shared" si="1117"/>
        <v>0</v>
      </c>
      <c r="EJ1321" s="3">
        <f t="shared" si="1117"/>
        <v>0</v>
      </c>
      <c r="EK1321" s="3">
        <f t="shared" si="1117"/>
        <v>0</v>
      </c>
      <c r="EL1321" s="3">
        <f t="shared" si="1117"/>
        <v>0</v>
      </c>
      <c r="EM1321" s="3">
        <f t="shared" ref="EM1321:FR1321" si="1118">EM1327</f>
        <v>0</v>
      </c>
      <c r="EN1321" s="3">
        <f t="shared" si="1118"/>
        <v>0</v>
      </c>
      <c r="EO1321" s="3">
        <f t="shared" si="1118"/>
        <v>0</v>
      </c>
      <c r="EP1321" s="3">
        <f t="shared" si="1118"/>
        <v>0</v>
      </c>
      <c r="EQ1321" s="3">
        <f t="shared" si="1118"/>
        <v>0</v>
      </c>
      <c r="ER1321" s="3">
        <f t="shared" si="1118"/>
        <v>0</v>
      </c>
      <c r="ES1321" s="3">
        <f t="shared" si="1118"/>
        <v>0</v>
      </c>
      <c r="ET1321" s="3">
        <f t="shared" si="1118"/>
        <v>0</v>
      </c>
      <c r="EU1321" s="3">
        <f t="shared" si="1118"/>
        <v>0</v>
      </c>
      <c r="EV1321" s="3">
        <f t="shared" si="1118"/>
        <v>0</v>
      </c>
      <c r="EW1321" s="3">
        <f t="shared" si="1118"/>
        <v>0</v>
      </c>
      <c r="EX1321" s="3">
        <f t="shared" si="1118"/>
        <v>0</v>
      </c>
      <c r="EY1321" s="3">
        <f t="shared" si="1118"/>
        <v>0</v>
      </c>
      <c r="EZ1321" s="3">
        <f t="shared" si="1118"/>
        <v>0</v>
      </c>
      <c r="FA1321" s="3">
        <f t="shared" si="1118"/>
        <v>0</v>
      </c>
      <c r="FB1321" s="3">
        <f t="shared" si="1118"/>
        <v>0</v>
      </c>
      <c r="FC1321" s="3">
        <f t="shared" si="1118"/>
        <v>0</v>
      </c>
      <c r="FD1321" s="3">
        <f t="shared" si="1118"/>
        <v>0</v>
      </c>
      <c r="FE1321" s="3">
        <f t="shared" si="1118"/>
        <v>0</v>
      </c>
      <c r="FF1321" s="3">
        <f t="shared" si="1118"/>
        <v>0</v>
      </c>
      <c r="FG1321" s="3">
        <f t="shared" si="1118"/>
        <v>0</v>
      </c>
      <c r="FH1321" s="3">
        <f t="shared" si="1118"/>
        <v>0</v>
      </c>
      <c r="FI1321" s="3">
        <f t="shared" si="1118"/>
        <v>0</v>
      </c>
      <c r="FJ1321" s="3">
        <f t="shared" si="1118"/>
        <v>0</v>
      </c>
      <c r="FK1321" s="3">
        <f t="shared" si="1118"/>
        <v>0</v>
      </c>
      <c r="FL1321" s="3">
        <f t="shared" si="1118"/>
        <v>0</v>
      </c>
      <c r="FM1321" s="3">
        <f t="shared" si="1118"/>
        <v>0</v>
      </c>
      <c r="FN1321" s="3">
        <f t="shared" si="1118"/>
        <v>0</v>
      </c>
      <c r="FO1321" s="3">
        <f t="shared" si="1118"/>
        <v>0</v>
      </c>
      <c r="FP1321" s="3">
        <f t="shared" si="1118"/>
        <v>0</v>
      </c>
      <c r="FQ1321" s="3">
        <f t="shared" si="1118"/>
        <v>0</v>
      </c>
      <c r="FR1321" s="3">
        <f t="shared" si="1118"/>
        <v>0</v>
      </c>
      <c r="FS1321" s="3">
        <f t="shared" ref="FS1321:GX1321" si="1119">FS1327</f>
        <v>0</v>
      </c>
      <c r="FT1321" s="3">
        <f t="shared" si="1119"/>
        <v>0</v>
      </c>
      <c r="FU1321" s="3">
        <f t="shared" si="1119"/>
        <v>0</v>
      </c>
      <c r="FV1321" s="3">
        <f t="shared" si="1119"/>
        <v>0</v>
      </c>
      <c r="FW1321" s="3">
        <f t="shared" si="1119"/>
        <v>0</v>
      </c>
      <c r="FX1321" s="3">
        <f t="shared" si="1119"/>
        <v>0</v>
      </c>
      <c r="FY1321" s="3">
        <f t="shared" si="1119"/>
        <v>0</v>
      </c>
      <c r="FZ1321" s="3">
        <f t="shared" si="1119"/>
        <v>0</v>
      </c>
      <c r="GA1321" s="3">
        <f t="shared" si="1119"/>
        <v>0</v>
      </c>
      <c r="GB1321" s="3">
        <f t="shared" si="1119"/>
        <v>0</v>
      </c>
      <c r="GC1321" s="3">
        <f t="shared" si="1119"/>
        <v>0</v>
      </c>
      <c r="GD1321" s="3">
        <f t="shared" si="1119"/>
        <v>0</v>
      </c>
      <c r="GE1321" s="3">
        <f t="shared" si="1119"/>
        <v>0</v>
      </c>
      <c r="GF1321" s="3">
        <f t="shared" si="1119"/>
        <v>0</v>
      </c>
      <c r="GG1321" s="3">
        <f t="shared" si="1119"/>
        <v>0</v>
      </c>
      <c r="GH1321" s="3">
        <f t="shared" si="1119"/>
        <v>0</v>
      </c>
      <c r="GI1321" s="3">
        <f t="shared" si="1119"/>
        <v>0</v>
      </c>
      <c r="GJ1321" s="3">
        <f t="shared" si="1119"/>
        <v>0</v>
      </c>
      <c r="GK1321" s="3">
        <f t="shared" si="1119"/>
        <v>0</v>
      </c>
      <c r="GL1321" s="3">
        <f t="shared" si="1119"/>
        <v>0</v>
      </c>
      <c r="GM1321" s="3">
        <f t="shared" si="1119"/>
        <v>0</v>
      </c>
      <c r="GN1321" s="3">
        <f t="shared" si="1119"/>
        <v>0</v>
      </c>
      <c r="GO1321" s="3">
        <f t="shared" si="1119"/>
        <v>0</v>
      </c>
      <c r="GP1321" s="3">
        <f t="shared" si="1119"/>
        <v>0</v>
      </c>
      <c r="GQ1321" s="3">
        <f t="shared" si="1119"/>
        <v>0</v>
      </c>
      <c r="GR1321" s="3">
        <f t="shared" si="1119"/>
        <v>0</v>
      </c>
      <c r="GS1321" s="3">
        <f t="shared" si="1119"/>
        <v>0</v>
      </c>
      <c r="GT1321" s="3">
        <f t="shared" si="1119"/>
        <v>0</v>
      </c>
      <c r="GU1321" s="3">
        <f t="shared" si="1119"/>
        <v>0</v>
      </c>
      <c r="GV1321" s="3">
        <f t="shared" si="1119"/>
        <v>0</v>
      </c>
      <c r="GW1321" s="3">
        <f t="shared" si="1119"/>
        <v>0</v>
      </c>
      <c r="GX1321" s="3">
        <f t="shared" si="1119"/>
        <v>0</v>
      </c>
    </row>
    <row r="1322" spans="1:245" hidden="1" x14ac:dyDescent="0.2"/>
    <row r="1323" spans="1:245" hidden="1" x14ac:dyDescent="0.2">
      <c r="A1323">
        <v>17</v>
      </c>
      <c r="B1323">
        <v>1</v>
      </c>
      <c r="C1323">
        <f>ROW(SmtRes!A653)</f>
        <v>653</v>
      </c>
      <c r="D1323">
        <f>ROW(EtalonRes!A646)</f>
        <v>646</v>
      </c>
      <c r="E1323" t="s">
        <v>839</v>
      </c>
      <c r="F1323" t="s">
        <v>840</v>
      </c>
      <c r="G1323" t="s">
        <v>841</v>
      </c>
      <c r="H1323" t="s">
        <v>241</v>
      </c>
      <c r="I1323">
        <v>0</v>
      </c>
      <c r="J1323">
        <v>0</v>
      </c>
      <c r="O1323">
        <f>ROUND(CP1323,2)</f>
        <v>0</v>
      </c>
      <c r="P1323">
        <f>ROUND((ROUND((AC1323*AW1323*I1323),2)*BC1323),2)</f>
        <v>0</v>
      </c>
      <c r="Q1323">
        <f>(ROUND((ROUND(((ET1323)*AV1323*I1323),2)*BB1323),2)+ROUND((ROUND(((AE1323-(EU1323))*AV1323*I1323),2)*BS1323),2))</f>
        <v>0</v>
      </c>
      <c r="R1323">
        <f>ROUND((ROUND((AE1323*AV1323*I1323),2)*BS1323),2)</f>
        <v>0</v>
      </c>
      <c r="S1323">
        <f>ROUND((ROUND((AF1323*AV1323*I1323),2)*BA1323),2)</f>
        <v>0</v>
      </c>
      <c r="T1323">
        <f>ROUND(CU1323*I1323,2)</f>
        <v>0</v>
      </c>
      <c r="U1323">
        <f>CV1323*I1323</f>
        <v>0</v>
      </c>
      <c r="V1323">
        <f>CW1323*I1323</f>
        <v>0</v>
      </c>
      <c r="W1323">
        <f>ROUND(CX1323*I1323,2)</f>
        <v>0</v>
      </c>
      <c r="X1323">
        <f t="shared" ref="X1323:Y1325" si="1120">ROUND(CY1323,2)</f>
        <v>0</v>
      </c>
      <c r="Y1323">
        <f t="shared" si="1120"/>
        <v>0</v>
      </c>
      <c r="AA1323">
        <v>40385408</v>
      </c>
      <c r="AB1323">
        <f>ROUND((AC1323+AD1323+AF1323),6)</f>
        <v>361.24</v>
      </c>
      <c r="AC1323">
        <f>ROUND((ES1323),6)</f>
        <v>0</v>
      </c>
      <c r="AD1323">
        <f>ROUND((((ET1323)-(EU1323))+AE1323),6)</f>
        <v>88.56</v>
      </c>
      <c r="AE1323">
        <f t="shared" ref="AE1323:AF1325" si="1121">ROUND((EU1323),6)</f>
        <v>15.29</v>
      </c>
      <c r="AF1323">
        <f t="shared" si="1121"/>
        <v>272.68</v>
      </c>
      <c r="AG1323">
        <f>ROUND((AP1323),6)</f>
        <v>0</v>
      </c>
      <c r="AH1323">
        <f t="shared" ref="AH1323:AI1325" si="1122">(EW1323)</f>
        <v>22.59</v>
      </c>
      <c r="AI1323">
        <f t="shared" si="1122"/>
        <v>0</v>
      </c>
      <c r="AJ1323">
        <f>(AS1323)</f>
        <v>0</v>
      </c>
      <c r="AK1323">
        <v>361.24</v>
      </c>
      <c r="AL1323">
        <v>0</v>
      </c>
      <c r="AM1323">
        <v>88.56</v>
      </c>
      <c r="AN1323">
        <v>15.29</v>
      </c>
      <c r="AO1323">
        <v>272.68</v>
      </c>
      <c r="AP1323">
        <v>0</v>
      </c>
      <c r="AQ1323">
        <v>22.59</v>
      </c>
      <c r="AR1323">
        <v>0</v>
      </c>
      <c r="AS1323">
        <v>0</v>
      </c>
      <c r="AT1323">
        <v>131</v>
      </c>
      <c r="AU1323">
        <v>54</v>
      </c>
      <c r="AV1323">
        <v>1</v>
      </c>
      <c r="AW1323">
        <v>1</v>
      </c>
      <c r="AZ1323">
        <v>1</v>
      </c>
      <c r="BA1323">
        <v>24.53</v>
      </c>
      <c r="BB1323">
        <v>9.1</v>
      </c>
      <c r="BC1323">
        <v>1</v>
      </c>
      <c r="BD1323" t="s">
        <v>3</v>
      </c>
      <c r="BE1323" t="s">
        <v>3</v>
      </c>
      <c r="BF1323" t="s">
        <v>3</v>
      </c>
      <c r="BG1323" t="s">
        <v>3</v>
      </c>
      <c r="BH1323">
        <v>0</v>
      </c>
      <c r="BI1323">
        <v>1</v>
      </c>
      <c r="BJ1323" t="s">
        <v>842</v>
      </c>
      <c r="BM1323">
        <v>1717</v>
      </c>
      <c r="BN1323">
        <v>0</v>
      </c>
      <c r="BO1323" t="s">
        <v>3</v>
      </c>
      <c r="BP1323">
        <v>0</v>
      </c>
      <c r="BQ1323">
        <v>30</v>
      </c>
      <c r="BR1323">
        <v>0</v>
      </c>
      <c r="BS1323">
        <v>24.53</v>
      </c>
      <c r="BT1323">
        <v>1</v>
      </c>
      <c r="BU1323">
        <v>1</v>
      </c>
      <c r="BV1323">
        <v>1</v>
      </c>
      <c r="BW1323">
        <v>1</v>
      </c>
      <c r="BX1323">
        <v>1</v>
      </c>
      <c r="BY1323" t="s">
        <v>3</v>
      </c>
      <c r="BZ1323">
        <v>131</v>
      </c>
      <c r="CA1323">
        <v>54</v>
      </c>
      <c r="CE1323">
        <v>30</v>
      </c>
      <c r="CF1323">
        <v>0</v>
      </c>
      <c r="CG1323">
        <v>0</v>
      </c>
      <c r="CM1323">
        <v>0</v>
      </c>
      <c r="CN1323" t="s">
        <v>3</v>
      </c>
      <c r="CO1323">
        <v>0</v>
      </c>
      <c r="CP1323">
        <f>(P1323+Q1323+S1323)</f>
        <v>0</v>
      </c>
      <c r="CQ1323">
        <f>ROUND((ROUND((AC1323*AW1323*1),2)*BC1323),2)</f>
        <v>0</v>
      </c>
      <c r="CR1323">
        <f>(ROUND((ROUND(((ET1323)*AV1323*1),2)*BB1323),2)+ROUND((ROUND(((AE1323-(EU1323))*AV1323*1),2)*BS1323),2))</f>
        <v>805.9</v>
      </c>
      <c r="CS1323">
        <f>ROUND((ROUND((AE1323*AV1323*1),2)*BS1323),2)</f>
        <v>375.06</v>
      </c>
      <c r="CT1323">
        <f>ROUND((ROUND((AF1323*AV1323*1),2)*BA1323),2)</f>
        <v>6688.84</v>
      </c>
      <c r="CU1323">
        <f>AG1323</f>
        <v>0</v>
      </c>
      <c r="CV1323">
        <f>(AH1323*AV1323)</f>
        <v>22.59</v>
      </c>
      <c r="CW1323">
        <f t="shared" ref="CW1323:CX1325" si="1123">AI1323</f>
        <v>0</v>
      </c>
      <c r="CX1323">
        <f t="shared" si="1123"/>
        <v>0</v>
      </c>
      <c r="CY1323">
        <f>S1323*(BZ1323/100)</f>
        <v>0</v>
      </c>
      <c r="CZ1323">
        <f>S1323*(CA1323/100)</f>
        <v>0</v>
      </c>
      <c r="DC1323" t="s">
        <v>3</v>
      </c>
      <c r="DD1323" t="s">
        <v>3</v>
      </c>
      <c r="DE1323" t="s">
        <v>3</v>
      </c>
      <c r="DF1323" t="s">
        <v>3</v>
      </c>
      <c r="DG1323" t="s">
        <v>3</v>
      </c>
      <c r="DH1323" t="s">
        <v>3</v>
      </c>
      <c r="DI1323" t="s">
        <v>3</v>
      </c>
      <c r="DJ1323" t="s">
        <v>3</v>
      </c>
      <c r="DK1323" t="s">
        <v>3</v>
      </c>
      <c r="DL1323" t="s">
        <v>3</v>
      </c>
      <c r="DM1323" t="s">
        <v>3</v>
      </c>
      <c r="DN1323">
        <v>161</v>
      </c>
      <c r="DO1323">
        <v>107</v>
      </c>
      <c r="DP1323">
        <v>1</v>
      </c>
      <c r="DQ1323">
        <v>1</v>
      </c>
      <c r="DU1323">
        <v>1013</v>
      </c>
      <c r="DV1323" t="s">
        <v>241</v>
      </c>
      <c r="DW1323" t="s">
        <v>241</v>
      </c>
      <c r="DX1323">
        <v>1</v>
      </c>
      <c r="EE1323">
        <v>39929129</v>
      </c>
      <c r="EF1323">
        <v>30</v>
      </c>
      <c r="EG1323" t="s">
        <v>51</v>
      </c>
      <c r="EH1323">
        <v>0</v>
      </c>
      <c r="EI1323" t="s">
        <v>3</v>
      </c>
      <c r="EJ1323">
        <v>1</v>
      </c>
      <c r="EK1323">
        <v>1717</v>
      </c>
      <c r="EL1323" t="s">
        <v>243</v>
      </c>
      <c r="EM1323" t="s">
        <v>244</v>
      </c>
      <c r="EO1323" t="s">
        <v>3</v>
      </c>
      <c r="EQ1323">
        <v>131072</v>
      </c>
      <c r="ER1323">
        <v>361.24</v>
      </c>
      <c r="ES1323">
        <v>0</v>
      </c>
      <c r="ET1323">
        <v>88.56</v>
      </c>
      <c r="EU1323">
        <v>15.29</v>
      </c>
      <c r="EV1323">
        <v>272.68</v>
      </c>
      <c r="EW1323">
        <v>22.59</v>
      </c>
      <c r="EX1323">
        <v>0</v>
      </c>
      <c r="EY1323">
        <v>0</v>
      </c>
      <c r="FQ1323">
        <v>0</v>
      </c>
      <c r="FR1323">
        <f>ROUND(IF(AND(BH1323=3,BI1323=3),P1323,0),2)</f>
        <v>0</v>
      </c>
      <c r="FS1323">
        <v>0</v>
      </c>
      <c r="FX1323">
        <v>161</v>
      </c>
      <c r="FY1323">
        <v>107</v>
      </c>
      <c r="GA1323" t="s">
        <v>3</v>
      </c>
      <c r="GD1323">
        <v>0</v>
      </c>
      <c r="GF1323">
        <v>1597586846</v>
      </c>
      <c r="GG1323">
        <v>2</v>
      </c>
      <c r="GH1323">
        <v>1</v>
      </c>
      <c r="GI1323">
        <v>3</v>
      </c>
      <c r="GJ1323">
        <v>0</v>
      </c>
      <c r="GK1323">
        <f>ROUND(R1323*(R12)/100,2)</f>
        <v>0</v>
      </c>
      <c r="GL1323">
        <f>ROUND(IF(AND(BH1323=3,BI1323=3,FS1323&lt;&gt;0),P1323,0),2)</f>
        <v>0</v>
      </c>
      <c r="GM1323">
        <f>ROUND(O1323+X1323+Y1323+GK1323,2)+GX1323</f>
        <v>0</v>
      </c>
      <c r="GN1323">
        <f>IF(OR(BI1323=0,BI1323=1),ROUND(O1323+X1323+Y1323+GK1323,2),0)</f>
        <v>0</v>
      </c>
      <c r="GO1323">
        <f>IF(BI1323=2,ROUND(O1323+X1323+Y1323+GK1323,2),0)</f>
        <v>0</v>
      </c>
      <c r="GP1323">
        <f>IF(BI1323=4,ROUND(O1323+X1323+Y1323+GK1323,2)+GX1323,0)</f>
        <v>0</v>
      </c>
      <c r="GR1323">
        <v>0</v>
      </c>
      <c r="GS1323">
        <v>3</v>
      </c>
      <c r="GT1323">
        <v>0</v>
      </c>
      <c r="GU1323" t="s">
        <v>3</v>
      </c>
      <c r="GV1323">
        <f>ROUND((GT1323),6)</f>
        <v>0</v>
      </c>
      <c r="GW1323">
        <v>1</v>
      </c>
      <c r="GX1323">
        <f>ROUND(HC1323*I1323,2)</f>
        <v>0</v>
      </c>
      <c r="HA1323">
        <v>0</v>
      </c>
      <c r="HB1323">
        <v>0</v>
      </c>
      <c r="HC1323">
        <f>GV1323*GW1323</f>
        <v>0</v>
      </c>
      <c r="IK1323">
        <v>0</v>
      </c>
    </row>
    <row r="1324" spans="1:245" hidden="1" x14ac:dyDescent="0.2">
      <c r="A1324">
        <v>18</v>
      </c>
      <c r="B1324">
        <v>1</v>
      </c>
      <c r="C1324">
        <v>652</v>
      </c>
      <c r="E1324" t="s">
        <v>843</v>
      </c>
      <c r="F1324" t="s">
        <v>223</v>
      </c>
      <c r="G1324" t="s">
        <v>224</v>
      </c>
      <c r="H1324" t="s">
        <v>44</v>
      </c>
      <c r="I1324">
        <f>I1323*J1324</f>
        <v>0</v>
      </c>
      <c r="J1324">
        <v>4.3000000000000007</v>
      </c>
      <c r="O1324">
        <f>ROUND(CP1324,2)</f>
        <v>0</v>
      </c>
      <c r="P1324">
        <f>ROUND((ROUND((AC1324*AW1324*I1324),2)*BC1324),2)</f>
        <v>0</v>
      </c>
      <c r="Q1324">
        <f>(ROUND((ROUND(((ET1324)*AV1324*I1324),2)*BB1324),2)+ROUND((ROUND(((AE1324-(EU1324))*AV1324*I1324),2)*BS1324),2))</f>
        <v>0</v>
      </c>
      <c r="R1324">
        <f>ROUND((ROUND((AE1324*AV1324*I1324),2)*BS1324),2)</f>
        <v>0</v>
      </c>
      <c r="S1324">
        <f>ROUND((ROUND((AF1324*AV1324*I1324),2)*BA1324),2)</f>
        <v>0</v>
      </c>
      <c r="T1324">
        <f>ROUND(CU1324*I1324,2)</f>
        <v>0</v>
      </c>
      <c r="U1324">
        <f>CV1324*I1324</f>
        <v>0</v>
      </c>
      <c r="V1324">
        <f>CW1324*I1324</f>
        <v>0</v>
      </c>
      <c r="W1324">
        <f>ROUND(CX1324*I1324,2)</f>
        <v>0</v>
      </c>
      <c r="X1324">
        <f t="shared" si="1120"/>
        <v>0</v>
      </c>
      <c r="Y1324">
        <f t="shared" si="1120"/>
        <v>0</v>
      </c>
      <c r="AA1324">
        <v>40385408</v>
      </c>
      <c r="AB1324">
        <f>ROUND((AC1324+AD1324+AF1324),6)</f>
        <v>704.89</v>
      </c>
      <c r="AC1324">
        <f>ROUND((ES1324),6)</f>
        <v>704.89</v>
      </c>
      <c r="AD1324">
        <f>ROUND((((ET1324)-(EU1324))+AE1324),6)</f>
        <v>0</v>
      </c>
      <c r="AE1324">
        <f t="shared" si="1121"/>
        <v>0</v>
      </c>
      <c r="AF1324">
        <f t="shared" si="1121"/>
        <v>0</v>
      </c>
      <c r="AG1324">
        <f>ROUND((AP1324),6)</f>
        <v>0</v>
      </c>
      <c r="AH1324">
        <f t="shared" si="1122"/>
        <v>0</v>
      </c>
      <c r="AI1324">
        <f t="shared" si="1122"/>
        <v>0</v>
      </c>
      <c r="AJ1324">
        <f>(AS1324)</f>
        <v>0</v>
      </c>
      <c r="AK1324">
        <v>704.89</v>
      </c>
      <c r="AL1324">
        <v>704.89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1</v>
      </c>
      <c r="AW1324">
        <v>1</v>
      </c>
      <c r="AZ1324">
        <v>1</v>
      </c>
      <c r="BA1324">
        <v>1</v>
      </c>
      <c r="BB1324">
        <v>1</v>
      </c>
      <c r="BC1324">
        <v>5.97</v>
      </c>
      <c r="BD1324" t="s">
        <v>3</v>
      </c>
      <c r="BE1324" t="s">
        <v>3</v>
      </c>
      <c r="BF1324" t="s">
        <v>3</v>
      </c>
      <c r="BG1324" t="s">
        <v>3</v>
      </c>
      <c r="BH1324">
        <v>3</v>
      </c>
      <c r="BI1324">
        <v>1</v>
      </c>
      <c r="BJ1324" t="s">
        <v>225</v>
      </c>
      <c r="BM1324">
        <v>1717</v>
      </c>
      <c r="BN1324">
        <v>0</v>
      </c>
      <c r="BO1324" t="s">
        <v>3</v>
      </c>
      <c r="BP1324">
        <v>0</v>
      </c>
      <c r="BQ1324">
        <v>30</v>
      </c>
      <c r="BR1324">
        <v>0</v>
      </c>
      <c r="BS1324">
        <v>1</v>
      </c>
      <c r="BT1324">
        <v>1</v>
      </c>
      <c r="BU1324">
        <v>1</v>
      </c>
      <c r="BV1324">
        <v>1</v>
      </c>
      <c r="BW1324">
        <v>1</v>
      </c>
      <c r="BX1324">
        <v>1</v>
      </c>
      <c r="BY1324" t="s">
        <v>3</v>
      </c>
      <c r="BZ1324">
        <v>0</v>
      </c>
      <c r="CA1324">
        <v>0</v>
      </c>
      <c r="CE1324">
        <v>30</v>
      </c>
      <c r="CF1324">
        <v>0</v>
      </c>
      <c r="CG1324">
        <v>0</v>
      </c>
      <c r="CM1324">
        <v>0</v>
      </c>
      <c r="CN1324" t="s">
        <v>3</v>
      </c>
      <c r="CO1324">
        <v>0</v>
      </c>
      <c r="CP1324">
        <f>(P1324+Q1324+S1324)</f>
        <v>0</v>
      </c>
      <c r="CQ1324">
        <f>ROUND((ROUND((AC1324*AW1324*1),2)*BC1324),2)</f>
        <v>4208.1899999999996</v>
      </c>
      <c r="CR1324">
        <f>(ROUND((ROUND(((ET1324)*AV1324*1),2)*BB1324),2)+ROUND((ROUND(((AE1324-(EU1324))*AV1324*1),2)*BS1324),2))</f>
        <v>0</v>
      </c>
      <c r="CS1324">
        <f>ROUND((ROUND((AE1324*AV1324*1),2)*BS1324),2)</f>
        <v>0</v>
      </c>
      <c r="CT1324">
        <f>ROUND((ROUND((AF1324*AV1324*1),2)*BA1324),2)</f>
        <v>0</v>
      </c>
      <c r="CU1324">
        <f>AG1324</f>
        <v>0</v>
      </c>
      <c r="CV1324">
        <f>(AH1324*AV1324)</f>
        <v>0</v>
      </c>
      <c r="CW1324">
        <f t="shared" si="1123"/>
        <v>0</v>
      </c>
      <c r="CX1324">
        <f t="shared" si="1123"/>
        <v>0</v>
      </c>
      <c r="CY1324">
        <f>S1324*(BZ1324/100)</f>
        <v>0</v>
      </c>
      <c r="CZ1324">
        <f>S1324*(CA1324/100)</f>
        <v>0</v>
      </c>
      <c r="DC1324" t="s">
        <v>3</v>
      </c>
      <c r="DD1324" t="s">
        <v>3</v>
      </c>
      <c r="DE1324" t="s">
        <v>3</v>
      </c>
      <c r="DF1324" t="s">
        <v>3</v>
      </c>
      <c r="DG1324" t="s">
        <v>3</v>
      </c>
      <c r="DH1324" t="s">
        <v>3</v>
      </c>
      <c r="DI1324" t="s">
        <v>3</v>
      </c>
      <c r="DJ1324" t="s">
        <v>3</v>
      </c>
      <c r="DK1324" t="s">
        <v>3</v>
      </c>
      <c r="DL1324" t="s">
        <v>3</v>
      </c>
      <c r="DM1324" t="s">
        <v>3</v>
      </c>
      <c r="DN1324">
        <v>161</v>
      </c>
      <c r="DO1324">
        <v>107</v>
      </c>
      <c r="DP1324">
        <v>1</v>
      </c>
      <c r="DQ1324">
        <v>1</v>
      </c>
      <c r="DU1324">
        <v>1007</v>
      </c>
      <c r="DV1324" t="s">
        <v>44</v>
      </c>
      <c r="DW1324" t="s">
        <v>44</v>
      </c>
      <c r="DX1324">
        <v>1</v>
      </c>
      <c r="EE1324">
        <v>39929129</v>
      </c>
      <c r="EF1324">
        <v>30</v>
      </c>
      <c r="EG1324" t="s">
        <v>51</v>
      </c>
      <c r="EH1324">
        <v>0</v>
      </c>
      <c r="EI1324" t="s">
        <v>3</v>
      </c>
      <c r="EJ1324">
        <v>1</v>
      </c>
      <c r="EK1324">
        <v>1717</v>
      </c>
      <c r="EL1324" t="s">
        <v>243</v>
      </c>
      <c r="EM1324" t="s">
        <v>244</v>
      </c>
      <c r="EO1324" t="s">
        <v>3</v>
      </c>
      <c r="EQ1324">
        <v>0</v>
      </c>
      <c r="ER1324">
        <v>704.89</v>
      </c>
      <c r="ES1324">
        <v>704.89</v>
      </c>
      <c r="ET1324">
        <v>0</v>
      </c>
      <c r="EU1324">
        <v>0</v>
      </c>
      <c r="EV1324">
        <v>0</v>
      </c>
      <c r="EW1324">
        <v>0</v>
      </c>
      <c r="EX1324">
        <v>0</v>
      </c>
      <c r="FQ1324">
        <v>0</v>
      </c>
      <c r="FR1324">
        <f>ROUND(IF(AND(BH1324=3,BI1324=3),P1324,0),2)</f>
        <v>0</v>
      </c>
      <c r="FS1324">
        <v>0</v>
      </c>
      <c r="FX1324">
        <v>161</v>
      </c>
      <c r="FY1324">
        <v>107</v>
      </c>
      <c r="GA1324" t="s">
        <v>3</v>
      </c>
      <c r="GD1324">
        <v>0</v>
      </c>
      <c r="GF1324">
        <v>-758282629</v>
      </c>
      <c r="GG1324">
        <v>2</v>
      </c>
      <c r="GH1324">
        <v>1</v>
      </c>
      <c r="GI1324">
        <v>3</v>
      </c>
      <c r="GJ1324">
        <v>0</v>
      </c>
      <c r="GK1324">
        <f>ROUND(R1324*(R12)/100,2)</f>
        <v>0</v>
      </c>
      <c r="GL1324">
        <f>ROUND(IF(AND(BH1324=3,BI1324=3,FS1324&lt;&gt;0),P1324,0),2)</f>
        <v>0</v>
      </c>
      <c r="GM1324">
        <f>ROUND(O1324+X1324+Y1324+GK1324,2)+GX1324</f>
        <v>0</v>
      </c>
      <c r="GN1324">
        <f>IF(OR(BI1324=0,BI1324=1),ROUND(O1324+X1324+Y1324+GK1324,2),0)</f>
        <v>0</v>
      </c>
      <c r="GO1324">
        <f>IF(BI1324=2,ROUND(O1324+X1324+Y1324+GK1324,2),0)</f>
        <v>0</v>
      </c>
      <c r="GP1324">
        <f>IF(BI1324=4,ROUND(O1324+X1324+Y1324+GK1324,2)+GX1324,0)</f>
        <v>0</v>
      </c>
      <c r="GR1324">
        <v>0</v>
      </c>
      <c r="GS1324">
        <v>3</v>
      </c>
      <c r="GT1324">
        <v>0</v>
      </c>
      <c r="GU1324" t="s">
        <v>3</v>
      </c>
      <c r="GV1324">
        <f>ROUND((GT1324),6)</f>
        <v>0</v>
      </c>
      <c r="GW1324">
        <v>1</v>
      </c>
      <c r="GX1324">
        <f>ROUND(HC1324*I1324,2)</f>
        <v>0</v>
      </c>
      <c r="HA1324">
        <v>0</v>
      </c>
      <c r="HB1324">
        <v>0</v>
      </c>
      <c r="HC1324">
        <f>GV1324*GW1324</f>
        <v>0</v>
      </c>
      <c r="IK1324">
        <v>0</v>
      </c>
    </row>
    <row r="1325" spans="1:245" hidden="1" x14ac:dyDescent="0.2">
      <c r="A1325">
        <v>18</v>
      </c>
      <c r="B1325">
        <v>1</v>
      </c>
      <c r="C1325">
        <v>653</v>
      </c>
      <c r="E1325" t="s">
        <v>844</v>
      </c>
      <c r="F1325" t="s">
        <v>845</v>
      </c>
      <c r="G1325" t="s">
        <v>846</v>
      </c>
      <c r="H1325" t="s">
        <v>847</v>
      </c>
      <c r="I1325">
        <f>I1323*J1325</f>
        <v>0</v>
      </c>
      <c r="J1325">
        <v>100</v>
      </c>
      <c r="O1325">
        <f>ROUND(CP1325,2)</f>
        <v>0</v>
      </c>
      <c r="P1325">
        <f>ROUND((ROUND((AC1325*AW1325*I1325),2)*BC1325),2)</f>
        <v>0</v>
      </c>
      <c r="Q1325">
        <f>(ROUND((ROUND(((ET1325)*AV1325*I1325),2)*BB1325),2)+ROUND((ROUND(((AE1325-(EU1325))*AV1325*I1325),2)*BS1325),2))</f>
        <v>0</v>
      </c>
      <c r="R1325">
        <f>ROUND((ROUND((AE1325*AV1325*I1325),2)*BS1325),2)</f>
        <v>0</v>
      </c>
      <c r="S1325">
        <f>ROUND((ROUND((AF1325*AV1325*I1325),2)*BA1325),2)</f>
        <v>0</v>
      </c>
      <c r="T1325">
        <f>ROUND(CU1325*I1325,2)</f>
        <v>0</v>
      </c>
      <c r="U1325">
        <f>CV1325*I1325</f>
        <v>0</v>
      </c>
      <c r="V1325">
        <f>CW1325*I1325</f>
        <v>0</v>
      </c>
      <c r="W1325">
        <f>ROUND(CX1325*I1325,2)</f>
        <v>0</v>
      </c>
      <c r="X1325">
        <f t="shared" si="1120"/>
        <v>0</v>
      </c>
      <c r="Y1325">
        <f t="shared" si="1120"/>
        <v>0</v>
      </c>
      <c r="AA1325">
        <v>40385408</v>
      </c>
      <c r="AB1325">
        <f>ROUND((AC1325+AD1325+AF1325),6)</f>
        <v>724.34</v>
      </c>
      <c r="AC1325">
        <f>ROUND((ES1325),6)</f>
        <v>724.34</v>
      </c>
      <c r="AD1325">
        <f>ROUND((((ET1325)-(EU1325))+AE1325),6)</f>
        <v>0</v>
      </c>
      <c r="AE1325">
        <f t="shared" si="1121"/>
        <v>0</v>
      </c>
      <c r="AF1325">
        <f t="shared" si="1121"/>
        <v>0</v>
      </c>
      <c r="AG1325">
        <f>ROUND((AP1325),6)</f>
        <v>0</v>
      </c>
      <c r="AH1325">
        <f t="shared" si="1122"/>
        <v>0</v>
      </c>
      <c r="AI1325">
        <f t="shared" si="1122"/>
        <v>0</v>
      </c>
      <c r="AJ1325">
        <f>(AS1325)</f>
        <v>0</v>
      </c>
      <c r="AK1325">
        <v>724.34</v>
      </c>
      <c r="AL1325">
        <v>724.34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1</v>
      </c>
      <c r="AW1325">
        <v>1</v>
      </c>
      <c r="AZ1325">
        <v>1</v>
      </c>
      <c r="BA1325">
        <v>1</v>
      </c>
      <c r="BB1325">
        <v>1</v>
      </c>
      <c r="BC1325">
        <v>7.18</v>
      </c>
      <c r="BD1325" t="s">
        <v>3</v>
      </c>
      <c r="BE1325" t="s">
        <v>3</v>
      </c>
      <c r="BF1325" t="s">
        <v>3</v>
      </c>
      <c r="BG1325" t="s">
        <v>3</v>
      </c>
      <c r="BH1325">
        <v>3</v>
      </c>
      <c r="BI1325">
        <v>1</v>
      </c>
      <c r="BJ1325" t="s">
        <v>848</v>
      </c>
      <c r="BM1325">
        <v>1717</v>
      </c>
      <c r="BN1325">
        <v>0</v>
      </c>
      <c r="BO1325" t="s">
        <v>3</v>
      </c>
      <c r="BP1325">
        <v>0</v>
      </c>
      <c r="BQ1325">
        <v>30</v>
      </c>
      <c r="BR1325">
        <v>0</v>
      </c>
      <c r="BS1325">
        <v>1</v>
      </c>
      <c r="BT1325">
        <v>1</v>
      </c>
      <c r="BU1325">
        <v>1</v>
      </c>
      <c r="BV1325">
        <v>1</v>
      </c>
      <c r="BW1325">
        <v>1</v>
      </c>
      <c r="BX1325">
        <v>1</v>
      </c>
      <c r="BY1325" t="s">
        <v>3</v>
      </c>
      <c r="BZ1325">
        <v>0</v>
      </c>
      <c r="CA1325">
        <v>0</v>
      </c>
      <c r="CE1325">
        <v>30</v>
      </c>
      <c r="CF1325">
        <v>0</v>
      </c>
      <c r="CG1325">
        <v>0</v>
      </c>
      <c r="CM1325">
        <v>0</v>
      </c>
      <c r="CN1325" t="s">
        <v>3</v>
      </c>
      <c r="CO1325">
        <v>0</v>
      </c>
      <c r="CP1325">
        <f>(P1325+Q1325+S1325)</f>
        <v>0</v>
      </c>
      <c r="CQ1325">
        <f>ROUND((ROUND((AC1325*AW1325*1),2)*BC1325),2)</f>
        <v>5200.76</v>
      </c>
      <c r="CR1325">
        <f>(ROUND((ROUND(((ET1325)*AV1325*1),2)*BB1325),2)+ROUND((ROUND(((AE1325-(EU1325))*AV1325*1),2)*BS1325),2))</f>
        <v>0</v>
      </c>
      <c r="CS1325">
        <f>ROUND((ROUND((AE1325*AV1325*1),2)*BS1325),2)</f>
        <v>0</v>
      </c>
      <c r="CT1325">
        <f>ROUND((ROUND((AF1325*AV1325*1),2)*BA1325),2)</f>
        <v>0</v>
      </c>
      <c r="CU1325">
        <f>AG1325</f>
        <v>0</v>
      </c>
      <c r="CV1325">
        <f>(AH1325*AV1325)</f>
        <v>0</v>
      </c>
      <c r="CW1325">
        <f t="shared" si="1123"/>
        <v>0</v>
      </c>
      <c r="CX1325">
        <f t="shared" si="1123"/>
        <v>0</v>
      </c>
      <c r="CY1325">
        <f>S1325*(BZ1325/100)</f>
        <v>0</v>
      </c>
      <c r="CZ1325">
        <f>S1325*(CA1325/100)</f>
        <v>0</v>
      </c>
      <c r="DC1325" t="s">
        <v>3</v>
      </c>
      <c r="DD1325" t="s">
        <v>3</v>
      </c>
      <c r="DE1325" t="s">
        <v>3</v>
      </c>
      <c r="DF1325" t="s">
        <v>3</v>
      </c>
      <c r="DG1325" t="s">
        <v>3</v>
      </c>
      <c r="DH1325" t="s">
        <v>3</v>
      </c>
      <c r="DI1325" t="s">
        <v>3</v>
      </c>
      <c r="DJ1325" t="s">
        <v>3</v>
      </c>
      <c r="DK1325" t="s">
        <v>3</v>
      </c>
      <c r="DL1325" t="s">
        <v>3</v>
      </c>
      <c r="DM1325" t="s">
        <v>3</v>
      </c>
      <c r="DN1325">
        <v>161</v>
      </c>
      <c r="DO1325">
        <v>107</v>
      </c>
      <c r="DP1325">
        <v>1</v>
      </c>
      <c r="DQ1325">
        <v>1</v>
      </c>
      <c r="DU1325">
        <v>1013</v>
      </c>
      <c r="DV1325" t="s">
        <v>847</v>
      </c>
      <c r="DW1325" t="s">
        <v>847</v>
      </c>
      <c r="DX1325">
        <v>1</v>
      </c>
      <c r="EE1325">
        <v>39929129</v>
      </c>
      <c r="EF1325">
        <v>30</v>
      </c>
      <c r="EG1325" t="s">
        <v>51</v>
      </c>
      <c r="EH1325">
        <v>0</v>
      </c>
      <c r="EI1325" t="s">
        <v>3</v>
      </c>
      <c r="EJ1325">
        <v>1</v>
      </c>
      <c r="EK1325">
        <v>1717</v>
      </c>
      <c r="EL1325" t="s">
        <v>243</v>
      </c>
      <c r="EM1325" t="s">
        <v>244</v>
      </c>
      <c r="EO1325" t="s">
        <v>3</v>
      </c>
      <c r="EQ1325">
        <v>0</v>
      </c>
      <c r="ER1325">
        <v>724.34</v>
      </c>
      <c r="ES1325">
        <v>724.34</v>
      </c>
      <c r="ET1325">
        <v>0</v>
      </c>
      <c r="EU1325">
        <v>0</v>
      </c>
      <c r="EV1325">
        <v>0</v>
      </c>
      <c r="EW1325">
        <v>0</v>
      </c>
      <c r="EX1325">
        <v>0</v>
      </c>
      <c r="FQ1325">
        <v>0</v>
      </c>
      <c r="FR1325">
        <f>ROUND(IF(AND(BH1325=3,BI1325=3),P1325,0),2)</f>
        <v>0</v>
      </c>
      <c r="FS1325">
        <v>0</v>
      </c>
      <c r="FX1325">
        <v>161</v>
      </c>
      <c r="FY1325">
        <v>107</v>
      </c>
      <c r="GA1325" t="s">
        <v>3</v>
      </c>
      <c r="GD1325">
        <v>0</v>
      </c>
      <c r="GF1325">
        <v>-223378458</v>
      </c>
      <c r="GG1325">
        <v>2</v>
      </c>
      <c r="GH1325">
        <v>1</v>
      </c>
      <c r="GI1325">
        <v>3</v>
      </c>
      <c r="GJ1325">
        <v>0</v>
      </c>
      <c r="GK1325">
        <f>ROUND(R1325*(R12)/100,2)</f>
        <v>0</v>
      </c>
      <c r="GL1325">
        <f>ROUND(IF(AND(BH1325=3,BI1325=3,FS1325&lt;&gt;0),P1325,0),2)</f>
        <v>0</v>
      </c>
      <c r="GM1325">
        <f>ROUND(O1325+X1325+Y1325+GK1325,2)+GX1325</f>
        <v>0</v>
      </c>
      <c r="GN1325">
        <f>IF(OR(BI1325=0,BI1325=1),ROUND(O1325+X1325+Y1325+GK1325,2),0)</f>
        <v>0</v>
      </c>
      <c r="GO1325">
        <f>IF(BI1325=2,ROUND(O1325+X1325+Y1325+GK1325,2),0)</f>
        <v>0</v>
      </c>
      <c r="GP1325">
        <f>IF(BI1325=4,ROUND(O1325+X1325+Y1325+GK1325,2)+GX1325,0)</f>
        <v>0</v>
      </c>
      <c r="GR1325">
        <v>0</v>
      </c>
      <c r="GS1325">
        <v>3</v>
      </c>
      <c r="GT1325">
        <v>0</v>
      </c>
      <c r="GU1325" t="s">
        <v>3</v>
      </c>
      <c r="GV1325">
        <f>ROUND((GT1325),6)</f>
        <v>0</v>
      </c>
      <c r="GW1325">
        <v>1</v>
      </c>
      <c r="GX1325">
        <f>ROUND(HC1325*I1325,2)</f>
        <v>0</v>
      </c>
      <c r="HA1325">
        <v>0</v>
      </c>
      <c r="HB1325">
        <v>0</v>
      </c>
      <c r="HC1325">
        <f>GV1325*GW1325</f>
        <v>0</v>
      </c>
      <c r="IK1325">
        <v>0</v>
      </c>
    </row>
    <row r="1326" spans="1:245" hidden="1" x14ac:dyDescent="0.2"/>
    <row r="1327" spans="1:245" hidden="1" x14ac:dyDescent="0.2">
      <c r="A1327" s="2">
        <v>51</v>
      </c>
      <c r="B1327" s="2">
        <f>B1319</f>
        <v>1</v>
      </c>
      <c r="C1327" s="2">
        <f>A1319</f>
        <v>4</v>
      </c>
      <c r="D1327" s="2">
        <f>ROW(A1319)</f>
        <v>1319</v>
      </c>
      <c r="E1327" s="2"/>
      <c r="F1327" s="2" t="str">
        <f>IF(F1319&lt;&gt;"",F1319,"")</f>
        <v>Новый раздел</v>
      </c>
      <c r="G1327" s="2" t="str">
        <f>IF(G1319&lt;&gt;"",G1319,"")</f>
        <v>п.56   Бетонный лоток с чугунной решеткой - 120м/п</v>
      </c>
      <c r="H1327" s="2">
        <v>0</v>
      </c>
      <c r="I1327" s="2"/>
      <c r="J1327" s="2"/>
      <c r="K1327" s="2"/>
      <c r="L1327" s="2"/>
      <c r="M1327" s="2"/>
      <c r="N1327" s="2"/>
      <c r="O1327" s="2">
        <f t="shared" ref="O1327:T1327" si="1124">ROUND(AB1327,2)</f>
        <v>0</v>
      </c>
      <c r="P1327" s="2">
        <f t="shared" si="1124"/>
        <v>0</v>
      </c>
      <c r="Q1327" s="2">
        <f t="shared" si="1124"/>
        <v>0</v>
      </c>
      <c r="R1327" s="2">
        <f t="shared" si="1124"/>
        <v>0</v>
      </c>
      <c r="S1327" s="2">
        <f t="shared" si="1124"/>
        <v>0</v>
      </c>
      <c r="T1327" s="2">
        <f t="shared" si="1124"/>
        <v>0</v>
      </c>
      <c r="U1327" s="2">
        <f>AH1327</f>
        <v>0</v>
      </c>
      <c r="V1327" s="2">
        <f>AI1327</f>
        <v>0</v>
      </c>
      <c r="W1327" s="2">
        <f>ROUND(AJ1327,2)</f>
        <v>0</v>
      </c>
      <c r="X1327" s="2">
        <f>ROUND(AK1327,2)</f>
        <v>0</v>
      </c>
      <c r="Y1327" s="2">
        <f>ROUND(AL1327,2)</f>
        <v>0</v>
      </c>
      <c r="Z1327" s="2"/>
      <c r="AA1327" s="2"/>
      <c r="AB1327" s="2">
        <f>ROUND(SUMIF(AA1323:AA1325,"=40385408",O1323:O1325),2)</f>
        <v>0</v>
      </c>
      <c r="AC1327" s="2">
        <f>ROUND(SUMIF(AA1323:AA1325,"=40385408",P1323:P1325),2)</f>
        <v>0</v>
      </c>
      <c r="AD1327" s="2">
        <f>ROUND(SUMIF(AA1323:AA1325,"=40385408",Q1323:Q1325),2)</f>
        <v>0</v>
      </c>
      <c r="AE1327" s="2">
        <f>ROUND(SUMIF(AA1323:AA1325,"=40385408",R1323:R1325),2)</f>
        <v>0</v>
      </c>
      <c r="AF1327" s="2">
        <f>ROUND(SUMIF(AA1323:AA1325,"=40385408",S1323:S1325),2)</f>
        <v>0</v>
      </c>
      <c r="AG1327" s="2">
        <f>ROUND(SUMIF(AA1323:AA1325,"=40385408",T1323:T1325),2)</f>
        <v>0</v>
      </c>
      <c r="AH1327" s="2">
        <f>SUMIF(AA1323:AA1325,"=40385408",U1323:U1325)</f>
        <v>0</v>
      </c>
      <c r="AI1327" s="2">
        <f>SUMIF(AA1323:AA1325,"=40385408",V1323:V1325)</f>
        <v>0</v>
      </c>
      <c r="AJ1327" s="2">
        <f>ROUND(SUMIF(AA1323:AA1325,"=40385408",W1323:W1325),2)</f>
        <v>0</v>
      </c>
      <c r="AK1327" s="2">
        <f>ROUND(SUMIF(AA1323:AA1325,"=40385408",X1323:X1325),2)</f>
        <v>0</v>
      </c>
      <c r="AL1327" s="2">
        <f>ROUND(SUMIF(AA1323:AA1325,"=40385408",Y1323:Y1325),2)</f>
        <v>0</v>
      </c>
      <c r="AM1327" s="2"/>
      <c r="AN1327" s="2"/>
      <c r="AO1327" s="2">
        <f t="shared" ref="AO1327:BC1327" si="1125">ROUND(BX1327,2)</f>
        <v>0</v>
      </c>
      <c r="AP1327" s="2">
        <f t="shared" si="1125"/>
        <v>0</v>
      </c>
      <c r="AQ1327" s="2">
        <f t="shared" si="1125"/>
        <v>0</v>
      </c>
      <c r="AR1327" s="2">
        <f t="shared" si="1125"/>
        <v>0</v>
      </c>
      <c r="AS1327" s="2">
        <f t="shared" si="1125"/>
        <v>0</v>
      </c>
      <c r="AT1327" s="2">
        <f t="shared" si="1125"/>
        <v>0</v>
      </c>
      <c r="AU1327" s="2">
        <f t="shared" si="1125"/>
        <v>0</v>
      </c>
      <c r="AV1327" s="2">
        <f t="shared" si="1125"/>
        <v>0</v>
      </c>
      <c r="AW1327" s="2">
        <f t="shared" si="1125"/>
        <v>0</v>
      </c>
      <c r="AX1327" s="2">
        <f t="shared" si="1125"/>
        <v>0</v>
      </c>
      <c r="AY1327" s="2">
        <f t="shared" si="1125"/>
        <v>0</v>
      </c>
      <c r="AZ1327" s="2">
        <f t="shared" si="1125"/>
        <v>0</v>
      </c>
      <c r="BA1327" s="2">
        <f t="shared" si="1125"/>
        <v>0</v>
      </c>
      <c r="BB1327" s="2">
        <f t="shared" si="1125"/>
        <v>0</v>
      </c>
      <c r="BC1327" s="2">
        <f t="shared" si="1125"/>
        <v>0</v>
      </c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>
        <f>ROUND(SUMIF(AA1323:AA1325,"=40385408",FQ1323:FQ1325),2)</f>
        <v>0</v>
      </c>
      <c r="BY1327" s="2">
        <f>ROUND(SUMIF(AA1323:AA1325,"=40385408",FR1323:FR1325),2)</f>
        <v>0</v>
      </c>
      <c r="BZ1327" s="2">
        <f>ROUND(SUMIF(AA1323:AA1325,"=40385408",GL1323:GL1325),2)</f>
        <v>0</v>
      </c>
      <c r="CA1327" s="2">
        <f>ROUND(SUMIF(AA1323:AA1325,"=40385408",GM1323:GM1325),2)</f>
        <v>0</v>
      </c>
      <c r="CB1327" s="2">
        <f>ROUND(SUMIF(AA1323:AA1325,"=40385408",GN1323:GN1325),2)</f>
        <v>0</v>
      </c>
      <c r="CC1327" s="2">
        <f>ROUND(SUMIF(AA1323:AA1325,"=40385408",GO1323:GO1325),2)</f>
        <v>0</v>
      </c>
      <c r="CD1327" s="2">
        <f>ROUND(SUMIF(AA1323:AA1325,"=40385408",GP1323:GP1325),2)</f>
        <v>0</v>
      </c>
      <c r="CE1327" s="2">
        <f>AC1327-BX1327</f>
        <v>0</v>
      </c>
      <c r="CF1327" s="2">
        <f>AC1327-BY1327</f>
        <v>0</v>
      </c>
      <c r="CG1327" s="2">
        <f>BX1327-BZ1327</f>
        <v>0</v>
      </c>
      <c r="CH1327" s="2">
        <f>AC1327-BX1327-BY1327+BZ1327</f>
        <v>0</v>
      </c>
      <c r="CI1327" s="2">
        <f>BY1327-BZ1327</f>
        <v>0</v>
      </c>
      <c r="CJ1327" s="2">
        <f>ROUND(SUMIF(AA1323:AA1325,"=40385408",GX1323:GX1325),2)</f>
        <v>0</v>
      </c>
      <c r="CK1327" s="2">
        <f>ROUND(SUMIF(AA1323:AA1325,"=40385408",GY1323:GY1325),2)</f>
        <v>0</v>
      </c>
      <c r="CL1327" s="2">
        <f>ROUND(SUMIF(AA1323:AA1325,"=40385408",GZ1323:GZ1325),2)</f>
        <v>0</v>
      </c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>
        <v>0</v>
      </c>
    </row>
    <row r="1328" spans="1:245" hidden="1" x14ac:dyDescent="0.2"/>
    <row r="1329" spans="1:23" hidden="1" x14ac:dyDescent="0.2">
      <c r="A1329" s="4">
        <v>50</v>
      </c>
      <c r="B1329" s="4">
        <v>0</v>
      </c>
      <c r="C1329" s="4">
        <v>0</v>
      </c>
      <c r="D1329" s="4">
        <v>1</v>
      </c>
      <c r="E1329" s="4">
        <v>201</v>
      </c>
      <c r="F1329" s="4">
        <f>ROUND(Source!O1327,O1329)</f>
        <v>0</v>
      </c>
      <c r="G1329" s="4" t="s">
        <v>65</v>
      </c>
      <c r="H1329" s="4" t="s">
        <v>66</v>
      </c>
      <c r="I1329" s="4"/>
      <c r="J1329" s="4"/>
      <c r="K1329" s="4">
        <v>201</v>
      </c>
      <c r="L1329" s="4">
        <v>1</v>
      </c>
      <c r="M1329" s="4">
        <v>3</v>
      </c>
      <c r="N1329" s="4" t="s">
        <v>3</v>
      </c>
      <c r="O1329" s="4">
        <v>2</v>
      </c>
      <c r="P1329" s="4"/>
      <c r="Q1329" s="4"/>
      <c r="R1329" s="4"/>
      <c r="S1329" s="4"/>
      <c r="T1329" s="4"/>
      <c r="U1329" s="4"/>
      <c r="V1329" s="4"/>
      <c r="W1329" s="4"/>
    </row>
    <row r="1330" spans="1:23" hidden="1" x14ac:dyDescent="0.2">
      <c r="A1330" s="4">
        <v>50</v>
      </c>
      <c r="B1330" s="4">
        <v>0</v>
      </c>
      <c r="C1330" s="4">
        <v>0</v>
      </c>
      <c r="D1330" s="4">
        <v>1</v>
      </c>
      <c r="E1330" s="4">
        <v>202</v>
      </c>
      <c r="F1330" s="4">
        <f>ROUND(Source!P1327,O1330)</f>
        <v>0</v>
      </c>
      <c r="G1330" s="4" t="s">
        <v>67</v>
      </c>
      <c r="H1330" s="4" t="s">
        <v>68</v>
      </c>
      <c r="I1330" s="4"/>
      <c r="J1330" s="4"/>
      <c r="K1330" s="4">
        <v>202</v>
      </c>
      <c r="L1330" s="4">
        <v>2</v>
      </c>
      <c r="M1330" s="4">
        <v>3</v>
      </c>
      <c r="N1330" s="4" t="s">
        <v>3</v>
      </c>
      <c r="O1330" s="4">
        <v>2</v>
      </c>
      <c r="P1330" s="4"/>
      <c r="Q1330" s="4"/>
      <c r="R1330" s="4"/>
      <c r="S1330" s="4"/>
      <c r="T1330" s="4"/>
      <c r="U1330" s="4"/>
      <c r="V1330" s="4"/>
      <c r="W1330" s="4"/>
    </row>
    <row r="1331" spans="1:23" hidden="1" x14ac:dyDescent="0.2">
      <c r="A1331" s="4">
        <v>50</v>
      </c>
      <c r="B1331" s="4">
        <v>0</v>
      </c>
      <c r="C1331" s="4">
        <v>0</v>
      </c>
      <c r="D1331" s="4">
        <v>1</v>
      </c>
      <c r="E1331" s="4">
        <v>222</v>
      </c>
      <c r="F1331" s="4">
        <f>ROUND(Source!AO1327,O1331)</f>
        <v>0</v>
      </c>
      <c r="G1331" s="4" t="s">
        <v>69</v>
      </c>
      <c r="H1331" s="4" t="s">
        <v>70</v>
      </c>
      <c r="I1331" s="4"/>
      <c r="J1331" s="4"/>
      <c r="K1331" s="4">
        <v>222</v>
      </c>
      <c r="L1331" s="4">
        <v>3</v>
      </c>
      <c r="M1331" s="4">
        <v>3</v>
      </c>
      <c r="N1331" s="4" t="s">
        <v>3</v>
      </c>
      <c r="O1331" s="4">
        <v>2</v>
      </c>
      <c r="P1331" s="4"/>
      <c r="Q1331" s="4"/>
      <c r="R1331" s="4"/>
      <c r="S1331" s="4"/>
      <c r="T1331" s="4"/>
      <c r="U1331" s="4"/>
      <c r="V1331" s="4"/>
      <c r="W1331" s="4"/>
    </row>
    <row r="1332" spans="1:23" hidden="1" x14ac:dyDescent="0.2">
      <c r="A1332" s="4">
        <v>50</v>
      </c>
      <c r="B1332" s="4">
        <v>0</v>
      </c>
      <c r="C1332" s="4">
        <v>0</v>
      </c>
      <c r="D1332" s="4">
        <v>1</v>
      </c>
      <c r="E1332" s="4">
        <v>225</v>
      </c>
      <c r="F1332" s="4">
        <f>ROUND(Source!AV1327,O1332)</f>
        <v>0</v>
      </c>
      <c r="G1332" s="4" t="s">
        <v>71</v>
      </c>
      <c r="H1332" s="4" t="s">
        <v>72</v>
      </c>
      <c r="I1332" s="4"/>
      <c r="J1332" s="4"/>
      <c r="K1332" s="4">
        <v>225</v>
      </c>
      <c r="L1332" s="4">
        <v>4</v>
      </c>
      <c r="M1332" s="4">
        <v>3</v>
      </c>
      <c r="N1332" s="4" t="s">
        <v>3</v>
      </c>
      <c r="O1332" s="4">
        <v>2</v>
      </c>
      <c r="P1332" s="4"/>
      <c r="Q1332" s="4"/>
      <c r="R1332" s="4"/>
      <c r="S1332" s="4"/>
      <c r="T1332" s="4"/>
      <c r="U1332" s="4"/>
      <c r="V1332" s="4"/>
      <c r="W1332" s="4"/>
    </row>
    <row r="1333" spans="1:23" hidden="1" x14ac:dyDescent="0.2">
      <c r="A1333" s="4">
        <v>50</v>
      </c>
      <c r="B1333" s="4">
        <v>0</v>
      </c>
      <c r="C1333" s="4">
        <v>0</v>
      </c>
      <c r="D1333" s="4">
        <v>1</v>
      </c>
      <c r="E1333" s="4">
        <v>226</v>
      </c>
      <c r="F1333" s="4">
        <f>ROUND(Source!AW1327,O1333)</f>
        <v>0</v>
      </c>
      <c r="G1333" s="4" t="s">
        <v>73</v>
      </c>
      <c r="H1333" s="4" t="s">
        <v>74</v>
      </c>
      <c r="I1333" s="4"/>
      <c r="J1333" s="4"/>
      <c r="K1333" s="4">
        <v>226</v>
      </c>
      <c r="L1333" s="4">
        <v>5</v>
      </c>
      <c r="M1333" s="4">
        <v>3</v>
      </c>
      <c r="N1333" s="4" t="s">
        <v>3</v>
      </c>
      <c r="O1333" s="4">
        <v>2</v>
      </c>
      <c r="P1333" s="4"/>
      <c r="Q1333" s="4"/>
      <c r="R1333" s="4"/>
      <c r="S1333" s="4"/>
      <c r="T1333" s="4"/>
      <c r="U1333" s="4"/>
      <c r="V1333" s="4"/>
      <c r="W1333" s="4"/>
    </row>
    <row r="1334" spans="1:23" hidden="1" x14ac:dyDescent="0.2">
      <c r="A1334" s="4">
        <v>50</v>
      </c>
      <c r="B1334" s="4">
        <v>0</v>
      </c>
      <c r="C1334" s="4">
        <v>0</v>
      </c>
      <c r="D1334" s="4">
        <v>1</v>
      </c>
      <c r="E1334" s="4">
        <v>227</v>
      </c>
      <c r="F1334" s="4">
        <f>ROUND(Source!AX1327,O1334)</f>
        <v>0</v>
      </c>
      <c r="G1334" s="4" t="s">
        <v>75</v>
      </c>
      <c r="H1334" s="4" t="s">
        <v>76</v>
      </c>
      <c r="I1334" s="4"/>
      <c r="J1334" s="4"/>
      <c r="K1334" s="4">
        <v>227</v>
      </c>
      <c r="L1334" s="4">
        <v>6</v>
      </c>
      <c r="M1334" s="4">
        <v>3</v>
      </c>
      <c r="N1334" s="4" t="s">
        <v>3</v>
      </c>
      <c r="O1334" s="4">
        <v>2</v>
      </c>
      <c r="P1334" s="4"/>
      <c r="Q1334" s="4"/>
      <c r="R1334" s="4"/>
      <c r="S1334" s="4"/>
      <c r="T1334" s="4"/>
      <c r="U1334" s="4"/>
      <c r="V1334" s="4"/>
      <c r="W1334" s="4"/>
    </row>
    <row r="1335" spans="1:23" hidden="1" x14ac:dyDescent="0.2">
      <c r="A1335" s="4">
        <v>50</v>
      </c>
      <c r="B1335" s="4">
        <v>0</v>
      </c>
      <c r="C1335" s="4">
        <v>0</v>
      </c>
      <c r="D1335" s="4">
        <v>1</v>
      </c>
      <c r="E1335" s="4">
        <v>228</v>
      </c>
      <c r="F1335" s="4">
        <f>ROUND(Source!AY1327,O1335)</f>
        <v>0</v>
      </c>
      <c r="G1335" s="4" t="s">
        <v>77</v>
      </c>
      <c r="H1335" s="4" t="s">
        <v>78</v>
      </c>
      <c r="I1335" s="4"/>
      <c r="J1335" s="4"/>
      <c r="K1335" s="4">
        <v>228</v>
      </c>
      <c r="L1335" s="4">
        <v>7</v>
      </c>
      <c r="M1335" s="4">
        <v>3</v>
      </c>
      <c r="N1335" s="4" t="s">
        <v>3</v>
      </c>
      <c r="O1335" s="4">
        <v>2</v>
      </c>
      <c r="P1335" s="4"/>
      <c r="Q1335" s="4"/>
      <c r="R1335" s="4"/>
      <c r="S1335" s="4"/>
      <c r="T1335" s="4"/>
      <c r="U1335" s="4"/>
      <c r="V1335" s="4"/>
      <c r="W1335" s="4"/>
    </row>
    <row r="1336" spans="1:23" hidden="1" x14ac:dyDescent="0.2">
      <c r="A1336" s="4">
        <v>50</v>
      </c>
      <c r="B1336" s="4">
        <v>0</v>
      </c>
      <c r="C1336" s="4">
        <v>0</v>
      </c>
      <c r="D1336" s="4">
        <v>1</v>
      </c>
      <c r="E1336" s="4">
        <v>216</v>
      </c>
      <c r="F1336" s="4">
        <f>ROUND(Source!AP1327,O1336)</f>
        <v>0</v>
      </c>
      <c r="G1336" s="4" t="s">
        <v>79</v>
      </c>
      <c r="H1336" s="4" t="s">
        <v>80</v>
      </c>
      <c r="I1336" s="4"/>
      <c r="J1336" s="4"/>
      <c r="K1336" s="4">
        <v>216</v>
      </c>
      <c r="L1336" s="4">
        <v>8</v>
      </c>
      <c r="M1336" s="4">
        <v>3</v>
      </c>
      <c r="N1336" s="4" t="s">
        <v>3</v>
      </c>
      <c r="O1336" s="4">
        <v>2</v>
      </c>
      <c r="P1336" s="4"/>
      <c r="Q1336" s="4"/>
      <c r="R1336" s="4"/>
      <c r="S1336" s="4"/>
      <c r="T1336" s="4"/>
      <c r="U1336" s="4"/>
      <c r="V1336" s="4"/>
      <c r="W1336" s="4"/>
    </row>
    <row r="1337" spans="1:23" hidden="1" x14ac:dyDescent="0.2">
      <c r="A1337" s="4">
        <v>50</v>
      </c>
      <c r="B1337" s="4">
        <v>0</v>
      </c>
      <c r="C1337" s="4">
        <v>0</v>
      </c>
      <c r="D1337" s="4">
        <v>1</v>
      </c>
      <c r="E1337" s="4">
        <v>223</v>
      </c>
      <c r="F1337" s="4">
        <f>ROUND(Source!AQ1327,O1337)</f>
        <v>0</v>
      </c>
      <c r="G1337" s="4" t="s">
        <v>81</v>
      </c>
      <c r="H1337" s="4" t="s">
        <v>82</v>
      </c>
      <c r="I1337" s="4"/>
      <c r="J1337" s="4"/>
      <c r="K1337" s="4">
        <v>223</v>
      </c>
      <c r="L1337" s="4">
        <v>9</v>
      </c>
      <c r="M1337" s="4">
        <v>3</v>
      </c>
      <c r="N1337" s="4" t="s">
        <v>3</v>
      </c>
      <c r="O1337" s="4">
        <v>2</v>
      </c>
      <c r="P1337" s="4"/>
      <c r="Q1337" s="4"/>
      <c r="R1337" s="4"/>
      <c r="S1337" s="4"/>
      <c r="T1337" s="4"/>
      <c r="U1337" s="4"/>
      <c r="V1337" s="4"/>
      <c r="W1337" s="4"/>
    </row>
    <row r="1338" spans="1:23" hidden="1" x14ac:dyDescent="0.2">
      <c r="A1338" s="4">
        <v>50</v>
      </c>
      <c r="B1338" s="4">
        <v>0</v>
      </c>
      <c r="C1338" s="4">
        <v>0</v>
      </c>
      <c r="D1338" s="4">
        <v>1</v>
      </c>
      <c r="E1338" s="4">
        <v>229</v>
      </c>
      <c r="F1338" s="4">
        <f>ROUND(Source!AZ1327,O1338)</f>
        <v>0</v>
      </c>
      <c r="G1338" s="4" t="s">
        <v>83</v>
      </c>
      <c r="H1338" s="4" t="s">
        <v>84</v>
      </c>
      <c r="I1338" s="4"/>
      <c r="J1338" s="4"/>
      <c r="K1338" s="4">
        <v>229</v>
      </c>
      <c r="L1338" s="4">
        <v>10</v>
      </c>
      <c r="M1338" s="4">
        <v>3</v>
      </c>
      <c r="N1338" s="4" t="s">
        <v>3</v>
      </c>
      <c r="O1338" s="4">
        <v>2</v>
      </c>
      <c r="P1338" s="4"/>
      <c r="Q1338" s="4"/>
      <c r="R1338" s="4"/>
      <c r="S1338" s="4"/>
      <c r="T1338" s="4"/>
      <c r="U1338" s="4"/>
      <c r="V1338" s="4"/>
      <c r="W1338" s="4"/>
    </row>
    <row r="1339" spans="1:23" hidden="1" x14ac:dyDescent="0.2">
      <c r="A1339" s="4">
        <v>50</v>
      </c>
      <c r="B1339" s="4">
        <v>0</v>
      </c>
      <c r="C1339" s="4">
        <v>0</v>
      </c>
      <c r="D1339" s="4">
        <v>1</v>
      </c>
      <c r="E1339" s="4">
        <v>203</v>
      </c>
      <c r="F1339" s="4">
        <f>ROUND(Source!Q1327,O1339)</f>
        <v>0</v>
      </c>
      <c r="G1339" s="4" t="s">
        <v>85</v>
      </c>
      <c r="H1339" s="4" t="s">
        <v>86</v>
      </c>
      <c r="I1339" s="4"/>
      <c r="J1339" s="4"/>
      <c r="K1339" s="4">
        <v>203</v>
      </c>
      <c r="L1339" s="4">
        <v>11</v>
      </c>
      <c r="M1339" s="4">
        <v>3</v>
      </c>
      <c r="N1339" s="4" t="s">
        <v>3</v>
      </c>
      <c r="O1339" s="4">
        <v>2</v>
      </c>
      <c r="P1339" s="4"/>
      <c r="Q1339" s="4"/>
      <c r="R1339" s="4"/>
      <c r="S1339" s="4"/>
      <c r="T1339" s="4"/>
      <c r="U1339" s="4"/>
      <c r="V1339" s="4"/>
      <c r="W1339" s="4"/>
    </row>
    <row r="1340" spans="1:23" hidden="1" x14ac:dyDescent="0.2">
      <c r="A1340" s="4">
        <v>50</v>
      </c>
      <c r="B1340" s="4">
        <v>0</v>
      </c>
      <c r="C1340" s="4">
        <v>0</v>
      </c>
      <c r="D1340" s="4">
        <v>1</v>
      </c>
      <c r="E1340" s="4">
        <v>231</v>
      </c>
      <c r="F1340" s="4">
        <f>ROUND(Source!BB1327,O1340)</f>
        <v>0</v>
      </c>
      <c r="G1340" s="4" t="s">
        <v>87</v>
      </c>
      <c r="H1340" s="4" t="s">
        <v>88</v>
      </c>
      <c r="I1340" s="4"/>
      <c r="J1340" s="4"/>
      <c r="K1340" s="4">
        <v>231</v>
      </c>
      <c r="L1340" s="4">
        <v>12</v>
      </c>
      <c r="M1340" s="4">
        <v>3</v>
      </c>
      <c r="N1340" s="4" t="s">
        <v>3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/>
    </row>
    <row r="1341" spans="1:23" hidden="1" x14ac:dyDescent="0.2">
      <c r="A1341" s="4">
        <v>50</v>
      </c>
      <c r="B1341" s="4">
        <v>0</v>
      </c>
      <c r="C1341" s="4">
        <v>0</v>
      </c>
      <c r="D1341" s="4">
        <v>1</v>
      </c>
      <c r="E1341" s="4">
        <v>204</v>
      </c>
      <c r="F1341" s="4">
        <f>ROUND(Source!R1327,O1341)</f>
        <v>0</v>
      </c>
      <c r="G1341" s="4" t="s">
        <v>89</v>
      </c>
      <c r="H1341" s="4" t="s">
        <v>90</v>
      </c>
      <c r="I1341" s="4"/>
      <c r="J1341" s="4"/>
      <c r="K1341" s="4">
        <v>204</v>
      </c>
      <c r="L1341" s="4">
        <v>13</v>
      </c>
      <c r="M1341" s="4">
        <v>3</v>
      </c>
      <c r="N1341" s="4" t="s">
        <v>3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/>
    </row>
    <row r="1342" spans="1:23" hidden="1" x14ac:dyDescent="0.2">
      <c r="A1342" s="4">
        <v>50</v>
      </c>
      <c r="B1342" s="4">
        <v>0</v>
      </c>
      <c r="C1342" s="4">
        <v>0</v>
      </c>
      <c r="D1342" s="4">
        <v>1</v>
      </c>
      <c r="E1342" s="4">
        <v>205</v>
      </c>
      <c r="F1342" s="4">
        <f>ROUND(Source!S1327,O1342)</f>
        <v>0</v>
      </c>
      <c r="G1342" s="4" t="s">
        <v>91</v>
      </c>
      <c r="H1342" s="4" t="s">
        <v>92</v>
      </c>
      <c r="I1342" s="4"/>
      <c r="J1342" s="4"/>
      <c r="K1342" s="4">
        <v>205</v>
      </c>
      <c r="L1342" s="4">
        <v>14</v>
      </c>
      <c r="M1342" s="4">
        <v>3</v>
      </c>
      <c r="N1342" s="4" t="s">
        <v>3</v>
      </c>
      <c r="O1342" s="4">
        <v>2</v>
      </c>
      <c r="P1342" s="4"/>
      <c r="Q1342" s="4"/>
      <c r="R1342" s="4"/>
      <c r="S1342" s="4"/>
      <c r="T1342" s="4"/>
      <c r="U1342" s="4"/>
      <c r="V1342" s="4"/>
      <c r="W1342" s="4"/>
    </row>
    <row r="1343" spans="1:23" hidden="1" x14ac:dyDescent="0.2">
      <c r="A1343" s="4">
        <v>50</v>
      </c>
      <c r="B1343" s="4">
        <v>0</v>
      </c>
      <c r="C1343" s="4">
        <v>0</v>
      </c>
      <c r="D1343" s="4">
        <v>1</v>
      </c>
      <c r="E1343" s="4">
        <v>232</v>
      </c>
      <c r="F1343" s="4">
        <f>ROUND(Source!BC1327,O1343)</f>
        <v>0</v>
      </c>
      <c r="G1343" s="4" t="s">
        <v>93</v>
      </c>
      <c r="H1343" s="4" t="s">
        <v>94</v>
      </c>
      <c r="I1343" s="4"/>
      <c r="J1343" s="4"/>
      <c r="K1343" s="4">
        <v>232</v>
      </c>
      <c r="L1343" s="4">
        <v>15</v>
      </c>
      <c r="M1343" s="4">
        <v>3</v>
      </c>
      <c r="N1343" s="4" t="s">
        <v>3</v>
      </c>
      <c r="O1343" s="4">
        <v>2</v>
      </c>
      <c r="P1343" s="4"/>
      <c r="Q1343" s="4"/>
      <c r="R1343" s="4"/>
      <c r="S1343" s="4"/>
      <c r="T1343" s="4"/>
      <c r="U1343" s="4"/>
      <c r="V1343" s="4"/>
      <c r="W1343" s="4"/>
    </row>
    <row r="1344" spans="1:23" hidden="1" x14ac:dyDescent="0.2">
      <c r="A1344" s="4">
        <v>50</v>
      </c>
      <c r="B1344" s="4">
        <v>0</v>
      </c>
      <c r="C1344" s="4">
        <v>0</v>
      </c>
      <c r="D1344" s="4">
        <v>1</v>
      </c>
      <c r="E1344" s="4">
        <v>214</v>
      </c>
      <c r="F1344" s="4">
        <f>ROUND(Source!AS1327,O1344)</f>
        <v>0</v>
      </c>
      <c r="G1344" s="4" t="s">
        <v>95</v>
      </c>
      <c r="H1344" s="4" t="s">
        <v>96</v>
      </c>
      <c r="I1344" s="4"/>
      <c r="J1344" s="4"/>
      <c r="K1344" s="4">
        <v>214</v>
      </c>
      <c r="L1344" s="4">
        <v>16</v>
      </c>
      <c r="M1344" s="4">
        <v>3</v>
      </c>
      <c r="N1344" s="4" t="s">
        <v>3</v>
      </c>
      <c r="O1344" s="4">
        <v>2</v>
      </c>
      <c r="P1344" s="4"/>
      <c r="Q1344" s="4"/>
      <c r="R1344" s="4"/>
      <c r="S1344" s="4"/>
      <c r="T1344" s="4"/>
      <c r="U1344" s="4"/>
      <c r="V1344" s="4"/>
      <c r="W1344" s="4"/>
    </row>
    <row r="1345" spans="1:245" hidden="1" x14ac:dyDescent="0.2">
      <c r="A1345" s="4">
        <v>50</v>
      </c>
      <c r="B1345" s="4">
        <v>0</v>
      </c>
      <c r="C1345" s="4">
        <v>0</v>
      </c>
      <c r="D1345" s="4">
        <v>1</v>
      </c>
      <c r="E1345" s="4">
        <v>215</v>
      </c>
      <c r="F1345" s="4">
        <f>ROUND(Source!AT1327,O1345)</f>
        <v>0</v>
      </c>
      <c r="G1345" s="4" t="s">
        <v>97</v>
      </c>
      <c r="H1345" s="4" t="s">
        <v>98</v>
      </c>
      <c r="I1345" s="4"/>
      <c r="J1345" s="4"/>
      <c r="K1345" s="4">
        <v>215</v>
      </c>
      <c r="L1345" s="4">
        <v>17</v>
      </c>
      <c r="M1345" s="4">
        <v>3</v>
      </c>
      <c r="N1345" s="4" t="s">
        <v>3</v>
      </c>
      <c r="O1345" s="4">
        <v>2</v>
      </c>
      <c r="P1345" s="4"/>
      <c r="Q1345" s="4"/>
      <c r="R1345" s="4"/>
      <c r="S1345" s="4"/>
      <c r="T1345" s="4"/>
      <c r="U1345" s="4"/>
      <c r="V1345" s="4"/>
      <c r="W1345" s="4"/>
    </row>
    <row r="1346" spans="1:245" hidden="1" x14ac:dyDescent="0.2">
      <c r="A1346" s="4">
        <v>50</v>
      </c>
      <c r="B1346" s="4">
        <v>0</v>
      </c>
      <c r="C1346" s="4">
        <v>0</v>
      </c>
      <c r="D1346" s="4">
        <v>1</v>
      </c>
      <c r="E1346" s="4">
        <v>217</v>
      </c>
      <c r="F1346" s="4">
        <f>ROUND(Source!AU1327,O1346)</f>
        <v>0</v>
      </c>
      <c r="G1346" s="4" t="s">
        <v>99</v>
      </c>
      <c r="H1346" s="4" t="s">
        <v>100</v>
      </c>
      <c r="I1346" s="4"/>
      <c r="J1346" s="4"/>
      <c r="K1346" s="4">
        <v>217</v>
      </c>
      <c r="L1346" s="4">
        <v>18</v>
      </c>
      <c r="M1346" s="4">
        <v>3</v>
      </c>
      <c r="N1346" s="4" t="s">
        <v>3</v>
      </c>
      <c r="O1346" s="4">
        <v>2</v>
      </c>
      <c r="P1346" s="4"/>
      <c r="Q1346" s="4"/>
      <c r="R1346" s="4"/>
      <c r="S1346" s="4"/>
      <c r="T1346" s="4"/>
      <c r="U1346" s="4"/>
      <c r="V1346" s="4"/>
      <c r="W1346" s="4"/>
    </row>
    <row r="1347" spans="1:245" hidden="1" x14ac:dyDescent="0.2">
      <c r="A1347" s="4">
        <v>50</v>
      </c>
      <c r="B1347" s="4">
        <v>0</v>
      </c>
      <c r="C1347" s="4">
        <v>0</v>
      </c>
      <c r="D1347" s="4">
        <v>1</v>
      </c>
      <c r="E1347" s="4">
        <v>230</v>
      </c>
      <c r="F1347" s="4">
        <f>ROUND(Source!BA1327,O1347)</f>
        <v>0</v>
      </c>
      <c r="G1347" s="4" t="s">
        <v>101</v>
      </c>
      <c r="H1347" s="4" t="s">
        <v>102</v>
      </c>
      <c r="I1347" s="4"/>
      <c r="J1347" s="4"/>
      <c r="K1347" s="4">
        <v>230</v>
      </c>
      <c r="L1347" s="4">
        <v>19</v>
      </c>
      <c r="M1347" s="4">
        <v>3</v>
      </c>
      <c r="N1347" s="4" t="s">
        <v>3</v>
      </c>
      <c r="O1347" s="4">
        <v>2</v>
      </c>
      <c r="P1347" s="4"/>
      <c r="Q1347" s="4"/>
      <c r="R1347" s="4"/>
      <c r="S1347" s="4"/>
      <c r="T1347" s="4"/>
      <c r="U1347" s="4"/>
      <c r="V1347" s="4"/>
      <c r="W1347" s="4"/>
    </row>
    <row r="1348" spans="1:245" hidden="1" x14ac:dyDescent="0.2">
      <c r="A1348" s="4">
        <v>50</v>
      </c>
      <c r="B1348" s="4">
        <v>0</v>
      </c>
      <c r="C1348" s="4">
        <v>0</v>
      </c>
      <c r="D1348" s="4">
        <v>1</v>
      </c>
      <c r="E1348" s="4">
        <v>206</v>
      </c>
      <c r="F1348" s="4">
        <f>ROUND(Source!T1327,O1348)</f>
        <v>0</v>
      </c>
      <c r="G1348" s="4" t="s">
        <v>103</v>
      </c>
      <c r="H1348" s="4" t="s">
        <v>104</v>
      </c>
      <c r="I1348" s="4"/>
      <c r="J1348" s="4"/>
      <c r="K1348" s="4">
        <v>206</v>
      </c>
      <c r="L1348" s="4">
        <v>20</v>
      </c>
      <c r="M1348" s="4">
        <v>3</v>
      </c>
      <c r="N1348" s="4" t="s">
        <v>3</v>
      </c>
      <c r="O1348" s="4">
        <v>2</v>
      </c>
      <c r="P1348" s="4"/>
      <c r="Q1348" s="4"/>
      <c r="R1348" s="4"/>
      <c r="S1348" s="4"/>
      <c r="T1348" s="4"/>
      <c r="U1348" s="4"/>
      <c r="V1348" s="4"/>
      <c r="W1348" s="4"/>
    </row>
    <row r="1349" spans="1:245" hidden="1" x14ac:dyDescent="0.2">
      <c r="A1349" s="4">
        <v>50</v>
      </c>
      <c r="B1349" s="4">
        <v>0</v>
      </c>
      <c r="C1349" s="4">
        <v>0</v>
      </c>
      <c r="D1349" s="4">
        <v>1</v>
      </c>
      <c r="E1349" s="4">
        <v>207</v>
      </c>
      <c r="F1349" s="4">
        <f>Source!U1327</f>
        <v>0</v>
      </c>
      <c r="G1349" s="4" t="s">
        <v>105</v>
      </c>
      <c r="H1349" s="4" t="s">
        <v>106</v>
      </c>
      <c r="I1349" s="4"/>
      <c r="J1349" s="4"/>
      <c r="K1349" s="4">
        <v>207</v>
      </c>
      <c r="L1349" s="4">
        <v>21</v>
      </c>
      <c r="M1349" s="4">
        <v>3</v>
      </c>
      <c r="N1349" s="4" t="s">
        <v>3</v>
      </c>
      <c r="O1349" s="4">
        <v>-1</v>
      </c>
      <c r="P1349" s="4"/>
      <c r="Q1349" s="4"/>
      <c r="R1349" s="4"/>
      <c r="S1349" s="4"/>
      <c r="T1349" s="4"/>
      <c r="U1349" s="4"/>
      <c r="V1349" s="4"/>
      <c r="W1349" s="4"/>
    </row>
    <row r="1350" spans="1:245" hidden="1" x14ac:dyDescent="0.2">
      <c r="A1350" s="4">
        <v>50</v>
      </c>
      <c r="B1350" s="4">
        <v>0</v>
      </c>
      <c r="C1350" s="4">
        <v>0</v>
      </c>
      <c r="D1350" s="4">
        <v>1</v>
      </c>
      <c r="E1350" s="4">
        <v>208</v>
      </c>
      <c r="F1350" s="4">
        <f>Source!V1327</f>
        <v>0</v>
      </c>
      <c r="G1350" s="4" t="s">
        <v>107</v>
      </c>
      <c r="H1350" s="4" t="s">
        <v>108</v>
      </c>
      <c r="I1350" s="4"/>
      <c r="J1350" s="4"/>
      <c r="K1350" s="4">
        <v>208</v>
      </c>
      <c r="L1350" s="4">
        <v>22</v>
      </c>
      <c r="M1350" s="4">
        <v>3</v>
      </c>
      <c r="N1350" s="4" t="s">
        <v>3</v>
      </c>
      <c r="O1350" s="4">
        <v>-1</v>
      </c>
      <c r="P1350" s="4"/>
      <c r="Q1350" s="4"/>
      <c r="R1350" s="4"/>
      <c r="S1350" s="4"/>
      <c r="T1350" s="4"/>
      <c r="U1350" s="4"/>
      <c r="V1350" s="4"/>
      <c r="W1350" s="4"/>
    </row>
    <row r="1351" spans="1:245" hidden="1" x14ac:dyDescent="0.2">
      <c r="A1351" s="4">
        <v>50</v>
      </c>
      <c r="B1351" s="4">
        <v>0</v>
      </c>
      <c r="C1351" s="4">
        <v>0</v>
      </c>
      <c r="D1351" s="4">
        <v>1</v>
      </c>
      <c r="E1351" s="4">
        <v>209</v>
      </c>
      <c r="F1351" s="4">
        <f>ROUND(Source!W1327,O1351)</f>
        <v>0</v>
      </c>
      <c r="G1351" s="4" t="s">
        <v>109</v>
      </c>
      <c r="H1351" s="4" t="s">
        <v>110</v>
      </c>
      <c r="I1351" s="4"/>
      <c r="J1351" s="4"/>
      <c r="K1351" s="4">
        <v>209</v>
      </c>
      <c r="L1351" s="4">
        <v>23</v>
      </c>
      <c r="M1351" s="4">
        <v>3</v>
      </c>
      <c r="N1351" s="4" t="s">
        <v>3</v>
      </c>
      <c r="O1351" s="4">
        <v>2</v>
      </c>
      <c r="P1351" s="4"/>
      <c r="Q1351" s="4"/>
      <c r="R1351" s="4"/>
      <c r="S1351" s="4"/>
      <c r="T1351" s="4"/>
      <c r="U1351" s="4"/>
      <c r="V1351" s="4"/>
      <c r="W1351" s="4"/>
    </row>
    <row r="1352" spans="1:245" hidden="1" x14ac:dyDescent="0.2">
      <c r="A1352" s="4">
        <v>50</v>
      </c>
      <c r="B1352" s="4">
        <v>0</v>
      </c>
      <c r="C1352" s="4">
        <v>0</v>
      </c>
      <c r="D1352" s="4">
        <v>1</v>
      </c>
      <c r="E1352" s="4">
        <v>210</v>
      </c>
      <c r="F1352" s="4">
        <f>ROUND(Source!X1327,O1352)</f>
        <v>0</v>
      </c>
      <c r="G1352" s="4" t="s">
        <v>111</v>
      </c>
      <c r="H1352" s="4" t="s">
        <v>112</v>
      </c>
      <c r="I1352" s="4"/>
      <c r="J1352" s="4"/>
      <c r="K1352" s="4">
        <v>210</v>
      </c>
      <c r="L1352" s="4">
        <v>25</v>
      </c>
      <c r="M1352" s="4">
        <v>3</v>
      </c>
      <c r="N1352" s="4" t="s">
        <v>3</v>
      </c>
      <c r="O1352" s="4">
        <v>2</v>
      </c>
      <c r="P1352" s="4"/>
      <c r="Q1352" s="4"/>
      <c r="R1352" s="4"/>
      <c r="S1352" s="4"/>
      <c r="T1352" s="4"/>
      <c r="U1352" s="4"/>
      <c r="V1352" s="4"/>
      <c r="W1352" s="4"/>
    </row>
    <row r="1353" spans="1:245" hidden="1" x14ac:dyDescent="0.2">
      <c r="A1353" s="4">
        <v>50</v>
      </c>
      <c r="B1353" s="4">
        <v>0</v>
      </c>
      <c r="C1353" s="4">
        <v>0</v>
      </c>
      <c r="D1353" s="4">
        <v>1</v>
      </c>
      <c r="E1353" s="4">
        <v>211</v>
      </c>
      <c r="F1353" s="4">
        <f>ROUND(Source!Y1327,O1353)</f>
        <v>0</v>
      </c>
      <c r="G1353" s="4" t="s">
        <v>113</v>
      </c>
      <c r="H1353" s="4" t="s">
        <v>114</v>
      </c>
      <c r="I1353" s="4"/>
      <c r="J1353" s="4"/>
      <c r="K1353" s="4">
        <v>211</v>
      </c>
      <c r="L1353" s="4">
        <v>26</v>
      </c>
      <c r="M1353" s="4">
        <v>3</v>
      </c>
      <c r="N1353" s="4" t="s">
        <v>3</v>
      </c>
      <c r="O1353" s="4">
        <v>2</v>
      </c>
      <c r="P1353" s="4"/>
      <c r="Q1353" s="4"/>
      <c r="R1353" s="4"/>
      <c r="S1353" s="4"/>
      <c r="T1353" s="4"/>
      <c r="U1353" s="4"/>
      <c r="V1353" s="4"/>
      <c r="W1353" s="4"/>
    </row>
    <row r="1354" spans="1:245" hidden="1" x14ac:dyDescent="0.2">
      <c r="A1354" s="4">
        <v>50</v>
      </c>
      <c r="B1354" s="4">
        <v>0</v>
      </c>
      <c r="C1354" s="4">
        <v>0</v>
      </c>
      <c r="D1354" s="4">
        <v>1</v>
      </c>
      <c r="E1354" s="4">
        <v>224</v>
      </c>
      <c r="F1354" s="4">
        <f>ROUND(Source!AR1327,O1354)</f>
        <v>0</v>
      </c>
      <c r="G1354" s="4" t="s">
        <v>115</v>
      </c>
      <c r="H1354" s="4" t="s">
        <v>116</v>
      </c>
      <c r="I1354" s="4"/>
      <c r="J1354" s="4"/>
      <c r="K1354" s="4">
        <v>224</v>
      </c>
      <c r="L1354" s="4">
        <v>27</v>
      </c>
      <c r="M1354" s="4">
        <v>3</v>
      </c>
      <c r="N1354" s="4" t="s">
        <v>3</v>
      </c>
      <c r="O1354" s="4">
        <v>2</v>
      </c>
      <c r="P1354" s="4"/>
      <c r="Q1354" s="4"/>
      <c r="R1354" s="4"/>
      <c r="S1354" s="4"/>
      <c r="T1354" s="4"/>
      <c r="U1354" s="4"/>
      <c r="V1354" s="4"/>
      <c r="W1354" s="4"/>
    </row>
    <row r="1355" spans="1:245" hidden="1" x14ac:dyDescent="0.2"/>
    <row r="1356" spans="1:245" hidden="1" x14ac:dyDescent="0.2">
      <c r="A1356" s="1">
        <v>4</v>
      </c>
      <c r="B1356" s="1">
        <v>1</v>
      </c>
      <c r="C1356" s="1"/>
      <c r="D1356" s="1">
        <f>ROW(A1365)</f>
        <v>1365</v>
      </c>
      <c r="E1356" s="1"/>
      <c r="F1356" s="1" t="s">
        <v>13</v>
      </c>
      <c r="G1356" s="1" t="s">
        <v>849</v>
      </c>
      <c r="H1356" s="1" t="s">
        <v>3</v>
      </c>
      <c r="I1356" s="1">
        <v>0</v>
      </c>
      <c r="J1356" s="1"/>
      <c r="K1356" s="1">
        <v>0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 t="s">
        <v>3</v>
      </c>
      <c r="V1356" s="1">
        <v>0</v>
      </c>
      <c r="W1356" s="1"/>
      <c r="X1356" s="1"/>
      <c r="Y1356" s="1"/>
      <c r="Z1356" s="1"/>
      <c r="AA1356" s="1"/>
      <c r="AB1356" s="1" t="s">
        <v>3</v>
      </c>
      <c r="AC1356" s="1" t="s">
        <v>3</v>
      </c>
      <c r="AD1356" s="1" t="s">
        <v>3</v>
      </c>
      <c r="AE1356" s="1" t="s">
        <v>3</v>
      </c>
      <c r="AF1356" s="1" t="s">
        <v>3</v>
      </c>
      <c r="AG1356" s="1" t="s">
        <v>3</v>
      </c>
      <c r="AH1356" s="1"/>
      <c r="AI1356" s="1"/>
      <c r="AJ1356" s="1"/>
      <c r="AK1356" s="1"/>
      <c r="AL1356" s="1"/>
      <c r="AM1356" s="1"/>
      <c r="AN1356" s="1"/>
      <c r="AO1356" s="1"/>
      <c r="AP1356" s="1" t="s">
        <v>3</v>
      </c>
      <c r="AQ1356" s="1" t="s">
        <v>3</v>
      </c>
      <c r="AR1356" s="1" t="s">
        <v>3</v>
      </c>
      <c r="AS1356" s="1"/>
      <c r="AT1356" s="1"/>
      <c r="AU1356" s="1"/>
      <c r="AV1356" s="1"/>
      <c r="AW1356" s="1"/>
      <c r="AX1356" s="1"/>
      <c r="AY1356" s="1"/>
      <c r="AZ1356" s="1" t="s">
        <v>3</v>
      </c>
      <c r="BA1356" s="1"/>
      <c r="BB1356" s="1" t="s">
        <v>3</v>
      </c>
      <c r="BC1356" s="1" t="s">
        <v>3</v>
      </c>
      <c r="BD1356" s="1" t="s">
        <v>3</v>
      </c>
      <c r="BE1356" s="1" t="s">
        <v>3</v>
      </c>
      <c r="BF1356" s="1" t="s">
        <v>3</v>
      </c>
      <c r="BG1356" s="1" t="s">
        <v>3</v>
      </c>
      <c r="BH1356" s="1" t="s">
        <v>3</v>
      </c>
      <c r="BI1356" s="1" t="s">
        <v>3</v>
      </c>
      <c r="BJ1356" s="1" t="s">
        <v>3</v>
      </c>
      <c r="BK1356" s="1" t="s">
        <v>3</v>
      </c>
      <c r="BL1356" s="1" t="s">
        <v>3</v>
      </c>
      <c r="BM1356" s="1" t="s">
        <v>3</v>
      </c>
      <c r="BN1356" s="1" t="s">
        <v>3</v>
      </c>
      <c r="BO1356" s="1" t="s">
        <v>3</v>
      </c>
      <c r="BP1356" s="1" t="s">
        <v>3</v>
      </c>
      <c r="BQ1356" s="1"/>
      <c r="BR1356" s="1"/>
      <c r="BS1356" s="1"/>
      <c r="BT1356" s="1"/>
      <c r="BU1356" s="1"/>
      <c r="BV1356" s="1"/>
      <c r="BW1356" s="1"/>
      <c r="BX1356" s="1">
        <v>0</v>
      </c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>
        <v>0</v>
      </c>
    </row>
    <row r="1357" spans="1:245" hidden="1" x14ac:dyDescent="0.2"/>
    <row r="1358" spans="1:245" hidden="1" x14ac:dyDescent="0.2">
      <c r="A1358" s="2">
        <v>52</v>
      </c>
      <c r="B1358" s="2">
        <f t="shared" ref="B1358:G1358" si="1126">B1365</f>
        <v>1</v>
      </c>
      <c r="C1358" s="2">
        <f t="shared" si="1126"/>
        <v>4</v>
      </c>
      <c r="D1358" s="2">
        <f t="shared" si="1126"/>
        <v>1356</v>
      </c>
      <c r="E1358" s="2">
        <f t="shared" si="1126"/>
        <v>0</v>
      </c>
      <c r="F1358" s="2" t="str">
        <f t="shared" si="1126"/>
        <v>Новый раздел</v>
      </c>
      <c r="G1358" s="2" t="str">
        <f t="shared" si="1126"/>
        <v>п.58   Гидроизоляция рулонная 2 сл - 191м2</v>
      </c>
      <c r="H1358" s="2"/>
      <c r="I1358" s="2"/>
      <c r="J1358" s="2"/>
      <c r="K1358" s="2"/>
      <c r="L1358" s="2"/>
      <c r="M1358" s="2"/>
      <c r="N1358" s="2"/>
      <c r="O1358" s="2">
        <f t="shared" ref="O1358:AT1358" si="1127">O1365</f>
        <v>0</v>
      </c>
      <c r="P1358" s="2">
        <f t="shared" si="1127"/>
        <v>0</v>
      </c>
      <c r="Q1358" s="2">
        <f t="shared" si="1127"/>
        <v>0</v>
      </c>
      <c r="R1358" s="2">
        <f t="shared" si="1127"/>
        <v>0</v>
      </c>
      <c r="S1358" s="2">
        <f t="shared" si="1127"/>
        <v>0</v>
      </c>
      <c r="T1358" s="2">
        <f t="shared" si="1127"/>
        <v>0</v>
      </c>
      <c r="U1358" s="2">
        <f t="shared" si="1127"/>
        <v>0</v>
      </c>
      <c r="V1358" s="2">
        <f t="shared" si="1127"/>
        <v>0</v>
      </c>
      <c r="W1358" s="2">
        <f t="shared" si="1127"/>
        <v>0</v>
      </c>
      <c r="X1358" s="2">
        <f t="shared" si="1127"/>
        <v>0</v>
      </c>
      <c r="Y1358" s="2">
        <f t="shared" si="1127"/>
        <v>0</v>
      </c>
      <c r="Z1358" s="2">
        <f t="shared" si="1127"/>
        <v>0</v>
      </c>
      <c r="AA1358" s="2">
        <f t="shared" si="1127"/>
        <v>0</v>
      </c>
      <c r="AB1358" s="2">
        <f t="shared" si="1127"/>
        <v>0</v>
      </c>
      <c r="AC1358" s="2">
        <f t="shared" si="1127"/>
        <v>0</v>
      </c>
      <c r="AD1358" s="2">
        <f t="shared" si="1127"/>
        <v>0</v>
      </c>
      <c r="AE1358" s="2">
        <f t="shared" si="1127"/>
        <v>0</v>
      </c>
      <c r="AF1358" s="2">
        <f t="shared" si="1127"/>
        <v>0</v>
      </c>
      <c r="AG1358" s="2">
        <f t="shared" si="1127"/>
        <v>0</v>
      </c>
      <c r="AH1358" s="2">
        <f t="shared" si="1127"/>
        <v>0</v>
      </c>
      <c r="AI1358" s="2">
        <f t="shared" si="1127"/>
        <v>0</v>
      </c>
      <c r="AJ1358" s="2">
        <f t="shared" si="1127"/>
        <v>0</v>
      </c>
      <c r="AK1358" s="2">
        <f t="shared" si="1127"/>
        <v>0</v>
      </c>
      <c r="AL1358" s="2">
        <f t="shared" si="1127"/>
        <v>0</v>
      </c>
      <c r="AM1358" s="2">
        <f t="shared" si="1127"/>
        <v>0</v>
      </c>
      <c r="AN1358" s="2">
        <f t="shared" si="1127"/>
        <v>0</v>
      </c>
      <c r="AO1358" s="2">
        <f t="shared" si="1127"/>
        <v>0</v>
      </c>
      <c r="AP1358" s="2">
        <f t="shared" si="1127"/>
        <v>0</v>
      </c>
      <c r="AQ1358" s="2">
        <f t="shared" si="1127"/>
        <v>0</v>
      </c>
      <c r="AR1358" s="2">
        <f t="shared" si="1127"/>
        <v>0</v>
      </c>
      <c r="AS1358" s="2">
        <f t="shared" si="1127"/>
        <v>0</v>
      </c>
      <c r="AT1358" s="2">
        <f t="shared" si="1127"/>
        <v>0</v>
      </c>
      <c r="AU1358" s="2">
        <f t="shared" ref="AU1358:BZ1358" si="1128">AU1365</f>
        <v>0</v>
      </c>
      <c r="AV1358" s="2">
        <f t="shared" si="1128"/>
        <v>0</v>
      </c>
      <c r="AW1358" s="2">
        <f t="shared" si="1128"/>
        <v>0</v>
      </c>
      <c r="AX1358" s="2">
        <f t="shared" si="1128"/>
        <v>0</v>
      </c>
      <c r="AY1358" s="2">
        <f t="shared" si="1128"/>
        <v>0</v>
      </c>
      <c r="AZ1358" s="2">
        <f t="shared" si="1128"/>
        <v>0</v>
      </c>
      <c r="BA1358" s="2">
        <f t="shared" si="1128"/>
        <v>0</v>
      </c>
      <c r="BB1358" s="2">
        <f t="shared" si="1128"/>
        <v>0</v>
      </c>
      <c r="BC1358" s="2">
        <f t="shared" si="1128"/>
        <v>0</v>
      </c>
      <c r="BD1358" s="2">
        <f t="shared" si="1128"/>
        <v>0</v>
      </c>
      <c r="BE1358" s="2">
        <f t="shared" si="1128"/>
        <v>0</v>
      </c>
      <c r="BF1358" s="2">
        <f t="shared" si="1128"/>
        <v>0</v>
      </c>
      <c r="BG1358" s="2">
        <f t="shared" si="1128"/>
        <v>0</v>
      </c>
      <c r="BH1358" s="2">
        <f t="shared" si="1128"/>
        <v>0</v>
      </c>
      <c r="BI1358" s="2">
        <f t="shared" si="1128"/>
        <v>0</v>
      </c>
      <c r="BJ1358" s="2">
        <f t="shared" si="1128"/>
        <v>0</v>
      </c>
      <c r="BK1358" s="2">
        <f t="shared" si="1128"/>
        <v>0</v>
      </c>
      <c r="BL1358" s="2">
        <f t="shared" si="1128"/>
        <v>0</v>
      </c>
      <c r="BM1358" s="2">
        <f t="shared" si="1128"/>
        <v>0</v>
      </c>
      <c r="BN1358" s="2">
        <f t="shared" si="1128"/>
        <v>0</v>
      </c>
      <c r="BO1358" s="2">
        <f t="shared" si="1128"/>
        <v>0</v>
      </c>
      <c r="BP1358" s="2">
        <f t="shared" si="1128"/>
        <v>0</v>
      </c>
      <c r="BQ1358" s="2">
        <f t="shared" si="1128"/>
        <v>0</v>
      </c>
      <c r="BR1358" s="2">
        <f t="shared" si="1128"/>
        <v>0</v>
      </c>
      <c r="BS1358" s="2">
        <f t="shared" si="1128"/>
        <v>0</v>
      </c>
      <c r="BT1358" s="2">
        <f t="shared" si="1128"/>
        <v>0</v>
      </c>
      <c r="BU1358" s="2">
        <f t="shared" si="1128"/>
        <v>0</v>
      </c>
      <c r="BV1358" s="2">
        <f t="shared" si="1128"/>
        <v>0</v>
      </c>
      <c r="BW1358" s="2">
        <f t="shared" si="1128"/>
        <v>0</v>
      </c>
      <c r="BX1358" s="2">
        <f t="shared" si="1128"/>
        <v>0</v>
      </c>
      <c r="BY1358" s="2">
        <f t="shared" si="1128"/>
        <v>0</v>
      </c>
      <c r="BZ1358" s="2">
        <f t="shared" si="1128"/>
        <v>0</v>
      </c>
      <c r="CA1358" s="2">
        <f t="shared" ref="CA1358:DF1358" si="1129">CA1365</f>
        <v>0</v>
      </c>
      <c r="CB1358" s="2">
        <f t="shared" si="1129"/>
        <v>0</v>
      </c>
      <c r="CC1358" s="2">
        <f t="shared" si="1129"/>
        <v>0</v>
      </c>
      <c r="CD1358" s="2">
        <f t="shared" si="1129"/>
        <v>0</v>
      </c>
      <c r="CE1358" s="2">
        <f t="shared" si="1129"/>
        <v>0</v>
      </c>
      <c r="CF1358" s="2">
        <f t="shared" si="1129"/>
        <v>0</v>
      </c>
      <c r="CG1358" s="2">
        <f t="shared" si="1129"/>
        <v>0</v>
      </c>
      <c r="CH1358" s="2">
        <f t="shared" si="1129"/>
        <v>0</v>
      </c>
      <c r="CI1358" s="2">
        <f t="shared" si="1129"/>
        <v>0</v>
      </c>
      <c r="CJ1358" s="2">
        <f t="shared" si="1129"/>
        <v>0</v>
      </c>
      <c r="CK1358" s="2">
        <f t="shared" si="1129"/>
        <v>0</v>
      </c>
      <c r="CL1358" s="2">
        <f t="shared" si="1129"/>
        <v>0</v>
      </c>
      <c r="CM1358" s="2">
        <f t="shared" si="1129"/>
        <v>0</v>
      </c>
      <c r="CN1358" s="2">
        <f t="shared" si="1129"/>
        <v>0</v>
      </c>
      <c r="CO1358" s="2">
        <f t="shared" si="1129"/>
        <v>0</v>
      </c>
      <c r="CP1358" s="2">
        <f t="shared" si="1129"/>
        <v>0</v>
      </c>
      <c r="CQ1358" s="2">
        <f t="shared" si="1129"/>
        <v>0</v>
      </c>
      <c r="CR1358" s="2">
        <f t="shared" si="1129"/>
        <v>0</v>
      </c>
      <c r="CS1358" s="2">
        <f t="shared" si="1129"/>
        <v>0</v>
      </c>
      <c r="CT1358" s="2">
        <f t="shared" si="1129"/>
        <v>0</v>
      </c>
      <c r="CU1358" s="2">
        <f t="shared" si="1129"/>
        <v>0</v>
      </c>
      <c r="CV1358" s="2">
        <f t="shared" si="1129"/>
        <v>0</v>
      </c>
      <c r="CW1358" s="2">
        <f t="shared" si="1129"/>
        <v>0</v>
      </c>
      <c r="CX1358" s="2">
        <f t="shared" si="1129"/>
        <v>0</v>
      </c>
      <c r="CY1358" s="2">
        <f t="shared" si="1129"/>
        <v>0</v>
      </c>
      <c r="CZ1358" s="2">
        <f t="shared" si="1129"/>
        <v>0</v>
      </c>
      <c r="DA1358" s="2">
        <f t="shared" si="1129"/>
        <v>0</v>
      </c>
      <c r="DB1358" s="2">
        <f t="shared" si="1129"/>
        <v>0</v>
      </c>
      <c r="DC1358" s="2">
        <f t="shared" si="1129"/>
        <v>0</v>
      </c>
      <c r="DD1358" s="2">
        <f t="shared" si="1129"/>
        <v>0</v>
      </c>
      <c r="DE1358" s="2">
        <f t="shared" si="1129"/>
        <v>0</v>
      </c>
      <c r="DF1358" s="2">
        <f t="shared" si="1129"/>
        <v>0</v>
      </c>
      <c r="DG1358" s="3">
        <f t="shared" ref="DG1358:EL1358" si="1130">DG1365</f>
        <v>0</v>
      </c>
      <c r="DH1358" s="3">
        <f t="shared" si="1130"/>
        <v>0</v>
      </c>
      <c r="DI1358" s="3">
        <f t="shared" si="1130"/>
        <v>0</v>
      </c>
      <c r="DJ1358" s="3">
        <f t="shared" si="1130"/>
        <v>0</v>
      </c>
      <c r="DK1358" s="3">
        <f t="shared" si="1130"/>
        <v>0</v>
      </c>
      <c r="DL1358" s="3">
        <f t="shared" si="1130"/>
        <v>0</v>
      </c>
      <c r="DM1358" s="3">
        <f t="shared" si="1130"/>
        <v>0</v>
      </c>
      <c r="DN1358" s="3">
        <f t="shared" si="1130"/>
        <v>0</v>
      </c>
      <c r="DO1358" s="3">
        <f t="shared" si="1130"/>
        <v>0</v>
      </c>
      <c r="DP1358" s="3">
        <f t="shared" si="1130"/>
        <v>0</v>
      </c>
      <c r="DQ1358" s="3">
        <f t="shared" si="1130"/>
        <v>0</v>
      </c>
      <c r="DR1358" s="3">
        <f t="shared" si="1130"/>
        <v>0</v>
      </c>
      <c r="DS1358" s="3">
        <f t="shared" si="1130"/>
        <v>0</v>
      </c>
      <c r="DT1358" s="3">
        <f t="shared" si="1130"/>
        <v>0</v>
      </c>
      <c r="DU1358" s="3">
        <f t="shared" si="1130"/>
        <v>0</v>
      </c>
      <c r="DV1358" s="3">
        <f t="shared" si="1130"/>
        <v>0</v>
      </c>
      <c r="DW1358" s="3">
        <f t="shared" si="1130"/>
        <v>0</v>
      </c>
      <c r="DX1358" s="3">
        <f t="shared" si="1130"/>
        <v>0</v>
      </c>
      <c r="DY1358" s="3">
        <f t="shared" si="1130"/>
        <v>0</v>
      </c>
      <c r="DZ1358" s="3">
        <f t="shared" si="1130"/>
        <v>0</v>
      </c>
      <c r="EA1358" s="3">
        <f t="shared" si="1130"/>
        <v>0</v>
      </c>
      <c r="EB1358" s="3">
        <f t="shared" si="1130"/>
        <v>0</v>
      </c>
      <c r="EC1358" s="3">
        <f t="shared" si="1130"/>
        <v>0</v>
      </c>
      <c r="ED1358" s="3">
        <f t="shared" si="1130"/>
        <v>0</v>
      </c>
      <c r="EE1358" s="3">
        <f t="shared" si="1130"/>
        <v>0</v>
      </c>
      <c r="EF1358" s="3">
        <f t="shared" si="1130"/>
        <v>0</v>
      </c>
      <c r="EG1358" s="3">
        <f t="shared" si="1130"/>
        <v>0</v>
      </c>
      <c r="EH1358" s="3">
        <f t="shared" si="1130"/>
        <v>0</v>
      </c>
      <c r="EI1358" s="3">
        <f t="shared" si="1130"/>
        <v>0</v>
      </c>
      <c r="EJ1358" s="3">
        <f t="shared" si="1130"/>
        <v>0</v>
      </c>
      <c r="EK1358" s="3">
        <f t="shared" si="1130"/>
        <v>0</v>
      </c>
      <c r="EL1358" s="3">
        <f t="shared" si="1130"/>
        <v>0</v>
      </c>
      <c r="EM1358" s="3">
        <f t="shared" ref="EM1358:FR1358" si="1131">EM1365</f>
        <v>0</v>
      </c>
      <c r="EN1358" s="3">
        <f t="shared" si="1131"/>
        <v>0</v>
      </c>
      <c r="EO1358" s="3">
        <f t="shared" si="1131"/>
        <v>0</v>
      </c>
      <c r="EP1358" s="3">
        <f t="shared" si="1131"/>
        <v>0</v>
      </c>
      <c r="EQ1358" s="3">
        <f t="shared" si="1131"/>
        <v>0</v>
      </c>
      <c r="ER1358" s="3">
        <f t="shared" si="1131"/>
        <v>0</v>
      </c>
      <c r="ES1358" s="3">
        <f t="shared" si="1131"/>
        <v>0</v>
      </c>
      <c r="ET1358" s="3">
        <f t="shared" si="1131"/>
        <v>0</v>
      </c>
      <c r="EU1358" s="3">
        <f t="shared" si="1131"/>
        <v>0</v>
      </c>
      <c r="EV1358" s="3">
        <f t="shared" si="1131"/>
        <v>0</v>
      </c>
      <c r="EW1358" s="3">
        <f t="shared" si="1131"/>
        <v>0</v>
      </c>
      <c r="EX1358" s="3">
        <f t="shared" si="1131"/>
        <v>0</v>
      </c>
      <c r="EY1358" s="3">
        <f t="shared" si="1131"/>
        <v>0</v>
      </c>
      <c r="EZ1358" s="3">
        <f t="shared" si="1131"/>
        <v>0</v>
      </c>
      <c r="FA1358" s="3">
        <f t="shared" si="1131"/>
        <v>0</v>
      </c>
      <c r="FB1358" s="3">
        <f t="shared" si="1131"/>
        <v>0</v>
      </c>
      <c r="FC1358" s="3">
        <f t="shared" si="1131"/>
        <v>0</v>
      </c>
      <c r="FD1358" s="3">
        <f t="shared" si="1131"/>
        <v>0</v>
      </c>
      <c r="FE1358" s="3">
        <f t="shared" si="1131"/>
        <v>0</v>
      </c>
      <c r="FF1358" s="3">
        <f t="shared" si="1131"/>
        <v>0</v>
      </c>
      <c r="FG1358" s="3">
        <f t="shared" si="1131"/>
        <v>0</v>
      </c>
      <c r="FH1358" s="3">
        <f t="shared" si="1131"/>
        <v>0</v>
      </c>
      <c r="FI1358" s="3">
        <f t="shared" si="1131"/>
        <v>0</v>
      </c>
      <c r="FJ1358" s="3">
        <f t="shared" si="1131"/>
        <v>0</v>
      </c>
      <c r="FK1358" s="3">
        <f t="shared" si="1131"/>
        <v>0</v>
      </c>
      <c r="FL1358" s="3">
        <f t="shared" si="1131"/>
        <v>0</v>
      </c>
      <c r="FM1358" s="3">
        <f t="shared" si="1131"/>
        <v>0</v>
      </c>
      <c r="FN1358" s="3">
        <f t="shared" si="1131"/>
        <v>0</v>
      </c>
      <c r="FO1358" s="3">
        <f t="shared" si="1131"/>
        <v>0</v>
      </c>
      <c r="FP1358" s="3">
        <f t="shared" si="1131"/>
        <v>0</v>
      </c>
      <c r="FQ1358" s="3">
        <f t="shared" si="1131"/>
        <v>0</v>
      </c>
      <c r="FR1358" s="3">
        <f t="shared" si="1131"/>
        <v>0</v>
      </c>
      <c r="FS1358" s="3">
        <f t="shared" ref="FS1358:GX1358" si="1132">FS1365</f>
        <v>0</v>
      </c>
      <c r="FT1358" s="3">
        <f t="shared" si="1132"/>
        <v>0</v>
      </c>
      <c r="FU1358" s="3">
        <f t="shared" si="1132"/>
        <v>0</v>
      </c>
      <c r="FV1358" s="3">
        <f t="shared" si="1132"/>
        <v>0</v>
      </c>
      <c r="FW1358" s="3">
        <f t="shared" si="1132"/>
        <v>0</v>
      </c>
      <c r="FX1358" s="3">
        <f t="shared" si="1132"/>
        <v>0</v>
      </c>
      <c r="FY1358" s="3">
        <f t="shared" si="1132"/>
        <v>0</v>
      </c>
      <c r="FZ1358" s="3">
        <f t="shared" si="1132"/>
        <v>0</v>
      </c>
      <c r="GA1358" s="3">
        <f t="shared" si="1132"/>
        <v>0</v>
      </c>
      <c r="GB1358" s="3">
        <f t="shared" si="1132"/>
        <v>0</v>
      </c>
      <c r="GC1358" s="3">
        <f t="shared" si="1132"/>
        <v>0</v>
      </c>
      <c r="GD1358" s="3">
        <f t="shared" si="1132"/>
        <v>0</v>
      </c>
      <c r="GE1358" s="3">
        <f t="shared" si="1132"/>
        <v>0</v>
      </c>
      <c r="GF1358" s="3">
        <f t="shared" si="1132"/>
        <v>0</v>
      </c>
      <c r="GG1358" s="3">
        <f t="shared" si="1132"/>
        <v>0</v>
      </c>
      <c r="GH1358" s="3">
        <f t="shared" si="1132"/>
        <v>0</v>
      </c>
      <c r="GI1358" s="3">
        <f t="shared" si="1132"/>
        <v>0</v>
      </c>
      <c r="GJ1358" s="3">
        <f t="shared" si="1132"/>
        <v>0</v>
      </c>
      <c r="GK1358" s="3">
        <f t="shared" si="1132"/>
        <v>0</v>
      </c>
      <c r="GL1358" s="3">
        <f t="shared" si="1132"/>
        <v>0</v>
      </c>
      <c r="GM1358" s="3">
        <f t="shared" si="1132"/>
        <v>0</v>
      </c>
      <c r="GN1358" s="3">
        <f t="shared" si="1132"/>
        <v>0</v>
      </c>
      <c r="GO1358" s="3">
        <f t="shared" si="1132"/>
        <v>0</v>
      </c>
      <c r="GP1358" s="3">
        <f t="shared" si="1132"/>
        <v>0</v>
      </c>
      <c r="GQ1358" s="3">
        <f t="shared" si="1132"/>
        <v>0</v>
      </c>
      <c r="GR1358" s="3">
        <f t="shared" si="1132"/>
        <v>0</v>
      </c>
      <c r="GS1358" s="3">
        <f t="shared" si="1132"/>
        <v>0</v>
      </c>
      <c r="GT1358" s="3">
        <f t="shared" si="1132"/>
        <v>0</v>
      </c>
      <c r="GU1358" s="3">
        <f t="shared" si="1132"/>
        <v>0</v>
      </c>
      <c r="GV1358" s="3">
        <f t="shared" si="1132"/>
        <v>0</v>
      </c>
      <c r="GW1358" s="3">
        <f t="shared" si="1132"/>
        <v>0</v>
      </c>
      <c r="GX1358" s="3">
        <f t="shared" si="1132"/>
        <v>0</v>
      </c>
    </row>
    <row r="1359" spans="1:245" hidden="1" x14ac:dyDescent="0.2"/>
    <row r="1360" spans="1:245" hidden="1" x14ac:dyDescent="0.2">
      <c r="A1360">
        <v>17</v>
      </c>
      <c r="B1360">
        <v>1</v>
      </c>
      <c r="C1360">
        <f>ROW(SmtRes!A659)</f>
        <v>659</v>
      </c>
      <c r="D1360">
        <f>ROW(EtalonRes!A652)</f>
        <v>652</v>
      </c>
      <c r="E1360" t="s">
        <v>850</v>
      </c>
      <c r="F1360" t="s">
        <v>851</v>
      </c>
      <c r="G1360" t="s">
        <v>852</v>
      </c>
      <c r="H1360" t="s">
        <v>550</v>
      </c>
      <c r="I1360">
        <v>0</v>
      </c>
      <c r="J1360">
        <v>0</v>
      </c>
      <c r="O1360">
        <f>ROUND(CP1360,2)</f>
        <v>0</v>
      </c>
      <c r="P1360">
        <f>ROUND((ROUND((AC1360*AW1360*I1360),2)*BC1360),2)</f>
        <v>0</v>
      </c>
      <c r="Q1360">
        <f>(ROUND((ROUND(((ET1360)*AV1360*I1360),2)*BB1360),2)+ROUND((ROUND(((AE1360-(EU1360))*AV1360*I1360),2)*BS1360),2))</f>
        <v>0</v>
      </c>
      <c r="R1360">
        <f>ROUND((ROUND((AE1360*AV1360*I1360),2)*BS1360),2)</f>
        <v>0</v>
      </c>
      <c r="S1360">
        <f>ROUND((ROUND((AF1360*AV1360*I1360),2)*BA1360),2)</f>
        <v>0</v>
      </c>
      <c r="T1360">
        <f>ROUND(CU1360*I1360,2)</f>
        <v>0</v>
      </c>
      <c r="U1360">
        <f>CV1360*I1360</f>
        <v>0</v>
      </c>
      <c r="V1360">
        <f>CW1360*I1360</f>
        <v>0</v>
      </c>
      <c r="W1360">
        <f>ROUND(CX1360*I1360,2)</f>
        <v>0</v>
      </c>
      <c r="X1360">
        <f t="shared" ref="X1360:Y1363" si="1133">ROUND(CY1360,2)</f>
        <v>0</v>
      </c>
      <c r="Y1360">
        <f t="shared" si="1133"/>
        <v>0</v>
      </c>
      <c r="AA1360">
        <v>40385408</v>
      </c>
      <c r="AB1360">
        <f>ROUND((AC1360+AD1360+AF1360),6)</f>
        <v>495.35</v>
      </c>
      <c r="AC1360">
        <f>ROUND((ES1360),6)</f>
        <v>85.77</v>
      </c>
      <c r="AD1360">
        <f>ROUND((((ET1360)-(EU1360))+AE1360),6)</f>
        <v>184.86</v>
      </c>
      <c r="AE1360">
        <f t="shared" ref="AE1360:AF1363" si="1134">ROUND((EU1360),6)</f>
        <v>21.65</v>
      </c>
      <c r="AF1360">
        <f t="shared" si="1134"/>
        <v>224.72</v>
      </c>
      <c r="AG1360">
        <f>ROUND((AP1360),6)</f>
        <v>0</v>
      </c>
      <c r="AH1360">
        <f t="shared" ref="AH1360:AI1363" si="1135">(EW1360)</f>
        <v>20.100000000000001</v>
      </c>
      <c r="AI1360">
        <f t="shared" si="1135"/>
        <v>0</v>
      </c>
      <c r="AJ1360">
        <f>(AS1360)</f>
        <v>0</v>
      </c>
      <c r="AK1360">
        <v>495.35</v>
      </c>
      <c r="AL1360">
        <v>85.77</v>
      </c>
      <c r="AM1360">
        <v>184.86</v>
      </c>
      <c r="AN1360">
        <v>21.65</v>
      </c>
      <c r="AO1360">
        <v>224.72</v>
      </c>
      <c r="AP1360">
        <v>0</v>
      </c>
      <c r="AQ1360">
        <v>20.100000000000001</v>
      </c>
      <c r="AR1360">
        <v>0</v>
      </c>
      <c r="AS1360">
        <v>0</v>
      </c>
      <c r="AT1360">
        <v>85</v>
      </c>
      <c r="AU1360">
        <v>41</v>
      </c>
      <c r="AV1360">
        <v>1</v>
      </c>
      <c r="AW1360">
        <v>1</v>
      </c>
      <c r="AZ1360">
        <v>1</v>
      </c>
      <c r="BA1360">
        <v>24.53</v>
      </c>
      <c r="BB1360">
        <v>9.27</v>
      </c>
      <c r="BC1360">
        <v>4.9000000000000004</v>
      </c>
      <c r="BD1360" t="s">
        <v>3</v>
      </c>
      <c r="BE1360" t="s">
        <v>3</v>
      </c>
      <c r="BF1360" t="s">
        <v>3</v>
      </c>
      <c r="BG1360" t="s">
        <v>3</v>
      </c>
      <c r="BH1360">
        <v>0</v>
      </c>
      <c r="BI1360">
        <v>1</v>
      </c>
      <c r="BJ1360" t="s">
        <v>853</v>
      </c>
      <c r="BM1360">
        <v>65</v>
      </c>
      <c r="BN1360">
        <v>0</v>
      </c>
      <c r="BO1360" t="s">
        <v>3</v>
      </c>
      <c r="BP1360">
        <v>0</v>
      </c>
      <c r="BQ1360">
        <v>30</v>
      </c>
      <c r="BR1360">
        <v>0</v>
      </c>
      <c r="BS1360">
        <v>24.53</v>
      </c>
      <c r="BT1360">
        <v>1</v>
      </c>
      <c r="BU1360">
        <v>1</v>
      </c>
      <c r="BV1360">
        <v>1</v>
      </c>
      <c r="BW1360">
        <v>1</v>
      </c>
      <c r="BX1360">
        <v>1</v>
      </c>
      <c r="BY1360" t="s">
        <v>3</v>
      </c>
      <c r="BZ1360">
        <v>85</v>
      </c>
      <c r="CA1360">
        <v>41</v>
      </c>
      <c r="CE1360">
        <v>30</v>
      </c>
      <c r="CF1360">
        <v>0</v>
      </c>
      <c r="CG1360">
        <v>0</v>
      </c>
      <c r="CM1360">
        <v>0</v>
      </c>
      <c r="CN1360" t="s">
        <v>3</v>
      </c>
      <c r="CO1360">
        <v>0</v>
      </c>
      <c r="CP1360">
        <f>(P1360+Q1360+S1360)</f>
        <v>0</v>
      </c>
      <c r="CQ1360">
        <f>ROUND((ROUND((AC1360*AW1360*1),2)*BC1360),2)</f>
        <v>420.27</v>
      </c>
      <c r="CR1360">
        <f>(ROUND((ROUND(((ET1360)*AV1360*1),2)*BB1360),2)+ROUND((ROUND(((AE1360-(EU1360))*AV1360*1),2)*BS1360),2))</f>
        <v>1713.65</v>
      </c>
      <c r="CS1360">
        <f>ROUND((ROUND((AE1360*AV1360*1),2)*BS1360),2)</f>
        <v>531.07000000000005</v>
      </c>
      <c r="CT1360">
        <f>ROUND((ROUND((AF1360*AV1360*1),2)*BA1360),2)</f>
        <v>5512.38</v>
      </c>
      <c r="CU1360">
        <f>AG1360</f>
        <v>0</v>
      </c>
      <c r="CV1360">
        <f>(AH1360*AV1360)</f>
        <v>20.100000000000001</v>
      </c>
      <c r="CW1360">
        <f t="shared" ref="CW1360:CX1363" si="1136">AI1360</f>
        <v>0</v>
      </c>
      <c r="CX1360">
        <f t="shared" si="1136"/>
        <v>0</v>
      </c>
      <c r="CY1360">
        <f>S1360*(BZ1360/100)</f>
        <v>0</v>
      </c>
      <c r="CZ1360">
        <f>S1360*(CA1360/100)</f>
        <v>0</v>
      </c>
      <c r="DC1360" t="s">
        <v>3</v>
      </c>
      <c r="DD1360" t="s">
        <v>3</v>
      </c>
      <c r="DE1360" t="s">
        <v>3</v>
      </c>
      <c r="DF1360" t="s">
        <v>3</v>
      </c>
      <c r="DG1360" t="s">
        <v>3</v>
      </c>
      <c r="DH1360" t="s">
        <v>3</v>
      </c>
      <c r="DI1360" t="s">
        <v>3</v>
      </c>
      <c r="DJ1360" t="s">
        <v>3</v>
      </c>
      <c r="DK1360" t="s">
        <v>3</v>
      </c>
      <c r="DL1360" t="s">
        <v>3</v>
      </c>
      <c r="DM1360" t="s">
        <v>3</v>
      </c>
      <c r="DN1360">
        <v>105</v>
      </c>
      <c r="DO1360">
        <v>77</v>
      </c>
      <c r="DP1360">
        <v>1</v>
      </c>
      <c r="DQ1360">
        <v>1</v>
      </c>
      <c r="DU1360">
        <v>1005</v>
      </c>
      <c r="DV1360" t="s">
        <v>550</v>
      </c>
      <c r="DW1360" t="s">
        <v>550</v>
      </c>
      <c r="DX1360">
        <v>100</v>
      </c>
      <c r="EE1360">
        <v>39927477</v>
      </c>
      <c r="EF1360">
        <v>30</v>
      </c>
      <c r="EG1360" t="s">
        <v>51</v>
      </c>
      <c r="EH1360">
        <v>0</v>
      </c>
      <c r="EI1360" t="s">
        <v>3</v>
      </c>
      <c r="EJ1360">
        <v>1</v>
      </c>
      <c r="EK1360">
        <v>65</v>
      </c>
      <c r="EL1360" t="s">
        <v>552</v>
      </c>
      <c r="EM1360" t="s">
        <v>553</v>
      </c>
      <c r="EO1360" t="s">
        <v>3</v>
      </c>
      <c r="EQ1360">
        <v>131072</v>
      </c>
      <c r="ER1360">
        <v>495.35</v>
      </c>
      <c r="ES1360">
        <v>85.77</v>
      </c>
      <c r="ET1360">
        <v>184.86</v>
      </c>
      <c r="EU1360">
        <v>21.65</v>
      </c>
      <c r="EV1360">
        <v>224.72</v>
      </c>
      <c r="EW1360">
        <v>20.100000000000001</v>
      </c>
      <c r="EX1360">
        <v>0</v>
      </c>
      <c r="EY1360">
        <v>0</v>
      </c>
      <c r="FQ1360">
        <v>0</v>
      </c>
      <c r="FR1360">
        <f>ROUND(IF(AND(BH1360=3,BI1360=3),P1360,0),2)</f>
        <v>0</v>
      </c>
      <c r="FS1360">
        <v>0</v>
      </c>
      <c r="FX1360">
        <v>105</v>
      </c>
      <c r="FY1360">
        <v>77</v>
      </c>
      <c r="GA1360" t="s">
        <v>3</v>
      </c>
      <c r="GD1360">
        <v>0</v>
      </c>
      <c r="GF1360">
        <v>999842198</v>
      </c>
      <c r="GG1360">
        <v>2</v>
      </c>
      <c r="GH1360">
        <v>1</v>
      </c>
      <c r="GI1360">
        <v>3</v>
      </c>
      <c r="GJ1360">
        <v>0</v>
      </c>
      <c r="GK1360">
        <f>ROUND(R1360*(R12)/100,2)</f>
        <v>0</v>
      </c>
      <c r="GL1360">
        <f>ROUND(IF(AND(BH1360=3,BI1360=3,FS1360&lt;&gt;0),P1360,0),2)</f>
        <v>0</v>
      </c>
      <c r="GM1360">
        <f>ROUND(O1360+X1360+Y1360+GK1360,2)+GX1360</f>
        <v>0</v>
      </c>
      <c r="GN1360">
        <f>IF(OR(BI1360=0,BI1360=1),ROUND(O1360+X1360+Y1360+GK1360,2),0)</f>
        <v>0</v>
      </c>
      <c r="GO1360">
        <f>IF(BI1360=2,ROUND(O1360+X1360+Y1360+GK1360,2),0)</f>
        <v>0</v>
      </c>
      <c r="GP1360">
        <f>IF(BI1360=4,ROUND(O1360+X1360+Y1360+GK1360,2)+GX1360,0)</f>
        <v>0</v>
      </c>
      <c r="GR1360">
        <v>0</v>
      </c>
      <c r="GS1360">
        <v>3</v>
      </c>
      <c r="GT1360">
        <v>0</v>
      </c>
      <c r="GU1360" t="s">
        <v>3</v>
      </c>
      <c r="GV1360">
        <f>ROUND((GT1360),6)</f>
        <v>0</v>
      </c>
      <c r="GW1360">
        <v>1</v>
      </c>
      <c r="GX1360">
        <f>ROUND(HC1360*I1360,2)</f>
        <v>0</v>
      </c>
      <c r="HA1360">
        <v>0</v>
      </c>
      <c r="HB1360">
        <v>0</v>
      </c>
      <c r="HC1360">
        <f>GV1360*GW1360</f>
        <v>0</v>
      </c>
      <c r="IK1360">
        <v>0</v>
      </c>
    </row>
    <row r="1361" spans="1:245" hidden="1" x14ac:dyDescent="0.2">
      <c r="A1361">
        <v>18</v>
      </c>
      <c r="B1361">
        <v>1</v>
      </c>
      <c r="C1361">
        <v>658</v>
      </c>
      <c r="E1361" t="s">
        <v>854</v>
      </c>
      <c r="F1361" t="s">
        <v>855</v>
      </c>
      <c r="G1361" t="s">
        <v>856</v>
      </c>
      <c r="H1361" t="s">
        <v>44</v>
      </c>
      <c r="I1361">
        <f>I1360*J1361</f>
        <v>0</v>
      </c>
      <c r="J1361">
        <v>2.5000000000000004</v>
      </c>
      <c r="O1361">
        <f>ROUND(CP1361,2)</f>
        <v>0</v>
      </c>
      <c r="P1361">
        <f>ROUND((ROUND((AC1361*AW1361*I1361),2)*BC1361),2)</f>
        <v>0</v>
      </c>
      <c r="Q1361">
        <f>(ROUND((ROUND(((ET1361)*AV1361*I1361),2)*BB1361),2)+ROUND((ROUND(((AE1361-(EU1361))*AV1361*I1361),2)*BS1361),2))</f>
        <v>0</v>
      </c>
      <c r="R1361">
        <f>ROUND((ROUND((AE1361*AV1361*I1361),2)*BS1361),2)</f>
        <v>0</v>
      </c>
      <c r="S1361">
        <f>ROUND((ROUND((AF1361*AV1361*I1361),2)*BA1361),2)</f>
        <v>0</v>
      </c>
      <c r="T1361">
        <f>ROUND(CU1361*I1361,2)</f>
        <v>0</v>
      </c>
      <c r="U1361">
        <f>CV1361*I1361</f>
        <v>0</v>
      </c>
      <c r="V1361">
        <f>CW1361*I1361</f>
        <v>0</v>
      </c>
      <c r="W1361">
        <f>ROUND(CX1361*I1361,2)</f>
        <v>0</v>
      </c>
      <c r="X1361">
        <f t="shared" si="1133"/>
        <v>0</v>
      </c>
      <c r="Y1361">
        <f t="shared" si="1133"/>
        <v>0</v>
      </c>
      <c r="AA1361">
        <v>40385408</v>
      </c>
      <c r="AB1361">
        <f>ROUND((AC1361+AD1361+AF1361),6)</f>
        <v>396.06</v>
      </c>
      <c r="AC1361">
        <f>ROUND((ES1361),6)</f>
        <v>396.06</v>
      </c>
      <c r="AD1361">
        <f>ROUND((((ET1361)-(EU1361))+AE1361),6)</f>
        <v>0</v>
      </c>
      <c r="AE1361">
        <f t="shared" si="1134"/>
        <v>0</v>
      </c>
      <c r="AF1361">
        <f t="shared" si="1134"/>
        <v>0</v>
      </c>
      <c r="AG1361">
        <f>ROUND((AP1361),6)</f>
        <v>0</v>
      </c>
      <c r="AH1361">
        <f t="shared" si="1135"/>
        <v>0</v>
      </c>
      <c r="AI1361">
        <f t="shared" si="1135"/>
        <v>0</v>
      </c>
      <c r="AJ1361">
        <f>(AS1361)</f>
        <v>0</v>
      </c>
      <c r="AK1361">
        <v>396.06</v>
      </c>
      <c r="AL1361">
        <v>396.06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1</v>
      </c>
      <c r="AW1361">
        <v>1</v>
      </c>
      <c r="AZ1361">
        <v>1</v>
      </c>
      <c r="BA1361">
        <v>1</v>
      </c>
      <c r="BB1361">
        <v>1</v>
      </c>
      <c r="BC1361">
        <v>8.14</v>
      </c>
      <c r="BD1361" t="s">
        <v>3</v>
      </c>
      <c r="BE1361" t="s">
        <v>3</v>
      </c>
      <c r="BF1361" t="s">
        <v>3</v>
      </c>
      <c r="BG1361" t="s">
        <v>3</v>
      </c>
      <c r="BH1361">
        <v>3</v>
      </c>
      <c r="BI1361">
        <v>1</v>
      </c>
      <c r="BJ1361" t="s">
        <v>857</v>
      </c>
      <c r="BM1361">
        <v>65</v>
      </c>
      <c r="BN1361">
        <v>0</v>
      </c>
      <c r="BO1361" t="s">
        <v>3</v>
      </c>
      <c r="BP1361">
        <v>0</v>
      </c>
      <c r="BQ1361">
        <v>30</v>
      </c>
      <c r="BR1361">
        <v>0</v>
      </c>
      <c r="BS1361">
        <v>1</v>
      </c>
      <c r="BT1361">
        <v>1</v>
      </c>
      <c r="BU1361">
        <v>1</v>
      </c>
      <c r="BV1361">
        <v>1</v>
      </c>
      <c r="BW1361">
        <v>1</v>
      </c>
      <c r="BX1361">
        <v>1</v>
      </c>
      <c r="BY1361" t="s">
        <v>3</v>
      </c>
      <c r="BZ1361">
        <v>0</v>
      </c>
      <c r="CA1361">
        <v>0</v>
      </c>
      <c r="CE1361">
        <v>30</v>
      </c>
      <c r="CF1361">
        <v>0</v>
      </c>
      <c r="CG1361">
        <v>0</v>
      </c>
      <c r="CM1361">
        <v>0</v>
      </c>
      <c r="CN1361" t="s">
        <v>3</v>
      </c>
      <c r="CO1361">
        <v>0</v>
      </c>
      <c r="CP1361">
        <f>(P1361+Q1361+S1361)</f>
        <v>0</v>
      </c>
      <c r="CQ1361">
        <f>ROUND((ROUND((AC1361*AW1361*1),2)*BC1361),2)</f>
        <v>3223.93</v>
      </c>
      <c r="CR1361">
        <f>(ROUND((ROUND(((ET1361)*AV1361*1),2)*BB1361),2)+ROUND((ROUND(((AE1361-(EU1361))*AV1361*1),2)*BS1361),2))</f>
        <v>0</v>
      </c>
      <c r="CS1361">
        <f>ROUND((ROUND((AE1361*AV1361*1),2)*BS1361),2)</f>
        <v>0</v>
      </c>
      <c r="CT1361">
        <f>ROUND((ROUND((AF1361*AV1361*1),2)*BA1361),2)</f>
        <v>0</v>
      </c>
      <c r="CU1361">
        <f>AG1361</f>
        <v>0</v>
      </c>
      <c r="CV1361">
        <f>(AH1361*AV1361)</f>
        <v>0</v>
      </c>
      <c r="CW1361">
        <f t="shared" si="1136"/>
        <v>0</v>
      </c>
      <c r="CX1361">
        <f t="shared" si="1136"/>
        <v>0</v>
      </c>
      <c r="CY1361">
        <f>S1361*(BZ1361/100)</f>
        <v>0</v>
      </c>
      <c r="CZ1361">
        <f>S1361*(CA1361/100)</f>
        <v>0</v>
      </c>
      <c r="DC1361" t="s">
        <v>3</v>
      </c>
      <c r="DD1361" t="s">
        <v>3</v>
      </c>
      <c r="DE1361" t="s">
        <v>3</v>
      </c>
      <c r="DF1361" t="s">
        <v>3</v>
      </c>
      <c r="DG1361" t="s">
        <v>3</v>
      </c>
      <c r="DH1361" t="s">
        <v>3</v>
      </c>
      <c r="DI1361" t="s">
        <v>3</v>
      </c>
      <c r="DJ1361" t="s">
        <v>3</v>
      </c>
      <c r="DK1361" t="s">
        <v>3</v>
      </c>
      <c r="DL1361" t="s">
        <v>3</v>
      </c>
      <c r="DM1361" t="s">
        <v>3</v>
      </c>
      <c r="DN1361">
        <v>105</v>
      </c>
      <c r="DO1361">
        <v>77</v>
      </c>
      <c r="DP1361">
        <v>1</v>
      </c>
      <c r="DQ1361">
        <v>1</v>
      </c>
      <c r="DU1361">
        <v>1007</v>
      </c>
      <c r="DV1361" t="s">
        <v>44</v>
      </c>
      <c r="DW1361" t="s">
        <v>44</v>
      </c>
      <c r="DX1361">
        <v>1</v>
      </c>
      <c r="EE1361">
        <v>39927477</v>
      </c>
      <c r="EF1361">
        <v>30</v>
      </c>
      <c r="EG1361" t="s">
        <v>51</v>
      </c>
      <c r="EH1361">
        <v>0</v>
      </c>
      <c r="EI1361" t="s">
        <v>3</v>
      </c>
      <c r="EJ1361">
        <v>1</v>
      </c>
      <c r="EK1361">
        <v>65</v>
      </c>
      <c r="EL1361" t="s">
        <v>552</v>
      </c>
      <c r="EM1361" t="s">
        <v>553</v>
      </c>
      <c r="EO1361" t="s">
        <v>3</v>
      </c>
      <c r="EQ1361">
        <v>0</v>
      </c>
      <c r="ER1361">
        <v>396.06</v>
      </c>
      <c r="ES1361">
        <v>396.06</v>
      </c>
      <c r="ET1361">
        <v>0</v>
      </c>
      <c r="EU1361">
        <v>0</v>
      </c>
      <c r="EV1361">
        <v>0</v>
      </c>
      <c r="EW1361">
        <v>0</v>
      </c>
      <c r="EX1361">
        <v>0</v>
      </c>
      <c r="FQ1361">
        <v>0</v>
      </c>
      <c r="FR1361">
        <f>ROUND(IF(AND(BH1361=3,BI1361=3),P1361,0),2)</f>
        <v>0</v>
      </c>
      <c r="FS1361">
        <v>0</v>
      </c>
      <c r="FX1361">
        <v>105</v>
      </c>
      <c r="FY1361">
        <v>77</v>
      </c>
      <c r="GA1361" t="s">
        <v>3</v>
      </c>
      <c r="GD1361">
        <v>0</v>
      </c>
      <c r="GF1361">
        <v>-1026059779</v>
      </c>
      <c r="GG1361">
        <v>2</v>
      </c>
      <c r="GH1361">
        <v>1</v>
      </c>
      <c r="GI1361">
        <v>3</v>
      </c>
      <c r="GJ1361">
        <v>0</v>
      </c>
      <c r="GK1361">
        <f>ROUND(R1361*(R12)/100,2)</f>
        <v>0</v>
      </c>
      <c r="GL1361">
        <f>ROUND(IF(AND(BH1361=3,BI1361=3,FS1361&lt;&gt;0),P1361,0),2)</f>
        <v>0</v>
      </c>
      <c r="GM1361">
        <f>ROUND(O1361+X1361+Y1361+GK1361,2)+GX1361</f>
        <v>0</v>
      </c>
      <c r="GN1361">
        <f>IF(OR(BI1361=0,BI1361=1),ROUND(O1361+X1361+Y1361+GK1361,2),0)</f>
        <v>0</v>
      </c>
      <c r="GO1361">
        <f>IF(BI1361=2,ROUND(O1361+X1361+Y1361+GK1361,2),0)</f>
        <v>0</v>
      </c>
      <c r="GP1361">
        <f>IF(BI1361=4,ROUND(O1361+X1361+Y1361+GK1361,2)+GX1361,0)</f>
        <v>0</v>
      </c>
      <c r="GR1361">
        <v>0</v>
      </c>
      <c r="GS1361">
        <v>3</v>
      </c>
      <c r="GT1361">
        <v>0</v>
      </c>
      <c r="GU1361" t="s">
        <v>3</v>
      </c>
      <c r="GV1361">
        <f>ROUND((GT1361),6)</f>
        <v>0</v>
      </c>
      <c r="GW1361">
        <v>1</v>
      </c>
      <c r="GX1361">
        <f>ROUND(HC1361*I1361,2)</f>
        <v>0</v>
      </c>
      <c r="HA1361">
        <v>0</v>
      </c>
      <c r="HB1361">
        <v>0</v>
      </c>
      <c r="HC1361">
        <f>GV1361*GW1361</f>
        <v>0</v>
      </c>
      <c r="IK1361">
        <v>0</v>
      </c>
    </row>
    <row r="1362" spans="1:245" hidden="1" x14ac:dyDescent="0.2">
      <c r="A1362">
        <v>18</v>
      </c>
      <c r="B1362">
        <v>1</v>
      </c>
      <c r="C1362">
        <v>656</v>
      </c>
      <c r="E1362" t="s">
        <v>858</v>
      </c>
      <c r="F1362" t="s">
        <v>859</v>
      </c>
      <c r="G1362" t="s">
        <v>860</v>
      </c>
      <c r="H1362" t="s">
        <v>466</v>
      </c>
      <c r="I1362">
        <f>I1360*J1362</f>
        <v>0</v>
      </c>
      <c r="J1362">
        <v>220</v>
      </c>
      <c r="O1362">
        <f>ROUND(CP1362,2)</f>
        <v>0</v>
      </c>
      <c r="P1362">
        <f>ROUND((ROUND((AC1362*AW1362*I1362),2)*BC1362),2)</f>
        <v>0</v>
      </c>
      <c r="Q1362">
        <f>(ROUND((ROUND(((ET1362)*AV1362*I1362),2)*BB1362),2)+ROUND((ROUND(((AE1362-(EU1362))*AV1362*I1362),2)*BS1362),2))</f>
        <v>0</v>
      </c>
      <c r="R1362">
        <f>ROUND((ROUND((AE1362*AV1362*I1362),2)*BS1362),2)</f>
        <v>0</v>
      </c>
      <c r="S1362">
        <f>ROUND((ROUND((AF1362*AV1362*I1362),2)*BA1362),2)</f>
        <v>0</v>
      </c>
      <c r="T1362">
        <f>ROUND(CU1362*I1362,2)</f>
        <v>0</v>
      </c>
      <c r="U1362">
        <f>CV1362*I1362</f>
        <v>0</v>
      </c>
      <c r="V1362">
        <f>CW1362*I1362</f>
        <v>0</v>
      </c>
      <c r="W1362">
        <f>ROUND(CX1362*I1362,2)</f>
        <v>0</v>
      </c>
      <c r="X1362">
        <f t="shared" si="1133"/>
        <v>0</v>
      </c>
      <c r="Y1362">
        <f t="shared" si="1133"/>
        <v>0</v>
      </c>
      <c r="AA1362">
        <v>40385408</v>
      </c>
      <c r="AB1362">
        <f>ROUND((AC1362+AD1362+AF1362),6)</f>
        <v>15.14</v>
      </c>
      <c r="AC1362">
        <f>ROUND((ES1362),6)</f>
        <v>15.14</v>
      </c>
      <c r="AD1362">
        <f>ROUND((((ET1362)-(EU1362))+AE1362),6)</f>
        <v>0</v>
      </c>
      <c r="AE1362">
        <f t="shared" si="1134"/>
        <v>0</v>
      </c>
      <c r="AF1362">
        <f t="shared" si="1134"/>
        <v>0</v>
      </c>
      <c r="AG1362">
        <f>ROUND((AP1362),6)</f>
        <v>0</v>
      </c>
      <c r="AH1362">
        <f t="shared" si="1135"/>
        <v>0</v>
      </c>
      <c r="AI1362">
        <f t="shared" si="1135"/>
        <v>0</v>
      </c>
      <c r="AJ1362">
        <f>(AS1362)</f>
        <v>0</v>
      </c>
      <c r="AK1362">
        <v>15.14</v>
      </c>
      <c r="AL1362">
        <v>15.14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1</v>
      </c>
      <c r="AW1362">
        <v>1</v>
      </c>
      <c r="AZ1362">
        <v>1</v>
      </c>
      <c r="BA1362">
        <v>1</v>
      </c>
      <c r="BB1362">
        <v>1</v>
      </c>
      <c r="BC1362">
        <v>7.06</v>
      </c>
      <c r="BD1362" t="s">
        <v>3</v>
      </c>
      <c r="BE1362" t="s">
        <v>3</v>
      </c>
      <c r="BF1362" t="s">
        <v>3</v>
      </c>
      <c r="BG1362" t="s">
        <v>3</v>
      </c>
      <c r="BH1362">
        <v>3</v>
      </c>
      <c r="BI1362">
        <v>1</v>
      </c>
      <c r="BJ1362" t="s">
        <v>861</v>
      </c>
      <c r="BM1362">
        <v>65</v>
      </c>
      <c r="BN1362">
        <v>0</v>
      </c>
      <c r="BO1362" t="s">
        <v>3</v>
      </c>
      <c r="BP1362">
        <v>0</v>
      </c>
      <c r="BQ1362">
        <v>30</v>
      </c>
      <c r="BR1362">
        <v>0</v>
      </c>
      <c r="BS1362">
        <v>1</v>
      </c>
      <c r="BT1362">
        <v>1</v>
      </c>
      <c r="BU1362">
        <v>1</v>
      </c>
      <c r="BV1362">
        <v>1</v>
      </c>
      <c r="BW1362">
        <v>1</v>
      </c>
      <c r="BX1362">
        <v>1</v>
      </c>
      <c r="BY1362" t="s">
        <v>3</v>
      </c>
      <c r="BZ1362">
        <v>0</v>
      </c>
      <c r="CA1362">
        <v>0</v>
      </c>
      <c r="CE1362">
        <v>30</v>
      </c>
      <c r="CF1362">
        <v>0</v>
      </c>
      <c r="CG1362">
        <v>0</v>
      </c>
      <c r="CM1362">
        <v>0</v>
      </c>
      <c r="CN1362" t="s">
        <v>3</v>
      </c>
      <c r="CO1362">
        <v>0</v>
      </c>
      <c r="CP1362">
        <f>(P1362+Q1362+S1362)</f>
        <v>0</v>
      </c>
      <c r="CQ1362">
        <f>ROUND((ROUND((AC1362*AW1362*1),2)*BC1362),2)</f>
        <v>106.89</v>
      </c>
      <c r="CR1362">
        <f>(ROUND((ROUND(((ET1362)*AV1362*1),2)*BB1362),2)+ROUND((ROUND(((AE1362-(EU1362))*AV1362*1),2)*BS1362),2))</f>
        <v>0</v>
      </c>
      <c r="CS1362">
        <f>ROUND((ROUND((AE1362*AV1362*1),2)*BS1362),2)</f>
        <v>0</v>
      </c>
      <c r="CT1362">
        <f>ROUND((ROUND((AF1362*AV1362*1),2)*BA1362),2)</f>
        <v>0</v>
      </c>
      <c r="CU1362">
        <f>AG1362</f>
        <v>0</v>
      </c>
      <c r="CV1362">
        <f>(AH1362*AV1362)</f>
        <v>0</v>
      </c>
      <c r="CW1362">
        <f t="shared" si="1136"/>
        <v>0</v>
      </c>
      <c r="CX1362">
        <f t="shared" si="1136"/>
        <v>0</v>
      </c>
      <c r="CY1362">
        <f>S1362*(BZ1362/100)</f>
        <v>0</v>
      </c>
      <c r="CZ1362">
        <f>S1362*(CA1362/100)</f>
        <v>0</v>
      </c>
      <c r="DC1362" t="s">
        <v>3</v>
      </c>
      <c r="DD1362" t="s">
        <v>3</v>
      </c>
      <c r="DE1362" t="s">
        <v>3</v>
      </c>
      <c r="DF1362" t="s">
        <v>3</v>
      </c>
      <c r="DG1362" t="s">
        <v>3</v>
      </c>
      <c r="DH1362" t="s">
        <v>3</v>
      </c>
      <c r="DI1362" t="s">
        <v>3</v>
      </c>
      <c r="DJ1362" t="s">
        <v>3</v>
      </c>
      <c r="DK1362" t="s">
        <v>3</v>
      </c>
      <c r="DL1362" t="s">
        <v>3</v>
      </c>
      <c r="DM1362" t="s">
        <v>3</v>
      </c>
      <c r="DN1362">
        <v>105</v>
      </c>
      <c r="DO1362">
        <v>77</v>
      </c>
      <c r="DP1362">
        <v>1</v>
      </c>
      <c r="DQ1362">
        <v>1</v>
      </c>
      <c r="DU1362">
        <v>1005</v>
      </c>
      <c r="DV1362" t="s">
        <v>466</v>
      </c>
      <c r="DW1362" t="s">
        <v>466</v>
      </c>
      <c r="DX1362">
        <v>1</v>
      </c>
      <c r="EE1362">
        <v>39927477</v>
      </c>
      <c r="EF1362">
        <v>30</v>
      </c>
      <c r="EG1362" t="s">
        <v>51</v>
      </c>
      <c r="EH1362">
        <v>0</v>
      </c>
      <c r="EI1362" t="s">
        <v>3</v>
      </c>
      <c r="EJ1362">
        <v>1</v>
      </c>
      <c r="EK1362">
        <v>65</v>
      </c>
      <c r="EL1362" t="s">
        <v>552</v>
      </c>
      <c r="EM1362" t="s">
        <v>553</v>
      </c>
      <c r="EO1362" t="s">
        <v>3</v>
      </c>
      <c r="EQ1362">
        <v>0</v>
      </c>
      <c r="ER1362">
        <v>15.14</v>
      </c>
      <c r="ES1362">
        <v>15.14</v>
      </c>
      <c r="ET1362">
        <v>0</v>
      </c>
      <c r="EU1362">
        <v>0</v>
      </c>
      <c r="EV1362">
        <v>0</v>
      </c>
      <c r="EW1362">
        <v>0</v>
      </c>
      <c r="EX1362">
        <v>0</v>
      </c>
      <c r="FQ1362">
        <v>0</v>
      </c>
      <c r="FR1362">
        <f>ROUND(IF(AND(BH1362=3,BI1362=3),P1362,0),2)</f>
        <v>0</v>
      </c>
      <c r="FS1362">
        <v>0</v>
      </c>
      <c r="FX1362">
        <v>105</v>
      </c>
      <c r="FY1362">
        <v>77</v>
      </c>
      <c r="GA1362" t="s">
        <v>3</v>
      </c>
      <c r="GD1362">
        <v>0</v>
      </c>
      <c r="GF1362">
        <v>-1085762825</v>
      </c>
      <c r="GG1362">
        <v>2</v>
      </c>
      <c r="GH1362">
        <v>1</v>
      </c>
      <c r="GI1362">
        <v>3</v>
      </c>
      <c r="GJ1362">
        <v>0</v>
      </c>
      <c r="GK1362">
        <f>ROUND(R1362*(R12)/100,2)</f>
        <v>0</v>
      </c>
      <c r="GL1362">
        <f>ROUND(IF(AND(BH1362=3,BI1362=3,FS1362&lt;&gt;0),P1362,0),2)</f>
        <v>0</v>
      </c>
      <c r="GM1362">
        <f>ROUND(O1362+X1362+Y1362+GK1362,2)+GX1362</f>
        <v>0</v>
      </c>
      <c r="GN1362">
        <f>IF(OR(BI1362=0,BI1362=1),ROUND(O1362+X1362+Y1362+GK1362,2),0)</f>
        <v>0</v>
      </c>
      <c r="GO1362">
        <f>IF(BI1362=2,ROUND(O1362+X1362+Y1362+GK1362,2),0)</f>
        <v>0</v>
      </c>
      <c r="GP1362">
        <f>IF(BI1362=4,ROUND(O1362+X1362+Y1362+GK1362,2)+GX1362,0)</f>
        <v>0</v>
      </c>
      <c r="GR1362">
        <v>0</v>
      </c>
      <c r="GS1362">
        <v>3</v>
      </c>
      <c r="GT1362">
        <v>0</v>
      </c>
      <c r="GU1362" t="s">
        <v>3</v>
      </c>
      <c r="GV1362">
        <f>ROUND((GT1362),6)</f>
        <v>0</v>
      </c>
      <c r="GW1362">
        <v>1</v>
      </c>
      <c r="GX1362">
        <f>ROUND(HC1362*I1362,2)</f>
        <v>0</v>
      </c>
      <c r="HA1362">
        <v>0</v>
      </c>
      <c r="HB1362">
        <v>0</v>
      </c>
      <c r="HC1362">
        <f>GV1362*GW1362</f>
        <v>0</v>
      </c>
      <c r="IK1362">
        <v>0</v>
      </c>
    </row>
    <row r="1363" spans="1:245" hidden="1" x14ac:dyDescent="0.2">
      <c r="A1363">
        <v>18</v>
      </c>
      <c r="B1363">
        <v>1</v>
      </c>
      <c r="C1363">
        <v>657</v>
      </c>
      <c r="E1363" t="s">
        <v>862</v>
      </c>
      <c r="F1363" t="s">
        <v>555</v>
      </c>
      <c r="G1363" t="s">
        <v>1311</v>
      </c>
      <c r="H1363" t="s">
        <v>57</v>
      </c>
      <c r="I1363">
        <f>I1360*J1363</f>
        <v>0</v>
      </c>
      <c r="J1363">
        <v>0.42000000000000004</v>
      </c>
      <c r="O1363">
        <f>ROUND(CP1363,2)</f>
        <v>0</v>
      </c>
      <c r="P1363">
        <f>ROUND((ROUND((AC1363*AW1363*I1363),2)*BC1363),2)</f>
        <v>0</v>
      </c>
      <c r="Q1363">
        <f>(ROUND((ROUND(((ET1363)*AV1363*I1363),2)*BB1363),2)+ROUND((ROUND(((AE1363-(EU1363))*AV1363*I1363),2)*BS1363),2))</f>
        <v>0</v>
      </c>
      <c r="R1363">
        <f>ROUND((ROUND((AE1363*AV1363*I1363),2)*BS1363),2)</f>
        <v>0</v>
      </c>
      <c r="S1363">
        <f>ROUND((ROUND((AF1363*AV1363*I1363),2)*BA1363),2)</f>
        <v>0</v>
      </c>
      <c r="T1363">
        <f>ROUND(CU1363*I1363,2)</f>
        <v>0</v>
      </c>
      <c r="U1363">
        <f>CV1363*I1363</f>
        <v>0</v>
      </c>
      <c r="V1363">
        <f>CW1363*I1363</f>
        <v>0</v>
      </c>
      <c r="W1363">
        <f>ROUND(CX1363*I1363,2)</f>
        <v>0</v>
      </c>
      <c r="X1363">
        <f t="shared" si="1133"/>
        <v>0</v>
      </c>
      <c r="Y1363">
        <f t="shared" si="1133"/>
        <v>0</v>
      </c>
      <c r="AA1363">
        <v>40385408</v>
      </c>
      <c r="AB1363">
        <f>ROUND((AC1363+AD1363+AF1363),6)</f>
        <v>11626.84</v>
      </c>
      <c r="AC1363">
        <f>ROUND((ES1363),6)</f>
        <v>11626.84</v>
      </c>
      <c r="AD1363">
        <f>ROUND((((ET1363)-(EU1363))+AE1363),6)</f>
        <v>0</v>
      </c>
      <c r="AE1363">
        <f t="shared" si="1134"/>
        <v>0</v>
      </c>
      <c r="AF1363">
        <f t="shared" si="1134"/>
        <v>0</v>
      </c>
      <c r="AG1363">
        <f>ROUND((AP1363),6)</f>
        <v>0</v>
      </c>
      <c r="AH1363">
        <f t="shared" si="1135"/>
        <v>0</v>
      </c>
      <c r="AI1363">
        <f t="shared" si="1135"/>
        <v>0</v>
      </c>
      <c r="AJ1363">
        <f>(AS1363)</f>
        <v>0</v>
      </c>
      <c r="AK1363">
        <v>11626.84</v>
      </c>
      <c r="AL1363">
        <v>11626.84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1</v>
      </c>
      <c r="AW1363">
        <v>1</v>
      </c>
      <c r="AZ1363">
        <v>1</v>
      </c>
      <c r="BA1363">
        <v>1</v>
      </c>
      <c r="BB1363">
        <v>1</v>
      </c>
      <c r="BC1363">
        <v>2.0299999999999998</v>
      </c>
      <c r="BD1363" t="s">
        <v>3</v>
      </c>
      <c r="BE1363" t="s">
        <v>3</v>
      </c>
      <c r="BF1363" t="s">
        <v>3</v>
      </c>
      <c r="BG1363" t="s">
        <v>3</v>
      </c>
      <c r="BH1363">
        <v>3</v>
      </c>
      <c r="BI1363">
        <v>1</v>
      </c>
      <c r="BJ1363" t="s">
        <v>556</v>
      </c>
      <c r="BM1363">
        <v>65</v>
      </c>
      <c r="BN1363">
        <v>0</v>
      </c>
      <c r="BO1363" t="s">
        <v>3</v>
      </c>
      <c r="BP1363">
        <v>0</v>
      </c>
      <c r="BQ1363">
        <v>30</v>
      </c>
      <c r="BR1363">
        <v>0</v>
      </c>
      <c r="BS1363">
        <v>1</v>
      </c>
      <c r="BT1363">
        <v>1</v>
      </c>
      <c r="BU1363">
        <v>1</v>
      </c>
      <c r="BV1363">
        <v>1</v>
      </c>
      <c r="BW1363">
        <v>1</v>
      </c>
      <c r="BX1363">
        <v>1</v>
      </c>
      <c r="BY1363" t="s">
        <v>3</v>
      </c>
      <c r="BZ1363">
        <v>0</v>
      </c>
      <c r="CA1363">
        <v>0</v>
      </c>
      <c r="CE1363">
        <v>30</v>
      </c>
      <c r="CF1363">
        <v>0</v>
      </c>
      <c r="CG1363">
        <v>0</v>
      </c>
      <c r="CM1363">
        <v>0</v>
      </c>
      <c r="CN1363" t="s">
        <v>3</v>
      </c>
      <c r="CO1363">
        <v>0</v>
      </c>
      <c r="CP1363">
        <f>(P1363+Q1363+S1363)</f>
        <v>0</v>
      </c>
      <c r="CQ1363">
        <f>ROUND((ROUND((AC1363*AW1363*1),2)*BC1363),2)</f>
        <v>23602.49</v>
      </c>
      <c r="CR1363">
        <f>(ROUND((ROUND(((ET1363)*AV1363*1),2)*BB1363),2)+ROUND((ROUND(((AE1363-(EU1363))*AV1363*1),2)*BS1363),2))</f>
        <v>0</v>
      </c>
      <c r="CS1363">
        <f>ROUND((ROUND((AE1363*AV1363*1),2)*BS1363),2)</f>
        <v>0</v>
      </c>
      <c r="CT1363">
        <f>ROUND((ROUND((AF1363*AV1363*1),2)*BA1363),2)</f>
        <v>0</v>
      </c>
      <c r="CU1363">
        <f>AG1363</f>
        <v>0</v>
      </c>
      <c r="CV1363">
        <f>(AH1363*AV1363)</f>
        <v>0</v>
      </c>
      <c r="CW1363">
        <f t="shared" si="1136"/>
        <v>0</v>
      </c>
      <c r="CX1363">
        <f t="shared" si="1136"/>
        <v>0</v>
      </c>
      <c r="CY1363">
        <f>S1363*(BZ1363/100)</f>
        <v>0</v>
      </c>
      <c r="CZ1363">
        <f>S1363*(CA1363/100)</f>
        <v>0</v>
      </c>
      <c r="DC1363" t="s">
        <v>3</v>
      </c>
      <c r="DD1363" t="s">
        <v>3</v>
      </c>
      <c r="DE1363" t="s">
        <v>3</v>
      </c>
      <c r="DF1363" t="s">
        <v>3</v>
      </c>
      <c r="DG1363" t="s">
        <v>3</v>
      </c>
      <c r="DH1363" t="s">
        <v>3</v>
      </c>
      <c r="DI1363" t="s">
        <v>3</v>
      </c>
      <c r="DJ1363" t="s">
        <v>3</v>
      </c>
      <c r="DK1363" t="s">
        <v>3</v>
      </c>
      <c r="DL1363" t="s">
        <v>3</v>
      </c>
      <c r="DM1363" t="s">
        <v>3</v>
      </c>
      <c r="DN1363">
        <v>105</v>
      </c>
      <c r="DO1363">
        <v>77</v>
      </c>
      <c r="DP1363">
        <v>1</v>
      </c>
      <c r="DQ1363">
        <v>1</v>
      </c>
      <c r="DU1363">
        <v>1009</v>
      </c>
      <c r="DV1363" t="s">
        <v>57</v>
      </c>
      <c r="DW1363" t="s">
        <v>57</v>
      </c>
      <c r="DX1363">
        <v>1000</v>
      </c>
      <c r="EE1363">
        <v>39927477</v>
      </c>
      <c r="EF1363">
        <v>30</v>
      </c>
      <c r="EG1363" t="s">
        <v>51</v>
      </c>
      <c r="EH1363">
        <v>0</v>
      </c>
      <c r="EI1363" t="s">
        <v>3</v>
      </c>
      <c r="EJ1363">
        <v>1</v>
      </c>
      <c r="EK1363">
        <v>65</v>
      </c>
      <c r="EL1363" t="s">
        <v>552</v>
      </c>
      <c r="EM1363" t="s">
        <v>553</v>
      </c>
      <c r="EO1363" t="s">
        <v>3</v>
      </c>
      <c r="EQ1363">
        <v>0</v>
      </c>
      <c r="ER1363">
        <v>11626.84</v>
      </c>
      <c r="ES1363">
        <v>11626.84</v>
      </c>
      <c r="ET1363">
        <v>0</v>
      </c>
      <c r="EU1363">
        <v>0</v>
      </c>
      <c r="EV1363">
        <v>0</v>
      </c>
      <c r="EW1363">
        <v>0</v>
      </c>
      <c r="EX1363">
        <v>0</v>
      </c>
      <c r="FQ1363">
        <v>0</v>
      </c>
      <c r="FR1363">
        <f>ROUND(IF(AND(BH1363=3,BI1363=3),P1363,0),2)</f>
        <v>0</v>
      </c>
      <c r="FS1363">
        <v>0</v>
      </c>
      <c r="FX1363">
        <v>105</v>
      </c>
      <c r="FY1363">
        <v>77</v>
      </c>
      <c r="GA1363" t="s">
        <v>3</v>
      </c>
      <c r="GD1363">
        <v>0</v>
      </c>
      <c r="GF1363">
        <v>-109214414</v>
      </c>
      <c r="GG1363">
        <v>2</v>
      </c>
      <c r="GH1363">
        <v>1</v>
      </c>
      <c r="GI1363">
        <v>3</v>
      </c>
      <c r="GJ1363">
        <v>0</v>
      </c>
      <c r="GK1363">
        <f>ROUND(R1363*(R12)/100,2)</f>
        <v>0</v>
      </c>
      <c r="GL1363">
        <f>ROUND(IF(AND(BH1363=3,BI1363=3,FS1363&lt;&gt;0),P1363,0),2)</f>
        <v>0</v>
      </c>
      <c r="GM1363">
        <f>ROUND(O1363+X1363+Y1363+GK1363,2)+GX1363</f>
        <v>0</v>
      </c>
      <c r="GN1363">
        <f>IF(OR(BI1363=0,BI1363=1),ROUND(O1363+X1363+Y1363+GK1363,2),0)</f>
        <v>0</v>
      </c>
      <c r="GO1363">
        <f>IF(BI1363=2,ROUND(O1363+X1363+Y1363+GK1363,2),0)</f>
        <v>0</v>
      </c>
      <c r="GP1363">
        <f>IF(BI1363=4,ROUND(O1363+X1363+Y1363+GK1363,2)+GX1363,0)</f>
        <v>0</v>
      </c>
      <c r="GR1363">
        <v>0</v>
      </c>
      <c r="GS1363">
        <v>3</v>
      </c>
      <c r="GT1363">
        <v>0</v>
      </c>
      <c r="GU1363" t="s">
        <v>3</v>
      </c>
      <c r="GV1363">
        <f>ROUND((GT1363),6)</f>
        <v>0</v>
      </c>
      <c r="GW1363">
        <v>1</v>
      </c>
      <c r="GX1363">
        <f>ROUND(HC1363*I1363,2)</f>
        <v>0</v>
      </c>
      <c r="HA1363">
        <v>0</v>
      </c>
      <c r="HB1363">
        <v>0</v>
      </c>
      <c r="HC1363">
        <f>GV1363*GW1363</f>
        <v>0</v>
      </c>
      <c r="IK1363">
        <v>0</v>
      </c>
    </row>
    <row r="1364" spans="1:245" hidden="1" x14ac:dyDescent="0.2"/>
    <row r="1365" spans="1:245" hidden="1" x14ac:dyDescent="0.2">
      <c r="A1365" s="2">
        <v>51</v>
      </c>
      <c r="B1365" s="2">
        <f>B1356</f>
        <v>1</v>
      </c>
      <c r="C1365" s="2">
        <f>A1356</f>
        <v>4</v>
      </c>
      <c r="D1365" s="2">
        <f>ROW(A1356)</f>
        <v>1356</v>
      </c>
      <c r="E1365" s="2"/>
      <c r="F1365" s="2" t="str">
        <f>IF(F1356&lt;&gt;"",F1356,"")</f>
        <v>Новый раздел</v>
      </c>
      <c r="G1365" s="2" t="str">
        <f>IF(G1356&lt;&gt;"",G1356,"")</f>
        <v>п.58   Гидроизоляция рулонная 2 сл - 191м2</v>
      </c>
      <c r="H1365" s="2">
        <v>0</v>
      </c>
      <c r="I1365" s="2"/>
      <c r="J1365" s="2"/>
      <c r="K1365" s="2"/>
      <c r="L1365" s="2"/>
      <c r="M1365" s="2"/>
      <c r="N1365" s="2"/>
      <c r="O1365" s="2">
        <f t="shared" ref="O1365:T1365" si="1137">ROUND(AB1365,2)</f>
        <v>0</v>
      </c>
      <c r="P1365" s="2">
        <f t="shared" si="1137"/>
        <v>0</v>
      </c>
      <c r="Q1365" s="2">
        <f t="shared" si="1137"/>
        <v>0</v>
      </c>
      <c r="R1365" s="2">
        <f t="shared" si="1137"/>
        <v>0</v>
      </c>
      <c r="S1365" s="2">
        <f t="shared" si="1137"/>
        <v>0</v>
      </c>
      <c r="T1365" s="2">
        <f t="shared" si="1137"/>
        <v>0</v>
      </c>
      <c r="U1365" s="2">
        <f>AH1365</f>
        <v>0</v>
      </c>
      <c r="V1365" s="2">
        <f>AI1365</f>
        <v>0</v>
      </c>
      <c r="W1365" s="2">
        <f>ROUND(AJ1365,2)</f>
        <v>0</v>
      </c>
      <c r="X1365" s="2">
        <f>ROUND(AK1365,2)</f>
        <v>0</v>
      </c>
      <c r="Y1365" s="2">
        <f>ROUND(AL1365,2)</f>
        <v>0</v>
      </c>
      <c r="Z1365" s="2"/>
      <c r="AA1365" s="2"/>
      <c r="AB1365" s="2">
        <f>ROUND(SUMIF(AA1360:AA1363,"=40385408",O1360:O1363),2)</f>
        <v>0</v>
      </c>
      <c r="AC1365" s="2">
        <f>ROUND(SUMIF(AA1360:AA1363,"=40385408",P1360:P1363),2)</f>
        <v>0</v>
      </c>
      <c r="AD1365" s="2">
        <f>ROUND(SUMIF(AA1360:AA1363,"=40385408",Q1360:Q1363),2)</f>
        <v>0</v>
      </c>
      <c r="AE1365" s="2">
        <f>ROUND(SUMIF(AA1360:AA1363,"=40385408",R1360:R1363),2)</f>
        <v>0</v>
      </c>
      <c r="AF1365" s="2">
        <f>ROUND(SUMIF(AA1360:AA1363,"=40385408",S1360:S1363),2)</f>
        <v>0</v>
      </c>
      <c r="AG1365" s="2">
        <f>ROUND(SUMIF(AA1360:AA1363,"=40385408",T1360:T1363),2)</f>
        <v>0</v>
      </c>
      <c r="AH1365" s="2">
        <f>SUMIF(AA1360:AA1363,"=40385408",U1360:U1363)</f>
        <v>0</v>
      </c>
      <c r="AI1365" s="2">
        <f>SUMIF(AA1360:AA1363,"=40385408",V1360:V1363)</f>
        <v>0</v>
      </c>
      <c r="AJ1365" s="2">
        <f>ROUND(SUMIF(AA1360:AA1363,"=40385408",W1360:W1363),2)</f>
        <v>0</v>
      </c>
      <c r="AK1365" s="2">
        <f>ROUND(SUMIF(AA1360:AA1363,"=40385408",X1360:X1363),2)</f>
        <v>0</v>
      </c>
      <c r="AL1365" s="2">
        <f>ROUND(SUMIF(AA1360:AA1363,"=40385408",Y1360:Y1363),2)</f>
        <v>0</v>
      </c>
      <c r="AM1365" s="2"/>
      <c r="AN1365" s="2"/>
      <c r="AO1365" s="2">
        <f t="shared" ref="AO1365:BC1365" si="1138">ROUND(BX1365,2)</f>
        <v>0</v>
      </c>
      <c r="AP1365" s="2">
        <f t="shared" si="1138"/>
        <v>0</v>
      </c>
      <c r="AQ1365" s="2">
        <f t="shared" si="1138"/>
        <v>0</v>
      </c>
      <c r="AR1365" s="2">
        <f t="shared" si="1138"/>
        <v>0</v>
      </c>
      <c r="AS1365" s="2">
        <f t="shared" si="1138"/>
        <v>0</v>
      </c>
      <c r="AT1365" s="2">
        <f t="shared" si="1138"/>
        <v>0</v>
      </c>
      <c r="AU1365" s="2">
        <f t="shared" si="1138"/>
        <v>0</v>
      </c>
      <c r="AV1365" s="2">
        <f t="shared" si="1138"/>
        <v>0</v>
      </c>
      <c r="AW1365" s="2">
        <f t="shared" si="1138"/>
        <v>0</v>
      </c>
      <c r="AX1365" s="2">
        <f t="shared" si="1138"/>
        <v>0</v>
      </c>
      <c r="AY1365" s="2">
        <f t="shared" si="1138"/>
        <v>0</v>
      </c>
      <c r="AZ1365" s="2">
        <f t="shared" si="1138"/>
        <v>0</v>
      </c>
      <c r="BA1365" s="2">
        <f t="shared" si="1138"/>
        <v>0</v>
      </c>
      <c r="BB1365" s="2">
        <f t="shared" si="1138"/>
        <v>0</v>
      </c>
      <c r="BC1365" s="2">
        <f t="shared" si="1138"/>
        <v>0</v>
      </c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>
        <f>ROUND(SUMIF(AA1360:AA1363,"=40385408",FQ1360:FQ1363),2)</f>
        <v>0</v>
      </c>
      <c r="BY1365" s="2">
        <f>ROUND(SUMIF(AA1360:AA1363,"=40385408",FR1360:FR1363),2)</f>
        <v>0</v>
      </c>
      <c r="BZ1365" s="2">
        <f>ROUND(SUMIF(AA1360:AA1363,"=40385408",GL1360:GL1363),2)</f>
        <v>0</v>
      </c>
      <c r="CA1365" s="2">
        <f>ROUND(SUMIF(AA1360:AA1363,"=40385408",GM1360:GM1363),2)</f>
        <v>0</v>
      </c>
      <c r="CB1365" s="2">
        <f>ROUND(SUMIF(AA1360:AA1363,"=40385408",GN1360:GN1363),2)</f>
        <v>0</v>
      </c>
      <c r="CC1365" s="2">
        <f>ROUND(SUMIF(AA1360:AA1363,"=40385408",GO1360:GO1363),2)</f>
        <v>0</v>
      </c>
      <c r="CD1365" s="2">
        <f>ROUND(SUMIF(AA1360:AA1363,"=40385408",GP1360:GP1363),2)</f>
        <v>0</v>
      </c>
      <c r="CE1365" s="2">
        <f>AC1365-BX1365</f>
        <v>0</v>
      </c>
      <c r="CF1365" s="2">
        <f>AC1365-BY1365</f>
        <v>0</v>
      </c>
      <c r="CG1365" s="2">
        <f>BX1365-BZ1365</f>
        <v>0</v>
      </c>
      <c r="CH1365" s="2">
        <f>AC1365-BX1365-BY1365+BZ1365</f>
        <v>0</v>
      </c>
      <c r="CI1365" s="2">
        <f>BY1365-BZ1365</f>
        <v>0</v>
      </c>
      <c r="CJ1365" s="2">
        <f>ROUND(SUMIF(AA1360:AA1363,"=40385408",GX1360:GX1363),2)</f>
        <v>0</v>
      </c>
      <c r="CK1365" s="2">
        <f>ROUND(SUMIF(AA1360:AA1363,"=40385408",GY1360:GY1363),2)</f>
        <v>0</v>
      </c>
      <c r="CL1365" s="2">
        <f>ROUND(SUMIF(AA1360:AA1363,"=40385408",GZ1360:GZ1363),2)</f>
        <v>0</v>
      </c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>
        <v>0</v>
      </c>
    </row>
    <row r="1366" spans="1:245" hidden="1" x14ac:dyDescent="0.2"/>
    <row r="1367" spans="1:245" hidden="1" x14ac:dyDescent="0.2">
      <c r="A1367" s="4">
        <v>50</v>
      </c>
      <c r="B1367" s="4">
        <v>0</v>
      </c>
      <c r="C1367" s="4">
        <v>0</v>
      </c>
      <c r="D1367" s="4">
        <v>1</v>
      </c>
      <c r="E1367" s="4">
        <v>201</v>
      </c>
      <c r="F1367" s="4">
        <f>ROUND(Source!O1365,O1367)</f>
        <v>0</v>
      </c>
      <c r="G1367" s="4" t="s">
        <v>65</v>
      </c>
      <c r="H1367" s="4" t="s">
        <v>66</v>
      </c>
      <c r="I1367" s="4"/>
      <c r="J1367" s="4"/>
      <c r="K1367" s="4">
        <v>201</v>
      </c>
      <c r="L1367" s="4">
        <v>1</v>
      </c>
      <c r="M1367" s="4">
        <v>3</v>
      </c>
      <c r="N1367" s="4" t="s">
        <v>3</v>
      </c>
      <c r="O1367" s="4">
        <v>2</v>
      </c>
      <c r="P1367" s="4"/>
      <c r="Q1367" s="4"/>
      <c r="R1367" s="4"/>
      <c r="S1367" s="4"/>
      <c r="T1367" s="4"/>
      <c r="U1367" s="4"/>
      <c r="V1367" s="4"/>
      <c r="W1367" s="4"/>
    </row>
    <row r="1368" spans="1:245" hidden="1" x14ac:dyDescent="0.2">
      <c r="A1368" s="4">
        <v>50</v>
      </c>
      <c r="B1368" s="4">
        <v>0</v>
      </c>
      <c r="C1368" s="4">
        <v>0</v>
      </c>
      <c r="D1368" s="4">
        <v>1</v>
      </c>
      <c r="E1368" s="4">
        <v>202</v>
      </c>
      <c r="F1368" s="4">
        <f>ROUND(Source!P1365,O1368)</f>
        <v>0</v>
      </c>
      <c r="G1368" s="4" t="s">
        <v>67</v>
      </c>
      <c r="H1368" s="4" t="s">
        <v>68</v>
      </c>
      <c r="I1368" s="4"/>
      <c r="J1368" s="4"/>
      <c r="K1368" s="4">
        <v>202</v>
      </c>
      <c r="L1368" s="4">
        <v>2</v>
      </c>
      <c r="M1368" s="4">
        <v>3</v>
      </c>
      <c r="N1368" s="4" t="s">
        <v>3</v>
      </c>
      <c r="O1368" s="4">
        <v>2</v>
      </c>
      <c r="P1368" s="4"/>
      <c r="Q1368" s="4"/>
      <c r="R1368" s="4"/>
      <c r="S1368" s="4"/>
      <c r="T1368" s="4"/>
      <c r="U1368" s="4"/>
      <c r="V1368" s="4"/>
      <c r="W1368" s="4"/>
    </row>
    <row r="1369" spans="1:245" hidden="1" x14ac:dyDescent="0.2">
      <c r="A1369" s="4">
        <v>50</v>
      </c>
      <c r="B1369" s="4">
        <v>0</v>
      </c>
      <c r="C1369" s="4">
        <v>0</v>
      </c>
      <c r="D1369" s="4">
        <v>1</v>
      </c>
      <c r="E1369" s="4">
        <v>222</v>
      </c>
      <c r="F1369" s="4">
        <f>ROUND(Source!AO1365,O1369)</f>
        <v>0</v>
      </c>
      <c r="G1369" s="4" t="s">
        <v>69</v>
      </c>
      <c r="H1369" s="4" t="s">
        <v>70</v>
      </c>
      <c r="I1369" s="4"/>
      <c r="J1369" s="4"/>
      <c r="K1369" s="4">
        <v>222</v>
      </c>
      <c r="L1369" s="4">
        <v>3</v>
      </c>
      <c r="M1369" s="4">
        <v>3</v>
      </c>
      <c r="N1369" s="4" t="s">
        <v>3</v>
      </c>
      <c r="O1369" s="4">
        <v>2</v>
      </c>
      <c r="P1369" s="4"/>
      <c r="Q1369" s="4"/>
      <c r="R1369" s="4"/>
      <c r="S1369" s="4"/>
      <c r="T1369" s="4"/>
      <c r="U1369" s="4"/>
      <c r="V1369" s="4"/>
      <c r="W1369" s="4"/>
    </row>
    <row r="1370" spans="1:245" hidden="1" x14ac:dyDescent="0.2">
      <c r="A1370" s="4">
        <v>50</v>
      </c>
      <c r="B1370" s="4">
        <v>0</v>
      </c>
      <c r="C1370" s="4">
        <v>0</v>
      </c>
      <c r="D1370" s="4">
        <v>1</v>
      </c>
      <c r="E1370" s="4">
        <v>225</v>
      </c>
      <c r="F1370" s="4">
        <f>ROUND(Source!AV1365,O1370)</f>
        <v>0</v>
      </c>
      <c r="G1370" s="4" t="s">
        <v>71</v>
      </c>
      <c r="H1370" s="4" t="s">
        <v>72</v>
      </c>
      <c r="I1370" s="4"/>
      <c r="J1370" s="4"/>
      <c r="K1370" s="4">
        <v>225</v>
      </c>
      <c r="L1370" s="4">
        <v>4</v>
      </c>
      <c r="M1370" s="4">
        <v>3</v>
      </c>
      <c r="N1370" s="4" t="s">
        <v>3</v>
      </c>
      <c r="O1370" s="4">
        <v>2</v>
      </c>
      <c r="P1370" s="4"/>
      <c r="Q1370" s="4"/>
      <c r="R1370" s="4"/>
      <c r="S1370" s="4"/>
      <c r="T1370" s="4"/>
      <c r="U1370" s="4"/>
      <c r="V1370" s="4"/>
      <c r="W1370" s="4"/>
    </row>
    <row r="1371" spans="1:245" hidden="1" x14ac:dyDescent="0.2">
      <c r="A1371" s="4">
        <v>50</v>
      </c>
      <c r="B1371" s="4">
        <v>0</v>
      </c>
      <c r="C1371" s="4">
        <v>0</v>
      </c>
      <c r="D1371" s="4">
        <v>1</v>
      </c>
      <c r="E1371" s="4">
        <v>226</v>
      </c>
      <c r="F1371" s="4">
        <f>ROUND(Source!AW1365,O1371)</f>
        <v>0</v>
      </c>
      <c r="G1371" s="4" t="s">
        <v>73</v>
      </c>
      <c r="H1371" s="4" t="s">
        <v>74</v>
      </c>
      <c r="I1371" s="4"/>
      <c r="J1371" s="4"/>
      <c r="K1371" s="4">
        <v>226</v>
      </c>
      <c r="L1371" s="4">
        <v>5</v>
      </c>
      <c r="M1371" s="4">
        <v>3</v>
      </c>
      <c r="N1371" s="4" t="s">
        <v>3</v>
      </c>
      <c r="O1371" s="4">
        <v>2</v>
      </c>
      <c r="P1371" s="4"/>
      <c r="Q1371" s="4"/>
      <c r="R1371" s="4"/>
      <c r="S1371" s="4"/>
      <c r="T1371" s="4"/>
      <c r="U1371" s="4"/>
      <c r="V1371" s="4"/>
      <c r="W1371" s="4"/>
    </row>
    <row r="1372" spans="1:245" hidden="1" x14ac:dyDescent="0.2">
      <c r="A1372" s="4">
        <v>50</v>
      </c>
      <c r="B1372" s="4">
        <v>0</v>
      </c>
      <c r="C1372" s="4">
        <v>0</v>
      </c>
      <c r="D1372" s="4">
        <v>1</v>
      </c>
      <c r="E1372" s="4">
        <v>227</v>
      </c>
      <c r="F1372" s="4">
        <f>ROUND(Source!AX1365,O1372)</f>
        <v>0</v>
      </c>
      <c r="G1372" s="4" t="s">
        <v>75</v>
      </c>
      <c r="H1372" s="4" t="s">
        <v>76</v>
      </c>
      <c r="I1372" s="4"/>
      <c r="J1372" s="4"/>
      <c r="K1372" s="4">
        <v>227</v>
      </c>
      <c r="L1372" s="4">
        <v>6</v>
      </c>
      <c r="M1372" s="4">
        <v>3</v>
      </c>
      <c r="N1372" s="4" t="s">
        <v>3</v>
      </c>
      <c r="O1372" s="4">
        <v>2</v>
      </c>
      <c r="P1372" s="4"/>
      <c r="Q1372" s="4"/>
      <c r="R1372" s="4"/>
      <c r="S1372" s="4"/>
      <c r="T1372" s="4"/>
      <c r="U1372" s="4"/>
      <c r="V1372" s="4"/>
      <c r="W1372" s="4"/>
    </row>
    <row r="1373" spans="1:245" hidden="1" x14ac:dyDescent="0.2">
      <c r="A1373" s="4">
        <v>50</v>
      </c>
      <c r="B1373" s="4">
        <v>0</v>
      </c>
      <c r="C1373" s="4">
        <v>0</v>
      </c>
      <c r="D1373" s="4">
        <v>1</v>
      </c>
      <c r="E1373" s="4">
        <v>228</v>
      </c>
      <c r="F1373" s="4">
        <f>ROUND(Source!AY1365,O1373)</f>
        <v>0</v>
      </c>
      <c r="G1373" s="4" t="s">
        <v>77</v>
      </c>
      <c r="H1373" s="4" t="s">
        <v>78</v>
      </c>
      <c r="I1373" s="4"/>
      <c r="J1373" s="4"/>
      <c r="K1373" s="4">
        <v>228</v>
      </c>
      <c r="L1373" s="4">
        <v>7</v>
      </c>
      <c r="M1373" s="4">
        <v>3</v>
      </c>
      <c r="N1373" s="4" t="s">
        <v>3</v>
      </c>
      <c r="O1373" s="4">
        <v>2</v>
      </c>
      <c r="P1373" s="4"/>
      <c r="Q1373" s="4"/>
      <c r="R1373" s="4"/>
      <c r="S1373" s="4"/>
      <c r="T1373" s="4"/>
      <c r="U1373" s="4"/>
      <c r="V1373" s="4"/>
      <c r="W1373" s="4"/>
    </row>
    <row r="1374" spans="1:245" hidden="1" x14ac:dyDescent="0.2">
      <c r="A1374" s="4">
        <v>50</v>
      </c>
      <c r="B1374" s="4">
        <v>0</v>
      </c>
      <c r="C1374" s="4">
        <v>0</v>
      </c>
      <c r="D1374" s="4">
        <v>1</v>
      </c>
      <c r="E1374" s="4">
        <v>216</v>
      </c>
      <c r="F1374" s="4">
        <f>ROUND(Source!AP1365,O1374)</f>
        <v>0</v>
      </c>
      <c r="G1374" s="4" t="s">
        <v>79</v>
      </c>
      <c r="H1374" s="4" t="s">
        <v>80</v>
      </c>
      <c r="I1374" s="4"/>
      <c r="J1374" s="4"/>
      <c r="K1374" s="4">
        <v>216</v>
      </c>
      <c r="L1374" s="4">
        <v>8</v>
      </c>
      <c r="M1374" s="4">
        <v>3</v>
      </c>
      <c r="N1374" s="4" t="s">
        <v>3</v>
      </c>
      <c r="O1374" s="4">
        <v>2</v>
      </c>
      <c r="P1374" s="4"/>
      <c r="Q1374" s="4"/>
      <c r="R1374" s="4"/>
      <c r="S1374" s="4"/>
      <c r="T1374" s="4"/>
      <c r="U1374" s="4"/>
      <c r="V1374" s="4"/>
      <c r="W1374" s="4"/>
    </row>
    <row r="1375" spans="1:245" hidden="1" x14ac:dyDescent="0.2">
      <c r="A1375" s="4">
        <v>50</v>
      </c>
      <c r="B1375" s="4">
        <v>0</v>
      </c>
      <c r="C1375" s="4">
        <v>0</v>
      </c>
      <c r="D1375" s="4">
        <v>1</v>
      </c>
      <c r="E1375" s="4">
        <v>223</v>
      </c>
      <c r="F1375" s="4">
        <f>ROUND(Source!AQ1365,O1375)</f>
        <v>0</v>
      </c>
      <c r="G1375" s="4" t="s">
        <v>81</v>
      </c>
      <c r="H1375" s="4" t="s">
        <v>82</v>
      </c>
      <c r="I1375" s="4"/>
      <c r="J1375" s="4"/>
      <c r="K1375" s="4">
        <v>223</v>
      </c>
      <c r="L1375" s="4">
        <v>9</v>
      </c>
      <c r="M1375" s="4">
        <v>3</v>
      </c>
      <c r="N1375" s="4" t="s">
        <v>3</v>
      </c>
      <c r="O1375" s="4">
        <v>2</v>
      </c>
      <c r="P1375" s="4"/>
      <c r="Q1375" s="4"/>
      <c r="R1375" s="4"/>
      <c r="S1375" s="4"/>
      <c r="T1375" s="4"/>
      <c r="U1375" s="4"/>
      <c r="V1375" s="4"/>
      <c r="W1375" s="4"/>
    </row>
    <row r="1376" spans="1:245" hidden="1" x14ac:dyDescent="0.2">
      <c r="A1376" s="4">
        <v>50</v>
      </c>
      <c r="B1376" s="4">
        <v>0</v>
      </c>
      <c r="C1376" s="4">
        <v>0</v>
      </c>
      <c r="D1376" s="4">
        <v>1</v>
      </c>
      <c r="E1376" s="4">
        <v>229</v>
      </c>
      <c r="F1376" s="4">
        <f>ROUND(Source!AZ1365,O1376)</f>
        <v>0</v>
      </c>
      <c r="G1376" s="4" t="s">
        <v>83</v>
      </c>
      <c r="H1376" s="4" t="s">
        <v>84</v>
      </c>
      <c r="I1376" s="4"/>
      <c r="J1376" s="4"/>
      <c r="K1376" s="4">
        <v>229</v>
      </c>
      <c r="L1376" s="4">
        <v>10</v>
      </c>
      <c r="M1376" s="4">
        <v>3</v>
      </c>
      <c r="N1376" s="4" t="s">
        <v>3</v>
      </c>
      <c r="O1376" s="4">
        <v>2</v>
      </c>
      <c r="P1376" s="4"/>
      <c r="Q1376" s="4"/>
      <c r="R1376" s="4"/>
      <c r="S1376" s="4"/>
      <c r="T1376" s="4"/>
      <c r="U1376" s="4"/>
      <c r="V1376" s="4"/>
      <c r="W1376" s="4"/>
    </row>
    <row r="1377" spans="1:23" hidden="1" x14ac:dyDescent="0.2">
      <c r="A1377" s="4">
        <v>50</v>
      </c>
      <c r="B1377" s="4">
        <v>0</v>
      </c>
      <c r="C1377" s="4">
        <v>0</v>
      </c>
      <c r="D1377" s="4">
        <v>1</v>
      </c>
      <c r="E1377" s="4">
        <v>203</v>
      </c>
      <c r="F1377" s="4">
        <f>ROUND(Source!Q1365,O1377)</f>
        <v>0</v>
      </c>
      <c r="G1377" s="4" t="s">
        <v>85</v>
      </c>
      <c r="H1377" s="4" t="s">
        <v>86</v>
      </c>
      <c r="I1377" s="4"/>
      <c r="J1377" s="4"/>
      <c r="K1377" s="4">
        <v>203</v>
      </c>
      <c r="L1377" s="4">
        <v>11</v>
      </c>
      <c r="M1377" s="4">
        <v>3</v>
      </c>
      <c r="N1377" s="4" t="s">
        <v>3</v>
      </c>
      <c r="O1377" s="4">
        <v>2</v>
      </c>
      <c r="P1377" s="4"/>
      <c r="Q1377" s="4"/>
      <c r="R1377" s="4"/>
      <c r="S1377" s="4"/>
      <c r="T1377" s="4"/>
      <c r="U1377" s="4"/>
      <c r="V1377" s="4"/>
      <c r="W1377" s="4"/>
    </row>
    <row r="1378" spans="1:23" hidden="1" x14ac:dyDescent="0.2">
      <c r="A1378" s="4">
        <v>50</v>
      </c>
      <c r="B1378" s="4">
        <v>0</v>
      </c>
      <c r="C1378" s="4">
        <v>0</v>
      </c>
      <c r="D1378" s="4">
        <v>1</v>
      </c>
      <c r="E1378" s="4">
        <v>231</v>
      </c>
      <c r="F1378" s="4">
        <f>ROUND(Source!BB1365,O1378)</f>
        <v>0</v>
      </c>
      <c r="G1378" s="4" t="s">
        <v>87</v>
      </c>
      <c r="H1378" s="4" t="s">
        <v>88</v>
      </c>
      <c r="I1378" s="4"/>
      <c r="J1378" s="4"/>
      <c r="K1378" s="4">
        <v>231</v>
      </c>
      <c r="L1378" s="4">
        <v>12</v>
      </c>
      <c r="M1378" s="4">
        <v>3</v>
      </c>
      <c r="N1378" s="4" t="s">
        <v>3</v>
      </c>
      <c r="O1378" s="4">
        <v>2</v>
      </c>
      <c r="P1378" s="4"/>
      <c r="Q1378" s="4"/>
      <c r="R1378" s="4"/>
      <c r="S1378" s="4"/>
      <c r="T1378" s="4"/>
      <c r="U1378" s="4"/>
      <c r="V1378" s="4"/>
      <c r="W1378" s="4"/>
    </row>
    <row r="1379" spans="1:23" hidden="1" x14ac:dyDescent="0.2">
      <c r="A1379" s="4">
        <v>50</v>
      </c>
      <c r="B1379" s="4">
        <v>0</v>
      </c>
      <c r="C1379" s="4">
        <v>0</v>
      </c>
      <c r="D1379" s="4">
        <v>1</v>
      </c>
      <c r="E1379" s="4">
        <v>204</v>
      </c>
      <c r="F1379" s="4">
        <f>ROUND(Source!R1365,O1379)</f>
        <v>0</v>
      </c>
      <c r="G1379" s="4" t="s">
        <v>89</v>
      </c>
      <c r="H1379" s="4" t="s">
        <v>90</v>
      </c>
      <c r="I1379" s="4"/>
      <c r="J1379" s="4"/>
      <c r="K1379" s="4">
        <v>204</v>
      </c>
      <c r="L1379" s="4">
        <v>13</v>
      </c>
      <c r="M1379" s="4">
        <v>3</v>
      </c>
      <c r="N1379" s="4" t="s">
        <v>3</v>
      </c>
      <c r="O1379" s="4">
        <v>2</v>
      </c>
      <c r="P1379" s="4"/>
      <c r="Q1379" s="4"/>
      <c r="R1379" s="4"/>
      <c r="S1379" s="4"/>
      <c r="T1379" s="4"/>
      <c r="U1379" s="4"/>
      <c r="V1379" s="4"/>
      <c r="W1379" s="4"/>
    </row>
    <row r="1380" spans="1:23" hidden="1" x14ac:dyDescent="0.2">
      <c r="A1380" s="4">
        <v>50</v>
      </c>
      <c r="B1380" s="4">
        <v>0</v>
      </c>
      <c r="C1380" s="4">
        <v>0</v>
      </c>
      <c r="D1380" s="4">
        <v>1</v>
      </c>
      <c r="E1380" s="4">
        <v>205</v>
      </c>
      <c r="F1380" s="4">
        <f>ROUND(Source!S1365,O1380)</f>
        <v>0</v>
      </c>
      <c r="G1380" s="4" t="s">
        <v>91</v>
      </c>
      <c r="H1380" s="4" t="s">
        <v>92</v>
      </c>
      <c r="I1380" s="4"/>
      <c r="J1380" s="4"/>
      <c r="K1380" s="4">
        <v>205</v>
      </c>
      <c r="L1380" s="4">
        <v>14</v>
      </c>
      <c r="M1380" s="4">
        <v>3</v>
      </c>
      <c r="N1380" s="4" t="s">
        <v>3</v>
      </c>
      <c r="O1380" s="4">
        <v>2</v>
      </c>
      <c r="P1380" s="4"/>
      <c r="Q1380" s="4"/>
      <c r="R1380" s="4"/>
      <c r="S1380" s="4"/>
      <c r="T1380" s="4"/>
      <c r="U1380" s="4"/>
      <c r="V1380" s="4"/>
      <c r="W1380" s="4"/>
    </row>
    <row r="1381" spans="1:23" hidden="1" x14ac:dyDescent="0.2">
      <c r="A1381" s="4">
        <v>50</v>
      </c>
      <c r="B1381" s="4">
        <v>0</v>
      </c>
      <c r="C1381" s="4">
        <v>0</v>
      </c>
      <c r="D1381" s="4">
        <v>1</v>
      </c>
      <c r="E1381" s="4">
        <v>232</v>
      </c>
      <c r="F1381" s="4">
        <f>ROUND(Source!BC1365,O1381)</f>
        <v>0</v>
      </c>
      <c r="G1381" s="4" t="s">
        <v>93</v>
      </c>
      <c r="H1381" s="4" t="s">
        <v>94</v>
      </c>
      <c r="I1381" s="4"/>
      <c r="J1381" s="4"/>
      <c r="K1381" s="4">
        <v>232</v>
      </c>
      <c r="L1381" s="4">
        <v>15</v>
      </c>
      <c r="M1381" s="4">
        <v>3</v>
      </c>
      <c r="N1381" s="4" t="s">
        <v>3</v>
      </c>
      <c r="O1381" s="4">
        <v>2</v>
      </c>
      <c r="P1381" s="4"/>
      <c r="Q1381" s="4"/>
      <c r="R1381" s="4"/>
      <c r="S1381" s="4"/>
      <c r="T1381" s="4"/>
      <c r="U1381" s="4"/>
      <c r="V1381" s="4"/>
      <c r="W1381" s="4"/>
    </row>
    <row r="1382" spans="1:23" hidden="1" x14ac:dyDescent="0.2">
      <c r="A1382" s="4">
        <v>50</v>
      </c>
      <c r="B1382" s="4">
        <v>0</v>
      </c>
      <c r="C1382" s="4">
        <v>0</v>
      </c>
      <c r="D1382" s="4">
        <v>1</v>
      </c>
      <c r="E1382" s="4">
        <v>214</v>
      </c>
      <c r="F1382" s="4">
        <f>ROUND(Source!AS1365,O1382)</f>
        <v>0</v>
      </c>
      <c r="G1382" s="4" t="s">
        <v>95</v>
      </c>
      <c r="H1382" s="4" t="s">
        <v>96</v>
      </c>
      <c r="I1382" s="4"/>
      <c r="J1382" s="4"/>
      <c r="K1382" s="4">
        <v>214</v>
      </c>
      <c r="L1382" s="4">
        <v>16</v>
      </c>
      <c r="M1382" s="4">
        <v>3</v>
      </c>
      <c r="N1382" s="4" t="s">
        <v>3</v>
      </c>
      <c r="O1382" s="4">
        <v>2</v>
      </c>
      <c r="P1382" s="4"/>
      <c r="Q1382" s="4"/>
      <c r="R1382" s="4"/>
      <c r="S1382" s="4"/>
      <c r="T1382" s="4"/>
      <c r="U1382" s="4"/>
      <c r="V1382" s="4"/>
      <c r="W1382" s="4"/>
    </row>
    <row r="1383" spans="1:23" hidden="1" x14ac:dyDescent="0.2">
      <c r="A1383" s="4">
        <v>50</v>
      </c>
      <c r="B1383" s="4">
        <v>0</v>
      </c>
      <c r="C1383" s="4">
        <v>0</v>
      </c>
      <c r="D1383" s="4">
        <v>1</v>
      </c>
      <c r="E1383" s="4">
        <v>215</v>
      </c>
      <c r="F1383" s="4">
        <f>ROUND(Source!AT1365,O1383)</f>
        <v>0</v>
      </c>
      <c r="G1383" s="4" t="s">
        <v>97</v>
      </c>
      <c r="H1383" s="4" t="s">
        <v>98</v>
      </c>
      <c r="I1383" s="4"/>
      <c r="J1383" s="4"/>
      <c r="K1383" s="4">
        <v>215</v>
      </c>
      <c r="L1383" s="4">
        <v>17</v>
      </c>
      <c r="M1383" s="4">
        <v>3</v>
      </c>
      <c r="N1383" s="4" t="s">
        <v>3</v>
      </c>
      <c r="O1383" s="4">
        <v>2</v>
      </c>
      <c r="P1383" s="4"/>
      <c r="Q1383" s="4"/>
      <c r="R1383" s="4"/>
      <c r="S1383" s="4"/>
      <c r="T1383" s="4"/>
      <c r="U1383" s="4"/>
      <c r="V1383" s="4"/>
      <c r="W1383" s="4"/>
    </row>
    <row r="1384" spans="1:23" hidden="1" x14ac:dyDescent="0.2">
      <c r="A1384" s="4">
        <v>50</v>
      </c>
      <c r="B1384" s="4">
        <v>0</v>
      </c>
      <c r="C1384" s="4">
        <v>0</v>
      </c>
      <c r="D1384" s="4">
        <v>1</v>
      </c>
      <c r="E1384" s="4">
        <v>217</v>
      </c>
      <c r="F1384" s="4">
        <f>ROUND(Source!AU1365,O1384)</f>
        <v>0</v>
      </c>
      <c r="G1384" s="4" t="s">
        <v>99</v>
      </c>
      <c r="H1384" s="4" t="s">
        <v>100</v>
      </c>
      <c r="I1384" s="4"/>
      <c r="J1384" s="4"/>
      <c r="K1384" s="4">
        <v>217</v>
      </c>
      <c r="L1384" s="4">
        <v>18</v>
      </c>
      <c r="M1384" s="4">
        <v>3</v>
      </c>
      <c r="N1384" s="4" t="s">
        <v>3</v>
      </c>
      <c r="O1384" s="4">
        <v>2</v>
      </c>
      <c r="P1384" s="4"/>
      <c r="Q1384" s="4"/>
      <c r="R1384" s="4"/>
      <c r="S1384" s="4"/>
      <c r="T1384" s="4"/>
      <c r="U1384" s="4"/>
      <c r="V1384" s="4"/>
      <c r="W1384" s="4"/>
    </row>
    <row r="1385" spans="1:23" hidden="1" x14ac:dyDescent="0.2">
      <c r="A1385" s="4">
        <v>50</v>
      </c>
      <c r="B1385" s="4">
        <v>0</v>
      </c>
      <c r="C1385" s="4">
        <v>0</v>
      </c>
      <c r="D1385" s="4">
        <v>1</v>
      </c>
      <c r="E1385" s="4">
        <v>230</v>
      </c>
      <c r="F1385" s="4">
        <f>ROUND(Source!BA1365,O1385)</f>
        <v>0</v>
      </c>
      <c r="G1385" s="4" t="s">
        <v>101</v>
      </c>
      <c r="H1385" s="4" t="s">
        <v>102</v>
      </c>
      <c r="I1385" s="4"/>
      <c r="J1385" s="4"/>
      <c r="K1385" s="4">
        <v>230</v>
      </c>
      <c r="L1385" s="4">
        <v>19</v>
      </c>
      <c r="M1385" s="4">
        <v>3</v>
      </c>
      <c r="N1385" s="4" t="s">
        <v>3</v>
      </c>
      <c r="O1385" s="4">
        <v>2</v>
      </c>
      <c r="P1385" s="4"/>
      <c r="Q1385" s="4"/>
      <c r="R1385" s="4"/>
      <c r="S1385" s="4"/>
      <c r="T1385" s="4"/>
      <c r="U1385" s="4"/>
      <c r="V1385" s="4"/>
      <c r="W1385" s="4"/>
    </row>
    <row r="1386" spans="1:23" hidden="1" x14ac:dyDescent="0.2">
      <c r="A1386" s="4">
        <v>50</v>
      </c>
      <c r="B1386" s="4">
        <v>0</v>
      </c>
      <c r="C1386" s="4">
        <v>0</v>
      </c>
      <c r="D1386" s="4">
        <v>1</v>
      </c>
      <c r="E1386" s="4">
        <v>206</v>
      </c>
      <c r="F1386" s="4">
        <f>ROUND(Source!T1365,O1386)</f>
        <v>0</v>
      </c>
      <c r="G1386" s="4" t="s">
        <v>103</v>
      </c>
      <c r="H1386" s="4" t="s">
        <v>104</v>
      </c>
      <c r="I1386" s="4"/>
      <c r="J1386" s="4"/>
      <c r="K1386" s="4">
        <v>206</v>
      </c>
      <c r="L1386" s="4">
        <v>20</v>
      </c>
      <c r="M1386" s="4">
        <v>3</v>
      </c>
      <c r="N1386" s="4" t="s">
        <v>3</v>
      </c>
      <c r="O1386" s="4">
        <v>2</v>
      </c>
      <c r="P1386" s="4"/>
      <c r="Q1386" s="4"/>
      <c r="R1386" s="4"/>
      <c r="S1386" s="4"/>
      <c r="T1386" s="4"/>
      <c r="U1386" s="4"/>
      <c r="V1386" s="4"/>
      <c r="W1386" s="4"/>
    </row>
    <row r="1387" spans="1:23" hidden="1" x14ac:dyDescent="0.2">
      <c r="A1387" s="4">
        <v>50</v>
      </c>
      <c r="B1387" s="4">
        <v>0</v>
      </c>
      <c r="C1387" s="4">
        <v>0</v>
      </c>
      <c r="D1387" s="4">
        <v>1</v>
      </c>
      <c r="E1387" s="4">
        <v>207</v>
      </c>
      <c r="F1387" s="4">
        <f>Source!U1365</f>
        <v>0</v>
      </c>
      <c r="G1387" s="4" t="s">
        <v>105</v>
      </c>
      <c r="H1387" s="4" t="s">
        <v>106</v>
      </c>
      <c r="I1387" s="4"/>
      <c r="J1387" s="4"/>
      <c r="K1387" s="4">
        <v>207</v>
      </c>
      <c r="L1387" s="4">
        <v>21</v>
      </c>
      <c r="M1387" s="4">
        <v>3</v>
      </c>
      <c r="N1387" s="4" t="s">
        <v>3</v>
      </c>
      <c r="O1387" s="4">
        <v>-1</v>
      </c>
      <c r="P1387" s="4"/>
      <c r="Q1387" s="4"/>
      <c r="R1387" s="4"/>
      <c r="S1387" s="4"/>
      <c r="T1387" s="4"/>
      <c r="U1387" s="4"/>
      <c r="V1387" s="4"/>
      <c r="W1387" s="4"/>
    </row>
    <row r="1388" spans="1:23" hidden="1" x14ac:dyDescent="0.2">
      <c r="A1388" s="4">
        <v>50</v>
      </c>
      <c r="B1388" s="4">
        <v>0</v>
      </c>
      <c r="C1388" s="4">
        <v>0</v>
      </c>
      <c r="D1388" s="4">
        <v>1</v>
      </c>
      <c r="E1388" s="4">
        <v>208</v>
      </c>
      <c r="F1388" s="4">
        <f>Source!V1365</f>
        <v>0</v>
      </c>
      <c r="G1388" s="4" t="s">
        <v>107</v>
      </c>
      <c r="H1388" s="4" t="s">
        <v>108</v>
      </c>
      <c r="I1388" s="4"/>
      <c r="J1388" s="4"/>
      <c r="K1388" s="4">
        <v>208</v>
      </c>
      <c r="L1388" s="4">
        <v>22</v>
      </c>
      <c r="M1388" s="4">
        <v>3</v>
      </c>
      <c r="N1388" s="4" t="s">
        <v>3</v>
      </c>
      <c r="O1388" s="4">
        <v>-1</v>
      </c>
      <c r="P1388" s="4"/>
      <c r="Q1388" s="4"/>
      <c r="R1388" s="4"/>
      <c r="S1388" s="4"/>
      <c r="T1388" s="4"/>
      <c r="U1388" s="4"/>
      <c r="V1388" s="4"/>
      <c r="W1388" s="4"/>
    </row>
    <row r="1389" spans="1:23" hidden="1" x14ac:dyDescent="0.2">
      <c r="A1389" s="4">
        <v>50</v>
      </c>
      <c r="B1389" s="4">
        <v>0</v>
      </c>
      <c r="C1389" s="4">
        <v>0</v>
      </c>
      <c r="D1389" s="4">
        <v>1</v>
      </c>
      <c r="E1389" s="4">
        <v>209</v>
      </c>
      <c r="F1389" s="4">
        <f>ROUND(Source!W1365,O1389)</f>
        <v>0</v>
      </c>
      <c r="G1389" s="4" t="s">
        <v>109</v>
      </c>
      <c r="H1389" s="4" t="s">
        <v>110</v>
      </c>
      <c r="I1389" s="4"/>
      <c r="J1389" s="4"/>
      <c r="K1389" s="4">
        <v>209</v>
      </c>
      <c r="L1389" s="4">
        <v>23</v>
      </c>
      <c r="M1389" s="4">
        <v>3</v>
      </c>
      <c r="N1389" s="4" t="s">
        <v>3</v>
      </c>
      <c r="O1389" s="4">
        <v>2</v>
      </c>
      <c r="P1389" s="4"/>
      <c r="Q1389" s="4"/>
      <c r="R1389" s="4"/>
      <c r="S1389" s="4"/>
      <c r="T1389" s="4"/>
      <c r="U1389" s="4"/>
      <c r="V1389" s="4"/>
      <c r="W1389" s="4"/>
    </row>
    <row r="1390" spans="1:23" hidden="1" x14ac:dyDescent="0.2">
      <c r="A1390" s="4">
        <v>50</v>
      </c>
      <c r="B1390" s="4">
        <v>0</v>
      </c>
      <c r="C1390" s="4">
        <v>0</v>
      </c>
      <c r="D1390" s="4">
        <v>1</v>
      </c>
      <c r="E1390" s="4">
        <v>210</v>
      </c>
      <c r="F1390" s="4">
        <f>ROUND(Source!X1365,O1390)</f>
        <v>0</v>
      </c>
      <c r="G1390" s="4" t="s">
        <v>111</v>
      </c>
      <c r="H1390" s="4" t="s">
        <v>112</v>
      </c>
      <c r="I1390" s="4"/>
      <c r="J1390" s="4"/>
      <c r="K1390" s="4">
        <v>210</v>
      </c>
      <c r="L1390" s="4">
        <v>25</v>
      </c>
      <c r="M1390" s="4">
        <v>3</v>
      </c>
      <c r="N1390" s="4" t="s">
        <v>3</v>
      </c>
      <c r="O1390" s="4">
        <v>2</v>
      </c>
      <c r="P1390" s="4"/>
      <c r="Q1390" s="4"/>
      <c r="R1390" s="4"/>
      <c r="S1390" s="4"/>
      <c r="T1390" s="4"/>
      <c r="U1390" s="4"/>
      <c r="V1390" s="4"/>
      <c r="W1390" s="4"/>
    </row>
    <row r="1391" spans="1:23" hidden="1" x14ac:dyDescent="0.2">
      <c r="A1391" s="4">
        <v>50</v>
      </c>
      <c r="B1391" s="4">
        <v>0</v>
      </c>
      <c r="C1391" s="4">
        <v>0</v>
      </c>
      <c r="D1391" s="4">
        <v>1</v>
      </c>
      <c r="E1391" s="4">
        <v>211</v>
      </c>
      <c r="F1391" s="4">
        <f>ROUND(Source!Y1365,O1391)</f>
        <v>0</v>
      </c>
      <c r="G1391" s="4" t="s">
        <v>113</v>
      </c>
      <c r="H1391" s="4" t="s">
        <v>114</v>
      </c>
      <c r="I1391" s="4"/>
      <c r="J1391" s="4"/>
      <c r="K1391" s="4">
        <v>211</v>
      </c>
      <c r="L1391" s="4">
        <v>26</v>
      </c>
      <c r="M1391" s="4">
        <v>3</v>
      </c>
      <c r="N1391" s="4" t="s">
        <v>3</v>
      </c>
      <c r="O1391" s="4">
        <v>2</v>
      </c>
      <c r="P1391" s="4"/>
      <c r="Q1391" s="4"/>
      <c r="R1391" s="4"/>
      <c r="S1391" s="4"/>
      <c r="T1391" s="4"/>
      <c r="U1391" s="4"/>
      <c r="V1391" s="4"/>
      <c r="W1391" s="4"/>
    </row>
    <row r="1392" spans="1:23" hidden="1" x14ac:dyDescent="0.2">
      <c r="A1392" s="4">
        <v>50</v>
      </c>
      <c r="B1392" s="4">
        <v>0</v>
      </c>
      <c r="C1392" s="4">
        <v>0</v>
      </c>
      <c r="D1392" s="4">
        <v>1</v>
      </c>
      <c r="E1392" s="4">
        <v>224</v>
      </c>
      <c r="F1392" s="4">
        <f>ROUND(Source!AR1365,O1392)</f>
        <v>0</v>
      </c>
      <c r="G1392" s="4" t="s">
        <v>115</v>
      </c>
      <c r="H1392" s="4" t="s">
        <v>116</v>
      </c>
      <c r="I1392" s="4"/>
      <c r="J1392" s="4"/>
      <c r="K1392" s="4">
        <v>224</v>
      </c>
      <c r="L1392" s="4">
        <v>27</v>
      </c>
      <c r="M1392" s="4">
        <v>3</v>
      </c>
      <c r="N1392" s="4" t="s">
        <v>3</v>
      </c>
      <c r="O1392" s="4">
        <v>2</v>
      </c>
      <c r="P1392" s="4"/>
      <c r="Q1392" s="4"/>
      <c r="R1392" s="4"/>
      <c r="S1392" s="4"/>
      <c r="T1392" s="4"/>
      <c r="U1392" s="4"/>
      <c r="V1392" s="4"/>
      <c r="W1392" s="4"/>
    </row>
    <row r="1393" spans="1:245" hidden="1" x14ac:dyDescent="0.2"/>
    <row r="1394" spans="1:245" hidden="1" x14ac:dyDescent="0.2">
      <c r="A1394" s="1">
        <v>4</v>
      </c>
      <c r="B1394" s="1">
        <v>1</v>
      </c>
      <c r="C1394" s="1"/>
      <c r="D1394" s="1">
        <f>ROW(A1402)</f>
        <v>1402</v>
      </c>
      <c r="E1394" s="1"/>
      <c r="F1394" s="1" t="s">
        <v>13</v>
      </c>
      <c r="G1394" s="1" t="s">
        <v>863</v>
      </c>
      <c r="H1394" s="1" t="s">
        <v>3</v>
      </c>
      <c r="I1394" s="1">
        <v>0</v>
      </c>
      <c r="J1394" s="1"/>
      <c r="K1394" s="1">
        <v>0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 t="s">
        <v>3</v>
      </c>
      <c r="V1394" s="1">
        <v>0</v>
      </c>
      <c r="W1394" s="1"/>
      <c r="X1394" s="1"/>
      <c r="Y1394" s="1"/>
      <c r="Z1394" s="1"/>
      <c r="AA1394" s="1"/>
      <c r="AB1394" s="1" t="s">
        <v>3</v>
      </c>
      <c r="AC1394" s="1" t="s">
        <v>3</v>
      </c>
      <c r="AD1394" s="1" t="s">
        <v>3</v>
      </c>
      <c r="AE1394" s="1" t="s">
        <v>3</v>
      </c>
      <c r="AF1394" s="1" t="s">
        <v>3</v>
      </c>
      <c r="AG1394" s="1" t="s">
        <v>3</v>
      </c>
      <c r="AH1394" s="1"/>
      <c r="AI1394" s="1"/>
      <c r="AJ1394" s="1"/>
      <c r="AK1394" s="1"/>
      <c r="AL1394" s="1"/>
      <c r="AM1394" s="1"/>
      <c r="AN1394" s="1"/>
      <c r="AO1394" s="1"/>
      <c r="AP1394" s="1" t="s">
        <v>3</v>
      </c>
      <c r="AQ1394" s="1" t="s">
        <v>3</v>
      </c>
      <c r="AR1394" s="1" t="s">
        <v>3</v>
      </c>
      <c r="AS1394" s="1"/>
      <c r="AT1394" s="1"/>
      <c r="AU1394" s="1"/>
      <c r="AV1394" s="1"/>
      <c r="AW1394" s="1"/>
      <c r="AX1394" s="1"/>
      <c r="AY1394" s="1"/>
      <c r="AZ1394" s="1" t="s">
        <v>3</v>
      </c>
      <c r="BA1394" s="1"/>
      <c r="BB1394" s="1" t="s">
        <v>3</v>
      </c>
      <c r="BC1394" s="1" t="s">
        <v>3</v>
      </c>
      <c r="BD1394" s="1" t="s">
        <v>3</v>
      </c>
      <c r="BE1394" s="1" t="s">
        <v>3</v>
      </c>
      <c r="BF1394" s="1" t="s">
        <v>3</v>
      </c>
      <c r="BG1394" s="1" t="s">
        <v>3</v>
      </c>
      <c r="BH1394" s="1" t="s">
        <v>3</v>
      </c>
      <c r="BI1394" s="1" t="s">
        <v>3</v>
      </c>
      <c r="BJ1394" s="1" t="s">
        <v>3</v>
      </c>
      <c r="BK1394" s="1" t="s">
        <v>3</v>
      </c>
      <c r="BL1394" s="1" t="s">
        <v>3</v>
      </c>
      <c r="BM1394" s="1" t="s">
        <v>3</v>
      </c>
      <c r="BN1394" s="1" t="s">
        <v>3</v>
      </c>
      <c r="BO1394" s="1" t="s">
        <v>3</v>
      </c>
      <c r="BP1394" s="1" t="s">
        <v>3</v>
      </c>
      <c r="BQ1394" s="1"/>
      <c r="BR1394" s="1"/>
      <c r="BS1394" s="1"/>
      <c r="BT1394" s="1"/>
      <c r="BU1394" s="1"/>
      <c r="BV1394" s="1"/>
      <c r="BW1394" s="1"/>
      <c r="BX1394" s="1">
        <v>0</v>
      </c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>
        <v>0</v>
      </c>
    </row>
    <row r="1395" spans="1:245" hidden="1" x14ac:dyDescent="0.2"/>
    <row r="1396" spans="1:245" hidden="1" x14ac:dyDescent="0.2">
      <c r="A1396" s="2">
        <v>52</v>
      </c>
      <c r="B1396" s="2">
        <f t="shared" ref="B1396:G1396" si="1139">B1402</f>
        <v>1</v>
      </c>
      <c r="C1396" s="2">
        <f t="shared" si="1139"/>
        <v>4</v>
      </c>
      <c r="D1396" s="2">
        <f t="shared" si="1139"/>
        <v>1394</v>
      </c>
      <c r="E1396" s="2">
        <f t="shared" si="1139"/>
        <v>0</v>
      </c>
      <c r="F1396" s="2" t="str">
        <f t="shared" si="1139"/>
        <v>Новый раздел</v>
      </c>
      <c r="G1396" s="2" t="str">
        <f t="shared" si="1139"/>
        <v>п.60   Установка поручней - 20м/п</v>
      </c>
      <c r="H1396" s="2"/>
      <c r="I1396" s="2"/>
      <c r="J1396" s="2"/>
      <c r="K1396" s="2"/>
      <c r="L1396" s="2"/>
      <c r="M1396" s="2"/>
      <c r="N1396" s="2"/>
      <c r="O1396" s="2">
        <f t="shared" ref="O1396:AT1396" si="1140">O1402</f>
        <v>0</v>
      </c>
      <c r="P1396" s="2">
        <f t="shared" si="1140"/>
        <v>0</v>
      </c>
      <c r="Q1396" s="2">
        <f t="shared" si="1140"/>
        <v>0</v>
      </c>
      <c r="R1396" s="2">
        <f t="shared" si="1140"/>
        <v>0</v>
      </c>
      <c r="S1396" s="2">
        <f t="shared" si="1140"/>
        <v>0</v>
      </c>
      <c r="T1396" s="2">
        <f t="shared" si="1140"/>
        <v>0</v>
      </c>
      <c r="U1396" s="2">
        <f t="shared" si="1140"/>
        <v>0</v>
      </c>
      <c r="V1396" s="2">
        <f t="shared" si="1140"/>
        <v>0</v>
      </c>
      <c r="W1396" s="2">
        <f t="shared" si="1140"/>
        <v>0</v>
      </c>
      <c r="X1396" s="2">
        <f t="shared" si="1140"/>
        <v>0</v>
      </c>
      <c r="Y1396" s="2">
        <f t="shared" si="1140"/>
        <v>0</v>
      </c>
      <c r="Z1396" s="2">
        <f t="shared" si="1140"/>
        <v>0</v>
      </c>
      <c r="AA1396" s="2">
        <f t="shared" si="1140"/>
        <v>0</v>
      </c>
      <c r="AB1396" s="2">
        <f t="shared" si="1140"/>
        <v>0</v>
      </c>
      <c r="AC1396" s="2">
        <f t="shared" si="1140"/>
        <v>0</v>
      </c>
      <c r="AD1396" s="2">
        <f t="shared" si="1140"/>
        <v>0</v>
      </c>
      <c r="AE1396" s="2">
        <f t="shared" si="1140"/>
        <v>0</v>
      </c>
      <c r="AF1396" s="2">
        <f t="shared" si="1140"/>
        <v>0</v>
      </c>
      <c r="AG1396" s="2">
        <f t="shared" si="1140"/>
        <v>0</v>
      </c>
      <c r="AH1396" s="2">
        <f t="shared" si="1140"/>
        <v>0</v>
      </c>
      <c r="AI1396" s="2">
        <f t="shared" si="1140"/>
        <v>0</v>
      </c>
      <c r="AJ1396" s="2">
        <f t="shared" si="1140"/>
        <v>0</v>
      </c>
      <c r="AK1396" s="2">
        <f t="shared" si="1140"/>
        <v>0</v>
      </c>
      <c r="AL1396" s="2">
        <f t="shared" si="1140"/>
        <v>0</v>
      </c>
      <c r="AM1396" s="2">
        <f t="shared" si="1140"/>
        <v>0</v>
      </c>
      <c r="AN1396" s="2">
        <f t="shared" si="1140"/>
        <v>0</v>
      </c>
      <c r="AO1396" s="2">
        <f t="shared" si="1140"/>
        <v>0</v>
      </c>
      <c r="AP1396" s="2">
        <f t="shared" si="1140"/>
        <v>0</v>
      </c>
      <c r="AQ1396" s="2">
        <f t="shared" si="1140"/>
        <v>0</v>
      </c>
      <c r="AR1396" s="2">
        <f t="shared" si="1140"/>
        <v>0</v>
      </c>
      <c r="AS1396" s="2">
        <f t="shared" si="1140"/>
        <v>0</v>
      </c>
      <c r="AT1396" s="2">
        <f t="shared" si="1140"/>
        <v>0</v>
      </c>
      <c r="AU1396" s="2">
        <f t="shared" ref="AU1396:BZ1396" si="1141">AU1402</f>
        <v>0</v>
      </c>
      <c r="AV1396" s="2">
        <f t="shared" si="1141"/>
        <v>0</v>
      </c>
      <c r="AW1396" s="2">
        <f t="shared" si="1141"/>
        <v>0</v>
      </c>
      <c r="AX1396" s="2">
        <f t="shared" si="1141"/>
        <v>0</v>
      </c>
      <c r="AY1396" s="2">
        <f t="shared" si="1141"/>
        <v>0</v>
      </c>
      <c r="AZ1396" s="2">
        <f t="shared" si="1141"/>
        <v>0</v>
      </c>
      <c r="BA1396" s="2">
        <f t="shared" si="1141"/>
        <v>0</v>
      </c>
      <c r="BB1396" s="2">
        <f t="shared" si="1141"/>
        <v>0</v>
      </c>
      <c r="BC1396" s="2">
        <f t="shared" si="1141"/>
        <v>0</v>
      </c>
      <c r="BD1396" s="2">
        <f t="shared" si="1141"/>
        <v>0</v>
      </c>
      <c r="BE1396" s="2">
        <f t="shared" si="1141"/>
        <v>0</v>
      </c>
      <c r="BF1396" s="2">
        <f t="shared" si="1141"/>
        <v>0</v>
      </c>
      <c r="BG1396" s="2">
        <f t="shared" si="1141"/>
        <v>0</v>
      </c>
      <c r="BH1396" s="2">
        <f t="shared" si="1141"/>
        <v>0</v>
      </c>
      <c r="BI1396" s="2">
        <f t="shared" si="1141"/>
        <v>0</v>
      </c>
      <c r="BJ1396" s="2">
        <f t="shared" si="1141"/>
        <v>0</v>
      </c>
      <c r="BK1396" s="2">
        <f t="shared" si="1141"/>
        <v>0</v>
      </c>
      <c r="BL1396" s="2">
        <f t="shared" si="1141"/>
        <v>0</v>
      </c>
      <c r="BM1396" s="2">
        <f t="shared" si="1141"/>
        <v>0</v>
      </c>
      <c r="BN1396" s="2">
        <f t="shared" si="1141"/>
        <v>0</v>
      </c>
      <c r="BO1396" s="2">
        <f t="shared" si="1141"/>
        <v>0</v>
      </c>
      <c r="BP1396" s="2">
        <f t="shared" si="1141"/>
        <v>0</v>
      </c>
      <c r="BQ1396" s="2">
        <f t="shared" si="1141"/>
        <v>0</v>
      </c>
      <c r="BR1396" s="2">
        <f t="shared" si="1141"/>
        <v>0</v>
      </c>
      <c r="BS1396" s="2">
        <f t="shared" si="1141"/>
        <v>0</v>
      </c>
      <c r="BT1396" s="2">
        <f t="shared" si="1141"/>
        <v>0</v>
      </c>
      <c r="BU1396" s="2">
        <f t="shared" si="1141"/>
        <v>0</v>
      </c>
      <c r="BV1396" s="2">
        <f t="shared" si="1141"/>
        <v>0</v>
      </c>
      <c r="BW1396" s="2">
        <f t="shared" si="1141"/>
        <v>0</v>
      </c>
      <c r="BX1396" s="2">
        <f t="shared" si="1141"/>
        <v>0</v>
      </c>
      <c r="BY1396" s="2">
        <f t="shared" si="1141"/>
        <v>0</v>
      </c>
      <c r="BZ1396" s="2">
        <f t="shared" si="1141"/>
        <v>0</v>
      </c>
      <c r="CA1396" s="2">
        <f t="shared" ref="CA1396:DF1396" si="1142">CA1402</f>
        <v>0</v>
      </c>
      <c r="CB1396" s="2">
        <f t="shared" si="1142"/>
        <v>0</v>
      </c>
      <c r="CC1396" s="2">
        <f t="shared" si="1142"/>
        <v>0</v>
      </c>
      <c r="CD1396" s="2">
        <f t="shared" si="1142"/>
        <v>0</v>
      </c>
      <c r="CE1396" s="2">
        <f t="shared" si="1142"/>
        <v>0</v>
      </c>
      <c r="CF1396" s="2">
        <f t="shared" si="1142"/>
        <v>0</v>
      </c>
      <c r="CG1396" s="2">
        <f t="shared" si="1142"/>
        <v>0</v>
      </c>
      <c r="CH1396" s="2">
        <f t="shared" si="1142"/>
        <v>0</v>
      </c>
      <c r="CI1396" s="2">
        <f t="shared" si="1142"/>
        <v>0</v>
      </c>
      <c r="CJ1396" s="2">
        <f t="shared" si="1142"/>
        <v>0</v>
      </c>
      <c r="CK1396" s="2">
        <f t="shared" si="1142"/>
        <v>0</v>
      </c>
      <c r="CL1396" s="2">
        <f t="shared" si="1142"/>
        <v>0</v>
      </c>
      <c r="CM1396" s="2">
        <f t="shared" si="1142"/>
        <v>0</v>
      </c>
      <c r="CN1396" s="2">
        <f t="shared" si="1142"/>
        <v>0</v>
      </c>
      <c r="CO1396" s="2">
        <f t="shared" si="1142"/>
        <v>0</v>
      </c>
      <c r="CP1396" s="2">
        <f t="shared" si="1142"/>
        <v>0</v>
      </c>
      <c r="CQ1396" s="2">
        <f t="shared" si="1142"/>
        <v>0</v>
      </c>
      <c r="CR1396" s="2">
        <f t="shared" si="1142"/>
        <v>0</v>
      </c>
      <c r="CS1396" s="2">
        <f t="shared" si="1142"/>
        <v>0</v>
      </c>
      <c r="CT1396" s="2">
        <f t="shared" si="1142"/>
        <v>0</v>
      </c>
      <c r="CU1396" s="2">
        <f t="shared" si="1142"/>
        <v>0</v>
      </c>
      <c r="CV1396" s="2">
        <f t="shared" si="1142"/>
        <v>0</v>
      </c>
      <c r="CW1396" s="2">
        <f t="shared" si="1142"/>
        <v>0</v>
      </c>
      <c r="CX1396" s="2">
        <f t="shared" si="1142"/>
        <v>0</v>
      </c>
      <c r="CY1396" s="2">
        <f t="shared" si="1142"/>
        <v>0</v>
      </c>
      <c r="CZ1396" s="2">
        <f t="shared" si="1142"/>
        <v>0</v>
      </c>
      <c r="DA1396" s="2">
        <f t="shared" si="1142"/>
        <v>0</v>
      </c>
      <c r="DB1396" s="2">
        <f t="shared" si="1142"/>
        <v>0</v>
      </c>
      <c r="DC1396" s="2">
        <f t="shared" si="1142"/>
        <v>0</v>
      </c>
      <c r="DD1396" s="2">
        <f t="shared" si="1142"/>
        <v>0</v>
      </c>
      <c r="DE1396" s="2">
        <f t="shared" si="1142"/>
        <v>0</v>
      </c>
      <c r="DF1396" s="2">
        <f t="shared" si="1142"/>
        <v>0</v>
      </c>
      <c r="DG1396" s="3">
        <f t="shared" ref="DG1396:EL1396" si="1143">DG1402</f>
        <v>0</v>
      </c>
      <c r="DH1396" s="3">
        <f t="shared" si="1143"/>
        <v>0</v>
      </c>
      <c r="DI1396" s="3">
        <f t="shared" si="1143"/>
        <v>0</v>
      </c>
      <c r="DJ1396" s="3">
        <f t="shared" si="1143"/>
        <v>0</v>
      </c>
      <c r="DK1396" s="3">
        <f t="shared" si="1143"/>
        <v>0</v>
      </c>
      <c r="DL1396" s="3">
        <f t="shared" si="1143"/>
        <v>0</v>
      </c>
      <c r="DM1396" s="3">
        <f t="shared" si="1143"/>
        <v>0</v>
      </c>
      <c r="DN1396" s="3">
        <f t="shared" si="1143"/>
        <v>0</v>
      </c>
      <c r="DO1396" s="3">
        <f t="shared" si="1143"/>
        <v>0</v>
      </c>
      <c r="DP1396" s="3">
        <f t="shared" si="1143"/>
        <v>0</v>
      </c>
      <c r="DQ1396" s="3">
        <f t="shared" si="1143"/>
        <v>0</v>
      </c>
      <c r="DR1396" s="3">
        <f t="shared" si="1143"/>
        <v>0</v>
      </c>
      <c r="DS1396" s="3">
        <f t="shared" si="1143"/>
        <v>0</v>
      </c>
      <c r="DT1396" s="3">
        <f t="shared" si="1143"/>
        <v>0</v>
      </c>
      <c r="DU1396" s="3">
        <f t="shared" si="1143"/>
        <v>0</v>
      </c>
      <c r="DV1396" s="3">
        <f t="shared" si="1143"/>
        <v>0</v>
      </c>
      <c r="DW1396" s="3">
        <f t="shared" si="1143"/>
        <v>0</v>
      </c>
      <c r="DX1396" s="3">
        <f t="shared" si="1143"/>
        <v>0</v>
      </c>
      <c r="DY1396" s="3">
        <f t="shared" si="1143"/>
        <v>0</v>
      </c>
      <c r="DZ1396" s="3">
        <f t="shared" si="1143"/>
        <v>0</v>
      </c>
      <c r="EA1396" s="3">
        <f t="shared" si="1143"/>
        <v>0</v>
      </c>
      <c r="EB1396" s="3">
        <f t="shared" si="1143"/>
        <v>0</v>
      </c>
      <c r="EC1396" s="3">
        <f t="shared" si="1143"/>
        <v>0</v>
      </c>
      <c r="ED1396" s="3">
        <f t="shared" si="1143"/>
        <v>0</v>
      </c>
      <c r="EE1396" s="3">
        <f t="shared" si="1143"/>
        <v>0</v>
      </c>
      <c r="EF1396" s="3">
        <f t="shared" si="1143"/>
        <v>0</v>
      </c>
      <c r="EG1396" s="3">
        <f t="shared" si="1143"/>
        <v>0</v>
      </c>
      <c r="EH1396" s="3">
        <f t="shared" si="1143"/>
        <v>0</v>
      </c>
      <c r="EI1396" s="3">
        <f t="shared" si="1143"/>
        <v>0</v>
      </c>
      <c r="EJ1396" s="3">
        <f t="shared" si="1143"/>
        <v>0</v>
      </c>
      <c r="EK1396" s="3">
        <f t="shared" si="1143"/>
        <v>0</v>
      </c>
      <c r="EL1396" s="3">
        <f t="shared" si="1143"/>
        <v>0</v>
      </c>
      <c r="EM1396" s="3">
        <f t="shared" ref="EM1396:FR1396" si="1144">EM1402</f>
        <v>0</v>
      </c>
      <c r="EN1396" s="3">
        <f t="shared" si="1144"/>
        <v>0</v>
      </c>
      <c r="EO1396" s="3">
        <f t="shared" si="1144"/>
        <v>0</v>
      </c>
      <c r="EP1396" s="3">
        <f t="shared" si="1144"/>
        <v>0</v>
      </c>
      <c r="EQ1396" s="3">
        <f t="shared" si="1144"/>
        <v>0</v>
      </c>
      <c r="ER1396" s="3">
        <f t="shared" si="1144"/>
        <v>0</v>
      </c>
      <c r="ES1396" s="3">
        <f t="shared" si="1144"/>
        <v>0</v>
      </c>
      <c r="ET1396" s="3">
        <f t="shared" si="1144"/>
        <v>0</v>
      </c>
      <c r="EU1396" s="3">
        <f t="shared" si="1144"/>
        <v>0</v>
      </c>
      <c r="EV1396" s="3">
        <f t="shared" si="1144"/>
        <v>0</v>
      </c>
      <c r="EW1396" s="3">
        <f t="shared" si="1144"/>
        <v>0</v>
      </c>
      <c r="EX1396" s="3">
        <f t="shared" si="1144"/>
        <v>0</v>
      </c>
      <c r="EY1396" s="3">
        <f t="shared" si="1144"/>
        <v>0</v>
      </c>
      <c r="EZ1396" s="3">
        <f t="shared" si="1144"/>
        <v>0</v>
      </c>
      <c r="FA1396" s="3">
        <f t="shared" si="1144"/>
        <v>0</v>
      </c>
      <c r="FB1396" s="3">
        <f t="shared" si="1144"/>
        <v>0</v>
      </c>
      <c r="FC1396" s="3">
        <f t="shared" si="1144"/>
        <v>0</v>
      </c>
      <c r="FD1396" s="3">
        <f t="shared" si="1144"/>
        <v>0</v>
      </c>
      <c r="FE1396" s="3">
        <f t="shared" si="1144"/>
        <v>0</v>
      </c>
      <c r="FF1396" s="3">
        <f t="shared" si="1144"/>
        <v>0</v>
      </c>
      <c r="FG1396" s="3">
        <f t="shared" si="1144"/>
        <v>0</v>
      </c>
      <c r="FH1396" s="3">
        <f t="shared" si="1144"/>
        <v>0</v>
      </c>
      <c r="FI1396" s="3">
        <f t="shared" si="1144"/>
        <v>0</v>
      </c>
      <c r="FJ1396" s="3">
        <f t="shared" si="1144"/>
        <v>0</v>
      </c>
      <c r="FK1396" s="3">
        <f t="shared" si="1144"/>
        <v>0</v>
      </c>
      <c r="FL1396" s="3">
        <f t="shared" si="1144"/>
        <v>0</v>
      </c>
      <c r="FM1396" s="3">
        <f t="shared" si="1144"/>
        <v>0</v>
      </c>
      <c r="FN1396" s="3">
        <f t="shared" si="1144"/>
        <v>0</v>
      </c>
      <c r="FO1396" s="3">
        <f t="shared" si="1144"/>
        <v>0</v>
      </c>
      <c r="FP1396" s="3">
        <f t="shared" si="1144"/>
        <v>0</v>
      </c>
      <c r="FQ1396" s="3">
        <f t="shared" si="1144"/>
        <v>0</v>
      </c>
      <c r="FR1396" s="3">
        <f t="shared" si="1144"/>
        <v>0</v>
      </c>
      <c r="FS1396" s="3">
        <f t="shared" ref="FS1396:GX1396" si="1145">FS1402</f>
        <v>0</v>
      </c>
      <c r="FT1396" s="3">
        <f t="shared" si="1145"/>
        <v>0</v>
      </c>
      <c r="FU1396" s="3">
        <f t="shared" si="1145"/>
        <v>0</v>
      </c>
      <c r="FV1396" s="3">
        <f t="shared" si="1145"/>
        <v>0</v>
      </c>
      <c r="FW1396" s="3">
        <f t="shared" si="1145"/>
        <v>0</v>
      </c>
      <c r="FX1396" s="3">
        <f t="shared" si="1145"/>
        <v>0</v>
      </c>
      <c r="FY1396" s="3">
        <f t="shared" si="1145"/>
        <v>0</v>
      </c>
      <c r="FZ1396" s="3">
        <f t="shared" si="1145"/>
        <v>0</v>
      </c>
      <c r="GA1396" s="3">
        <f t="shared" si="1145"/>
        <v>0</v>
      </c>
      <c r="GB1396" s="3">
        <f t="shared" si="1145"/>
        <v>0</v>
      </c>
      <c r="GC1396" s="3">
        <f t="shared" si="1145"/>
        <v>0</v>
      </c>
      <c r="GD1396" s="3">
        <f t="shared" si="1145"/>
        <v>0</v>
      </c>
      <c r="GE1396" s="3">
        <f t="shared" si="1145"/>
        <v>0</v>
      </c>
      <c r="GF1396" s="3">
        <f t="shared" si="1145"/>
        <v>0</v>
      </c>
      <c r="GG1396" s="3">
        <f t="shared" si="1145"/>
        <v>0</v>
      </c>
      <c r="GH1396" s="3">
        <f t="shared" si="1145"/>
        <v>0</v>
      </c>
      <c r="GI1396" s="3">
        <f t="shared" si="1145"/>
        <v>0</v>
      </c>
      <c r="GJ1396" s="3">
        <f t="shared" si="1145"/>
        <v>0</v>
      </c>
      <c r="GK1396" s="3">
        <f t="shared" si="1145"/>
        <v>0</v>
      </c>
      <c r="GL1396" s="3">
        <f t="shared" si="1145"/>
        <v>0</v>
      </c>
      <c r="GM1396" s="3">
        <f t="shared" si="1145"/>
        <v>0</v>
      </c>
      <c r="GN1396" s="3">
        <f t="shared" si="1145"/>
        <v>0</v>
      </c>
      <c r="GO1396" s="3">
        <f t="shared" si="1145"/>
        <v>0</v>
      </c>
      <c r="GP1396" s="3">
        <f t="shared" si="1145"/>
        <v>0</v>
      </c>
      <c r="GQ1396" s="3">
        <f t="shared" si="1145"/>
        <v>0</v>
      </c>
      <c r="GR1396" s="3">
        <f t="shared" si="1145"/>
        <v>0</v>
      </c>
      <c r="GS1396" s="3">
        <f t="shared" si="1145"/>
        <v>0</v>
      </c>
      <c r="GT1396" s="3">
        <f t="shared" si="1145"/>
        <v>0</v>
      </c>
      <c r="GU1396" s="3">
        <f t="shared" si="1145"/>
        <v>0</v>
      </c>
      <c r="GV1396" s="3">
        <f t="shared" si="1145"/>
        <v>0</v>
      </c>
      <c r="GW1396" s="3">
        <f t="shared" si="1145"/>
        <v>0</v>
      </c>
      <c r="GX1396" s="3">
        <f t="shared" si="1145"/>
        <v>0</v>
      </c>
    </row>
    <row r="1397" spans="1:245" hidden="1" x14ac:dyDescent="0.2"/>
    <row r="1398" spans="1:245" hidden="1" x14ac:dyDescent="0.2">
      <c r="A1398">
        <v>17</v>
      </c>
      <c r="B1398">
        <v>1</v>
      </c>
      <c r="C1398">
        <f>ROW(SmtRes!A670)</f>
        <v>670</v>
      </c>
      <c r="D1398">
        <f>ROW(EtalonRes!A663)</f>
        <v>663</v>
      </c>
      <c r="E1398" t="s">
        <v>864</v>
      </c>
      <c r="F1398" t="s">
        <v>865</v>
      </c>
      <c r="G1398" t="s">
        <v>866</v>
      </c>
      <c r="H1398" t="s">
        <v>867</v>
      </c>
      <c r="I1398">
        <v>0</v>
      </c>
      <c r="J1398">
        <v>0</v>
      </c>
      <c r="O1398">
        <f>ROUND(CP1398,2)</f>
        <v>0</v>
      </c>
      <c r="P1398">
        <f>ROUND((ROUND((AC1398*AW1398*I1398),2)*BC1398),2)</f>
        <v>0</v>
      </c>
      <c r="Q1398">
        <f>(ROUND((ROUND(((ET1398)*AV1398*I1398),2)*BB1398),2)+ROUND((ROUND(((AE1398-(EU1398))*AV1398*I1398),2)*BS1398),2))</f>
        <v>0</v>
      </c>
      <c r="R1398">
        <f>ROUND((ROUND((AE1398*AV1398*I1398),2)*BS1398),2)</f>
        <v>0</v>
      </c>
      <c r="S1398">
        <f>ROUND((ROUND((AF1398*AV1398*I1398),2)*BA1398),2)</f>
        <v>0</v>
      </c>
      <c r="T1398">
        <f>ROUND(CU1398*I1398,2)</f>
        <v>0</v>
      </c>
      <c r="U1398">
        <f>CV1398*I1398</f>
        <v>0</v>
      </c>
      <c r="V1398">
        <f>CW1398*I1398</f>
        <v>0</v>
      </c>
      <c r="W1398">
        <f>ROUND(CX1398*I1398,2)</f>
        <v>0</v>
      </c>
      <c r="X1398">
        <f t="shared" ref="X1398:Y1400" si="1146">ROUND(CY1398,2)</f>
        <v>0</v>
      </c>
      <c r="Y1398">
        <f t="shared" si="1146"/>
        <v>0</v>
      </c>
      <c r="AA1398">
        <v>40385408</v>
      </c>
      <c r="AB1398">
        <f>ROUND((AC1398+AD1398+AF1398),6)</f>
        <v>29.75</v>
      </c>
      <c r="AC1398">
        <f>ROUND((ES1398),6)</f>
        <v>8.27</v>
      </c>
      <c r="AD1398">
        <f>ROUND((((ET1398)-(EU1398))+AE1398),6)</f>
        <v>2</v>
      </c>
      <c r="AE1398">
        <f t="shared" ref="AE1398:AF1400" si="1147">ROUND((EU1398),6)</f>
        <v>0.11</v>
      </c>
      <c r="AF1398">
        <f t="shared" si="1147"/>
        <v>19.48</v>
      </c>
      <c r="AG1398">
        <f>ROUND((AP1398),6)</f>
        <v>0</v>
      </c>
      <c r="AH1398">
        <f t="shared" ref="AH1398:AI1400" si="1148">(EW1398)</f>
        <v>1.63</v>
      </c>
      <c r="AI1398">
        <f t="shared" si="1148"/>
        <v>0</v>
      </c>
      <c r="AJ1398">
        <f>(AS1398)</f>
        <v>0</v>
      </c>
      <c r="AK1398">
        <v>29.75</v>
      </c>
      <c r="AL1398">
        <v>8.27</v>
      </c>
      <c r="AM1398">
        <v>2</v>
      </c>
      <c r="AN1398">
        <v>0.11</v>
      </c>
      <c r="AO1398">
        <v>19.48</v>
      </c>
      <c r="AP1398">
        <v>0</v>
      </c>
      <c r="AQ1398">
        <v>1.63</v>
      </c>
      <c r="AR1398">
        <v>0</v>
      </c>
      <c r="AS1398">
        <v>0</v>
      </c>
      <c r="AT1398">
        <v>85</v>
      </c>
      <c r="AU1398">
        <v>41</v>
      </c>
      <c r="AV1398">
        <v>1</v>
      </c>
      <c r="AW1398">
        <v>1</v>
      </c>
      <c r="AZ1398">
        <v>1</v>
      </c>
      <c r="BA1398">
        <v>24.53</v>
      </c>
      <c r="BB1398">
        <v>7.22</v>
      </c>
      <c r="BC1398">
        <v>3.77</v>
      </c>
      <c r="BD1398" t="s">
        <v>3</v>
      </c>
      <c r="BE1398" t="s">
        <v>3</v>
      </c>
      <c r="BF1398" t="s">
        <v>3</v>
      </c>
      <c r="BG1398" t="s">
        <v>3</v>
      </c>
      <c r="BH1398">
        <v>0</v>
      </c>
      <c r="BI1398">
        <v>1</v>
      </c>
      <c r="BJ1398" t="s">
        <v>868</v>
      </c>
      <c r="BM1398">
        <v>1730</v>
      </c>
      <c r="BN1398">
        <v>0</v>
      </c>
      <c r="BO1398" t="s">
        <v>3</v>
      </c>
      <c r="BP1398">
        <v>0</v>
      </c>
      <c r="BQ1398">
        <v>30</v>
      </c>
      <c r="BR1398">
        <v>0</v>
      </c>
      <c r="BS1398">
        <v>24.53</v>
      </c>
      <c r="BT1398">
        <v>1</v>
      </c>
      <c r="BU1398">
        <v>1</v>
      </c>
      <c r="BV1398">
        <v>1</v>
      </c>
      <c r="BW1398">
        <v>1</v>
      </c>
      <c r="BX1398">
        <v>1</v>
      </c>
      <c r="BY1398" t="s">
        <v>3</v>
      </c>
      <c r="BZ1398">
        <v>85</v>
      </c>
      <c r="CA1398">
        <v>41</v>
      </c>
      <c r="CE1398">
        <v>30</v>
      </c>
      <c r="CF1398">
        <v>0</v>
      </c>
      <c r="CG1398">
        <v>0</v>
      </c>
      <c r="CM1398">
        <v>0</v>
      </c>
      <c r="CN1398" t="s">
        <v>3</v>
      </c>
      <c r="CO1398">
        <v>0</v>
      </c>
      <c r="CP1398">
        <f>(P1398+Q1398+S1398)</f>
        <v>0</v>
      </c>
      <c r="CQ1398">
        <f>ROUND((ROUND((AC1398*AW1398*1),2)*BC1398),2)</f>
        <v>31.18</v>
      </c>
      <c r="CR1398">
        <f>(ROUND((ROUND(((ET1398)*AV1398*1),2)*BB1398),2)+ROUND((ROUND(((AE1398-(EU1398))*AV1398*1),2)*BS1398),2))</f>
        <v>14.44</v>
      </c>
      <c r="CS1398">
        <f>ROUND((ROUND((AE1398*AV1398*1),2)*BS1398),2)</f>
        <v>2.7</v>
      </c>
      <c r="CT1398">
        <f>ROUND((ROUND((AF1398*AV1398*1),2)*BA1398),2)</f>
        <v>477.84</v>
      </c>
      <c r="CU1398">
        <f>AG1398</f>
        <v>0</v>
      </c>
      <c r="CV1398">
        <f>(AH1398*AV1398)</f>
        <v>1.63</v>
      </c>
      <c r="CW1398">
        <f t="shared" ref="CW1398:CX1400" si="1149">AI1398</f>
        <v>0</v>
      </c>
      <c r="CX1398">
        <f t="shared" si="1149"/>
        <v>0</v>
      </c>
      <c r="CY1398">
        <f>S1398*(BZ1398/100)</f>
        <v>0</v>
      </c>
      <c r="CZ1398">
        <f>S1398*(CA1398/100)</f>
        <v>0</v>
      </c>
      <c r="DC1398" t="s">
        <v>3</v>
      </c>
      <c r="DD1398" t="s">
        <v>3</v>
      </c>
      <c r="DE1398" t="s">
        <v>3</v>
      </c>
      <c r="DF1398" t="s">
        <v>3</v>
      </c>
      <c r="DG1398" t="s">
        <v>3</v>
      </c>
      <c r="DH1398" t="s">
        <v>3</v>
      </c>
      <c r="DI1398" t="s">
        <v>3</v>
      </c>
      <c r="DJ1398" t="s">
        <v>3</v>
      </c>
      <c r="DK1398" t="s">
        <v>3</v>
      </c>
      <c r="DL1398" t="s">
        <v>3</v>
      </c>
      <c r="DM1398" t="s">
        <v>3</v>
      </c>
      <c r="DN1398">
        <v>105</v>
      </c>
      <c r="DO1398">
        <v>77</v>
      </c>
      <c r="DP1398">
        <v>1</v>
      </c>
      <c r="DQ1398">
        <v>1</v>
      </c>
      <c r="DU1398">
        <v>1013</v>
      </c>
      <c r="DV1398" t="s">
        <v>867</v>
      </c>
      <c r="DW1398" t="s">
        <v>867</v>
      </c>
      <c r="DX1398">
        <v>1</v>
      </c>
      <c r="EE1398">
        <v>39929142</v>
      </c>
      <c r="EF1398">
        <v>30</v>
      </c>
      <c r="EG1398" t="s">
        <v>51</v>
      </c>
      <c r="EH1398">
        <v>0</v>
      </c>
      <c r="EI1398" t="s">
        <v>3</v>
      </c>
      <c r="EJ1398">
        <v>1</v>
      </c>
      <c r="EK1398">
        <v>1730</v>
      </c>
      <c r="EL1398" t="s">
        <v>869</v>
      </c>
      <c r="EM1398" t="s">
        <v>870</v>
      </c>
      <c r="EO1398" t="s">
        <v>3</v>
      </c>
      <c r="EQ1398">
        <v>131072</v>
      </c>
      <c r="ER1398">
        <v>29.75</v>
      </c>
      <c r="ES1398">
        <v>8.27</v>
      </c>
      <c r="ET1398">
        <v>2</v>
      </c>
      <c r="EU1398">
        <v>0.11</v>
      </c>
      <c r="EV1398">
        <v>19.48</v>
      </c>
      <c r="EW1398">
        <v>1.63</v>
      </c>
      <c r="EX1398">
        <v>0</v>
      </c>
      <c r="EY1398">
        <v>0</v>
      </c>
      <c r="FQ1398">
        <v>0</v>
      </c>
      <c r="FR1398">
        <f>ROUND(IF(AND(BH1398=3,BI1398=3),P1398,0),2)</f>
        <v>0</v>
      </c>
      <c r="FS1398">
        <v>0</v>
      </c>
      <c r="FX1398">
        <v>105</v>
      </c>
      <c r="FY1398">
        <v>77</v>
      </c>
      <c r="GA1398" t="s">
        <v>3</v>
      </c>
      <c r="GD1398">
        <v>0</v>
      </c>
      <c r="GF1398">
        <v>1937201049</v>
      </c>
      <c r="GG1398">
        <v>2</v>
      </c>
      <c r="GH1398">
        <v>1</v>
      </c>
      <c r="GI1398">
        <v>3</v>
      </c>
      <c r="GJ1398">
        <v>0</v>
      </c>
      <c r="GK1398">
        <f>ROUND(R1398*(R12)/100,2)</f>
        <v>0</v>
      </c>
      <c r="GL1398">
        <f>ROUND(IF(AND(BH1398=3,BI1398=3,FS1398&lt;&gt;0),P1398,0),2)</f>
        <v>0</v>
      </c>
      <c r="GM1398">
        <f>ROUND(O1398+X1398+Y1398+GK1398,2)+GX1398</f>
        <v>0</v>
      </c>
      <c r="GN1398">
        <f>IF(OR(BI1398=0,BI1398=1),ROUND(O1398+X1398+Y1398+GK1398,2),0)</f>
        <v>0</v>
      </c>
      <c r="GO1398">
        <f>IF(BI1398=2,ROUND(O1398+X1398+Y1398+GK1398,2),0)</f>
        <v>0</v>
      </c>
      <c r="GP1398">
        <f>IF(BI1398=4,ROUND(O1398+X1398+Y1398+GK1398,2)+GX1398,0)</f>
        <v>0</v>
      </c>
      <c r="GR1398">
        <v>0</v>
      </c>
      <c r="GS1398">
        <v>3</v>
      </c>
      <c r="GT1398">
        <v>0</v>
      </c>
      <c r="GU1398" t="s">
        <v>3</v>
      </c>
      <c r="GV1398">
        <f>ROUND((GT1398),6)</f>
        <v>0</v>
      </c>
      <c r="GW1398">
        <v>1</v>
      </c>
      <c r="GX1398">
        <f>ROUND(HC1398*I1398,2)</f>
        <v>0</v>
      </c>
      <c r="HA1398">
        <v>0</v>
      </c>
      <c r="HB1398">
        <v>0</v>
      </c>
      <c r="HC1398">
        <f>GV1398*GW1398</f>
        <v>0</v>
      </c>
      <c r="IK1398">
        <v>0</v>
      </c>
    </row>
    <row r="1399" spans="1:245" hidden="1" x14ac:dyDescent="0.2">
      <c r="A1399">
        <v>18</v>
      </c>
      <c r="B1399">
        <v>1</v>
      </c>
      <c r="C1399">
        <v>669</v>
      </c>
      <c r="E1399" t="s">
        <v>871</v>
      </c>
      <c r="F1399" t="s">
        <v>872</v>
      </c>
      <c r="G1399" t="s">
        <v>873</v>
      </c>
      <c r="H1399" t="s">
        <v>530</v>
      </c>
      <c r="I1399">
        <f>I1398*J1399</f>
        <v>0</v>
      </c>
      <c r="J1399">
        <v>1.02</v>
      </c>
      <c r="O1399">
        <f>ROUND(CP1399,2)</f>
        <v>0</v>
      </c>
      <c r="P1399">
        <f>ROUND((ROUND((AC1399*AW1399*I1399),2)*BC1399),2)</f>
        <v>0</v>
      </c>
      <c r="Q1399">
        <f>(ROUND((ROUND(((ET1399)*AV1399*I1399),2)*BB1399),2)+ROUND((ROUND(((AE1399-(EU1399))*AV1399*I1399),2)*BS1399),2))</f>
        <v>0</v>
      </c>
      <c r="R1399">
        <f>ROUND((ROUND((AE1399*AV1399*I1399),2)*BS1399),2)</f>
        <v>0</v>
      </c>
      <c r="S1399">
        <f>ROUND((ROUND((AF1399*AV1399*I1399),2)*BA1399),2)</f>
        <v>0</v>
      </c>
      <c r="T1399">
        <f>ROUND(CU1399*I1399,2)</f>
        <v>0</v>
      </c>
      <c r="U1399">
        <f>CV1399*I1399</f>
        <v>0</v>
      </c>
      <c r="V1399">
        <f>CW1399*I1399</f>
        <v>0</v>
      </c>
      <c r="W1399">
        <f>ROUND(CX1399*I1399,2)</f>
        <v>0</v>
      </c>
      <c r="X1399">
        <f t="shared" si="1146"/>
        <v>0</v>
      </c>
      <c r="Y1399">
        <f t="shared" si="1146"/>
        <v>0</v>
      </c>
      <c r="AA1399">
        <v>40385408</v>
      </c>
      <c r="AB1399">
        <f>ROUND((AC1399+AD1399+AF1399),6)</f>
        <v>182.55</v>
      </c>
      <c r="AC1399">
        <f>ROUND((ES1399),6)</f>
        <v>182.55</v>
      </c>
      <c r="AD1399">
        <f>ROUND((((ET1399)-(EU1399))+AE1399),6)</f>
        <v>0</v>
      </c>
      <c r="AE1399">
        <f t="shared" si="1147"/>
        <v>0</v>
      </c>
      <c r="AF1399">
        <f t="shared" si="1147"/>
        <v>0</v>
      </c>
      <c r="AG1399">
        <f>ROUND((AP1399),6)</f>
        <v>0</v>
      </c>
      <c r="AH1399">
        <f t="shared" si="1148"/>
        <v>0</v>
      </c>
      <c r="AI1399">
        <f t="shared" si="1148"/>
        <v>0</v>
      </c>
      <c r="AJ1399">
        <f>(AS1399)</f>
        <v>0</v>
      </c>
      <c r="AK1399">
        <v>182.55</v>
      </c>
      <c r="AL1399">
        <v>182.55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1</v>
      </c>
      <c r="AW1399">
        <v>1</v>
      </c>
      <c r="AZ1399">
        <v>1</v>
      </c>
      <c r="BA1399">
        <v>1</v>
      </c>
      <c r="BB1399">
        <v>1</v>
      </c>
      <c r="BC1399">
        <v>3.45</v>
      </c>
      <c r="BD1399" t="s">
        <v>3</v>
      </c>
      <c r="BE1399" t="s">
        <v>3</v>
      </c>
      <c r="BF1399" t="s">
        <v>3</v>
      </c>
      <c r="BG1399" t="s">
        <v>3</v>
      </c>
      <c r="BH1399">
        <v>3</v>
      </c>
      <c r="BI1399">
        <v>1</v>
      </c>
      <c r="BJ1399" t="s">
        <v>874</v>
      </c>
      <c r="BM1399">
        <v>1730</v>
      </c>
      <c r="BN1399">
        <v>0</v>
      </c>
      <c r="BO1399" t="s">
        <v>3</v>
      </c>
      <c r="BP1399">
        <v>0</v>
      </c>
      <c r="BQ1399">
        <v>30</v>
      </c>
      <c r="BR1399">
        <v>0</v>
      </c>
      <c r="BS1399">
        <v>1</v>
      </c>
      <c r="BT1399">
        <v>1</v>
      </c>
      <c r="BU1399">
        <v>1</v>
      </c>
      <c r="BV1399">
        <v>1</v>
      </c>
      <c r="BW1399">
        <v>1</v>
      </c>
      <c r="BX1399">
        <v>1</v>
      </c>
      <c r="BY1399" t="s">
        <v>3</v>
      </c>
      <c r="BZ1399">
        <v>0</v>
      </c>
      <c r="CA1399">
        <v>0</v>
      </c>
      <c r="CE1399">
        <v>30</v>
      </c>
      <c r="CF1399">
        <v>0</v>
      </c>
      <c r="CG1399">
        <v>0</v>
      </c>
      <c r="CM1399">
        <v>0</v>
      </c>
      <c r="CN1399" t="s">
        <v>3</v>
      </c>
      <c r="CO1399">
        <v>0</v>
      </c>
      <c r="CP1399">
        <f>(P1399+Q1399+S1399)</f>
        <v>0</v>
      </c>
      <c r="CQ1399">
        <f>ROUND((ROUND((AC1399*AW1399*1),2)*BC1399),2)</f>
        <v>629.79999999999995</v>
      </c>
      <c r="CR1399">
        <f>(ROUND((ROUND(((ET1399)*AV1399*1),2)*BB1399),2)+ROUND((ROUND(((AE1399-(EU1399))*AV1399*1),2)*BS1399),2))</f>
        <v>0</v>
      </c>
      <c r="CS1399">
        <f>ROUND((ROUND((AE1399*AV1399*1),2)*BS1399),2)</f>
        <v>0</v>
      </c>
      <c r="CT1399">
        <f>ROUND((ROUND((AF1399*AV1399*1),2)*BA1399),2)</f>
        <v>0</v>
      </c>
      <c r="CU1399">
        <f>AG1399</f>
        <v>0</v>
      </c>
      <c r="CV1399">
        <f>(AH1399*AV1399)</f>
        <v>0</v>
      </c>
      <c r="CW1399">
        <f t="shared" si="1149"/>
        <v>0</v>
      </c>
      <c r="CX1399">
        <f t="shared" si="1149"/>
        <v>0</v>
      </c>
      <c r="CY1399">
        <f>S1399*(BZ1399/100)</f>
        <v>0</v>
      </c>
      <c r="CZ1399">
        <f>S1399*(CA1399/100)</f>
        <v>0</v>
      </c>
      <c r="DC1399" t="s">
        <v>3</v>
      </c>
      <c r="DD1399" t="s">
        <v>3</v>
      </c>
      <c r="DE1399" t="s">
        <v>3</v>
      </c>
      <c r="DF1399" t="s">
        <v>3</v>
      </c>
      <c r="DG1399" t="s">
        <v>3</v>
      </c>
      <c r="DH1399" t="s">
        <v>3</v>
      </c>
      <c r="DI1399" t="s">
        <v>3</v>
      </c>
      <c r="DJ1399" t="s">
        <v>3</v>
      </c>
      <c r="DK1399" t="s">
        <v>3</v>
      </c>
      <c r="DL1399" t="s">
        <v>3</v>
      </c>
      <c r="DM1399" t="s">
        <v>3</v>
      </c>
      <c r="DN1399">
        <v>105</v>
      </c>
      <c r="DO1399">
        <v>77</v>
      </c>
      <c r="DP1399">
        <v>1</v>
      </c>
      <c r="DQ1399">
        <v>1</v>
      </c>
      <c r="DU1399">
        <v>1003</v>
      </c>
      <c r="DV1399" t="s">
        <v>530</v>
      </c>
      <c r="DW1399" t="s">
        <v>530</v>
      </c>
      <c r="DX1399">
        <v>1</v>
      </c>
      <c r="EE1399">
        <v>39929142</v>
      </c>
      <c r="EF1399">
        <v>30</v>
      </c>
      <c r="EG1399" t="s">
        <v>51</v>
      </c>
      <c r="EH1399">
        <v>0</v>
      </c>
      <c r="EI1399" t="s">
        <v>3</v>
      </c>
      <c r="EJ1399">
        <v>1</v>
      </c>
      <c r="EK1399">
        <v>1730</v>
      </c>
      <c r="EL1399" t="s">
        <v>869</v>
      </c>
      <c r="EM1399" t="s">
        <v>870</v>
      </c>
      <c r="EO1399" t="s">
        <v>3</v>
      </c>
      <c r="EQ1399">
        <v>0</v>
      </c>
      <c r="ER1399">
        <v>182.55</v>
      </c>
      <c r="ES1399">
        <v>182.55</v>
      </c>
      <c r="ET1399">
        <v>0</v>
      </c>
      <c r="EU1399">
        <v>0</v>
      </c>
      <c r="EV1399">
        <v>0</v>
      </c>
      <c r="EW1399">
        <v>0</v>
      </c>
      <c r="EX1399">
        <v>0</v>
      </c>
      <c r="FQ1399">
        <v>0</v>
      </c>
      <c r="FR1399">
        <f>ROUND(IF(AND(BH1399=3,BI1399=3),P1399,0),2)</f>
        <v>0</v>
      </c>
      <c r="FS1399">
        <v>0</v>
      </c>
      <c r="FX1399">
        <v>105</v>
      </c>
      <c r="FY1399">
        <v>77</v>
      </c>
      <c r="GA1399" t="s">
        <v>3</v>
      </c>
      <c r="GD1399">
        <v>0</v>
      </c>
      <c r="GF1399">
        <v>-1216834619</v>
      </c>
      <c r="GG1399">
        <v>2</v>
      </c>
      <c r="GH1399">
        <v>1</v>
      </c>
      <c r="GI1399">
        <v>3</v>
      </c>
      <c r="GJ1399">
        <v>0</v>
      </c>
      <c r="GK1399">
        <f>ROUND(R1399*(R12)/100,2)</f>
        <v>0</v>
      </c>
      <c r="GL1399">
        <f>ROUND(IF(AND(BH1399=3,BI1399=3,FS1399&lt;&gt;0),P1399,0),2)</f>
        <v>0</v>
      </c>
      <c r="GM1399">
        <f>ROUND(O1399+X1399+Y1399+GK1399,2)+GX1399</f>
        <v>0</v>
      </c>
      <c r="GN1399">
        <f>IF(OR(BI1399=0,BI1399=1),ROUND(O1399+X1399+Y1399+GK1399,2),0)</f>
        <v>0</v>
      </c>
      <c r="GO1399">
        <f>IF(BI1399=2,ROUND(O1399+X1399+Y1399+GK1399,2),0)</f>
        <v>0</v>
      </c>
      <c r="GP1399">
        <f>IF(BI1399=4,ROUND(O1399+X1399+Y1399+GK1399,2)+GX1399,0)</f>
        <v>0</v>
      </c>
      <c r="GR1399">
        <v>0</v>
      </c>
      <c r="GS1399">
        <v>3</v>
      </c>
      <c r="GT1399">
        <v>0</v>
      </c>
      <c r="GU1399" t="s">
        <v>3</v>
      </c>
      <c r="GV1399">
        <f>ROUND((GT1399),6)</f>
        <v>0</v>
      </c>
      <c r="GW1399">
        <v>1</v>
      </c>
      <c r="GX1399">
        <f>ROUND(HC1399*I1399,2)</f>
        <v>0</v>
      </c>
      <c r="HA1399">
        <v>0</v>
      </c>
      <c r="HB1399">
        <v>0</v>
      </c>
      <c r="HC1399">
        <f>GV1399*GW1399</f>
        <v>0</v>
      </c>
      <c r="IK1399">
        <v>0</v>
      </c>
    </row>
    <row r="1400" spans="1:245" hidden="1" x14ac:dyDescent="0.2">
      <c r="A1400">
        <v>18</v>
      </c>
      <c r="B1400">
        <v>1</v>
      </c>
      <c r="C1400">
        <v>670</v>
      </c>
      <c r="E1400" t="s">
        <v>875</v>
      </c>
      <c r="F1400" t="s">
        <v>876</v>
      </c>
      <c r="G1400" t="s">
        <v>877</v>
      </c>
      <c r="H1400" t="s">
        <v>344</v>
      </c>
      <c r="I1400">
        <f>I1398*J1400</f>
        <v>0</v>
      </c>
      <c r="J1400">
        <v>2</v>
      </c>
      <c r="O1400">
        <f>ROUND(CP1400,2)</f>
        <v>0</v>
      </c>
      <c r="P1400">
        <f>ROUND((ROUND((AC1400*AW1400*I1400),2)*BC1400),2)</f>
        <v>0</v>
      </c>
      <c r="Q1400">
        <f>(ROUND((ROUND(((ET1400)*AV1400*I1400),2)*BB1400),2)+ROUND((ROUND(((AE1400-(EU1400))*AV1400*I1400),2)*BS1400),2))</f>
        <v>0</v>
      </c>
      <c r="R1400">
        <f>ROUND((ROUND((AE1400*AV1400*I1400),2)*BS1400),2)</f>
        <v>0</v>
      </c>
      <c r="S1400">
        <f>ROUND((ROUND((AF1400*AV1400*I1400),2)*BA1400),2)</f>
        <v>0</v>
      </c>
      <c r="T1400">
        <f>ROUND(CU1400*I1400,2)</f>
        <v>0</v>
      </c>
      <c r="U1400">
        <f>CV1400*I1400</f>
        <v>0</v>
      </c>
      <c r="V1400">
        <f>CW1400*I1400</f>
        <v>0</v>
      </c>
      <c r="W1400">
        <f>ROUND(CX1400*I1400,2)</f>
        <v>0</v>
      </c>
      <c r="X1400">
        <f t="shared" si="1146"/>
        <v>0</v>
      </c>
      <c r="Y1400">
        <f t="shared" si="1146"/>
        <v>0</v>
      </c>
      <c r="AA1400">
        <v>40385408</v>
      </c>
      <c r="AB1400">
        <f>ROUND((AC1400+AD1400+AF1400),6)</f>
        <v>89.02</v>
      </c>
      <c r="AC1400">
        <f>ROUND((ES1400),6)</f>
        <v>89.02</v>
      </c>
      <c r="AD1400">
        <f>ROUND((((ET1400)-(EU1400))+AE1400),6)</f>
        <v>0</v>
      </c>
      <c r="AE1400">
        <f t="shared" si="1147"/>
        <v>0</v>
      </c>
      <c r="AF1400">
        <f t="shared" si="1147"/>
        <v>0</v>
      </c>
      <c r="AG1400">
        <f>ROUND((AP1400),6)</f>
        <v>0</v>
      </c>
      <c r="AH1400">
        <f t="shared" si="1148"/>
        <v>0</v>
      </c>
      <c r="AI1400">
        <f t="shared" si="1148"/>
        <v>0</v>
      </c>
      <c r="AJ1400">
        <f>(AS1400)</f>
        <v>0</v>
      </c>
      <c r="AK1400">
        <v>89.02</v>
      </c>
      <c r="AL1400">
        <v>89.02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1</v>
      </c>
      <c r="AW1400">
        <v>1</v>
      </c>
      <c r="AZ1400">
        <v>1</v>
      </c>
      <c r="BA1400">
        <v>1</v>
      </c>
      <c r="BB1400">
        <v>1</v>
      </c>
      <c r="BC1400">
        <v>2.89</v>
      </c>
      <c r="BD1400" t="s">
        <v>3</v>
      </c>
      <c r="BE1400" t="s">
        <v>3</v>
      </c>
      <c r="BF1400" t="s">
        <v>3</v>
      </c>
      <c r="BG1400" t="s">
        <v>3</v>
      </c>
      <c r="BH1400">
        <v>3</v>
      </c>
      <c r="BI1400">
        <v>1</v>
      </c>
      <c r="BJ1400" t="s">
        <v>878</v>
      </c>
      <c r="BM1400">
        <v>1730</v>
      </c>
      <c r="BN1400">
        <v>0</v>
      </c>
      <c r="BO1400" t="s">
        <v>3</v>
      </c>
      <c r="BP1400">
        <v>0</v>
      </c>
      <c r="BQ1400">
        <v>30</v>
      </c>
      <c r="BR1400">
        <v>0</v>
      </c>
      <c r="BS1400">
        <v>1</v>
      </c>
      <c r="BT1400">
        <v>1</v>
      </c>
      <c r="BU1400">
        <v>1</v>
      </c>
      <c r="BV1400">
        <v>1</v>
      </c>
      <c r="BW1400">
        <v>1</v>
      </c>
      <c r="BX1400">
        <v>1</v>
      </c>
      <c r="BY1400" t="s">
        <v>3</v>
      </c>
      <c r="BZ1400">
        <v>0</v>
      </c>
      <c r="CA1400">
        <v>0</v>
      </c>
      <c r="CE1400">
        <v>30</v>
      </c>
      <c r="CF1400">
        <v>0</v>
      </c>
      <c r="CG1400">
        <v>0</v>
      </c>
      <c r="CM1400">
        <v>0</v>
      </c>
      <c r="CN1400" t="s">
        <v>3</v>
      </c>
      <c r="CO1400">
        <v>0</v>
      </c>
      <c r="CP1400">
        <f>(P1400+Q1400+S1400)</f>
        <v>0</v>
      </c>
      <c r="CQ1400">
        <f>ROUND((ROUND((AC1400*AW1400*1),2)*BC1400),2)</f>
        <v>257.27</v>
      </c>
      <c r="CR1400">
        <f>(ROUND((ROUND(((ET1400)*AV1400*1),2)*BB1400),2)+ROUND((ROUND(((AE1400-(EU1400))*AV1400*1),2)*BS1400),2))</f>
        <v>0</v>
      </c>
      <c r="CS1400">
        <f>ROUND((ROUND((AE1400*AV1400*1),2)*BS1400),2)</f>
        <v>0</v>
      </c>
      <c r="CT1400">
        <f>ROUND((ROUND((AF1400*AV1400*1),2)*BA1400),2)</f>
        <v>0</v>
      </c>
      <c r="CU1400">
        <f>AG1400</f>
        <v>0</v>
      </c>
      <c r="CV1400">
        <f>(AH1400*AV1400)</f>
        <v>0</v>
      </c>
      <c r="CW1400">
        <f t="shared" si="1149"/>
        <v>0</v>
      </c>
      <c r="CX1400">
        <f t="shared" si="1149"/>
        <v>0</v>
      </c>
      <c r="CY1400">
        <f>S1400*(BZ1400/100)</f>
        <v>0</v>
      </c>
      <c r="CZ1400">
        <f>S1400*(CA1400/100)</f>
        <v>0</v>
      </c>
      <c r="DC1400" t="s">
        <v>3</v>
      </c>
      <c r="DD1400" t="s">
        <v>3</v>
      </c>
      <c r="DE1400" t="s">
        <v>3</v>
      </c>
      <c r="DF1400" t="s">
        <v>3</v>
      </c>
      <c r="DG1400" t="s">
        <v>3</v>
      </c>
      <c r="DH1400" t="s">
        <v>3</v>
      </c>
      <c r="DI1400" t="s">
        <v>3</v>
      </c>
      <c r="DJ1400" t="s">
        <v>3</v>
      </c>
      <c r="DK1400" t="s">
        <v>3</v>
      </c>
      <c r="DL1400" t="s">
        <v>3</v>
      </c>
      <c r="DM1400" t="s">
        <v>3</v>
      </c>
      <c r="DN1400">
        <v>105</v>
      </c>
      <c r="DO1400">
        <v>77</v>
      </c>
      <c r="DP1400">
        <v>1</v>
      </c>
      <c r="DQ1400">
        <v>1</v>
      </c>
      <c r="DU1400">
        <v>1010</v>
      </c>
      <c r="DV1400" t="s">
        <v>344</v>
      </c>
      <c r="DW1400" t="s">
        <v>344</v>
      </c>
      <c r="DX1400">
        <v>1</v>
      </c>
      <c r="EE1400">
        <v>39929142</v>
      </c>
      <c r="EF1400">
        <v>30</v>
      </c>
      <c r="EG1400" t="s">
        <v>51</v>
      </c>
      <c r="EH1400">
        <v>0</v>
      </c>
      <c r="EI1400" t="s">
        <v>3</v>
      </c>
      <c r="EJ1400">
        <v>1</v>
      </c>
      <c r="EK1400">
        <v>1730</v>
      </c>
      <c r="EL1400" t="s">
        <v>869</v>
      </c>
      <c r="EM1400" t="s">
        <v>870</v>
      </c>
      <c r="EO1400" t="s">
        <v>3</v>
      </c>
      <c r="EQ1400">
        <v>0</v>
      </c>
      <c r="ER1400">
        <v>89.02</v>
      </c>
      <c r="ES1400">
        <v>89.02</v>
      </c>
      <c r="ET1400">
        <v>0</v>
      </c>
      <c r="EU1400">
        <v>0</v>
      </c>
      <c r="EV1400">
        <v>0</v>
      </c>
      <c r="EW1400">
        <v>0</v>
      </c>
      <c r="EX1400">
        <v>0</v>
      </c>
      <c r="FQ1400">
        <v>0</v>
      </c>
      <c r="FR1400">
        <f>ROUND(IF(AND(BH1400=3,BI1400=3),P1400,0),2)</f>
        <v>0</v>
      </c>
      <c r="FS1400">
        <v>0</v>
      </c>
      <c r="FX1400">
        <v>105</v>
      </c>
      <c r="FY1400">
        <v>77</v>
      </c>
      <c r="GA1400" t="s">
        <v>3</v>
      </c>
      <c r="GD1400">
        <v>0</v>
      </c>
      <c r="GF1400">
        <v>-1699762823</v>
      </c>
      <c r="GG1400">
        <v>2</v>
      </c>
      <c r="GH1400">
        <v>1</v>
      </c>
      <c r="GI1400">
        <v>3</v>
      </c>
      <c r="GJ1400">
        <v>0</v>
      </c>
      <c r="GK1400">
        <f>ROUND(R1400*(R12)/100,2)</f>
        <v>0</v>
      </c>
      <c r="GL1400">
        <f>ROUND(IF(AND(BH1400=3,BI1400=3,FS1400&lt;&gt;0),P1400,0),2)</f>
        <v>0</v>
      </c>
      <c r="GM1400">
        <f>ROUND(O1400+X1400+Y1400+GK1400,2)+GX1400</f>
        <v>0</v>
      </c>
      <c r="GN1400">
        <f>IF(OR(BI1400=0,BI1400=1),ROUND(O1400+X1400+Y1400+GK1400,2),0)</f>
        <v>0</v>
      </c>
      <c r="GO1400">
        <f>IF(BI1400=2,ROUND(O1400+X1400+Y1400+GK1400,2),0)</f>
        <v>0</v>
      </c>
      <c r="GP1400">
        <f>IF(BI1400=4,ROUND(O1400+X1400+Y1400+GK1400,2)+GX1400,0)</f>
        <v>0</v>
      </c>
      <c r="GR1400">
        <v>0</v>
      </c>
      <c r="GS1400">
        <v>3</v>
      </c>
      <c r="GT1400">
        <v>0</v>
      </c>
      <c r="GU1400" t="s">
        <v>3</v>
      </c>
      <c r="GV1400">
        <f>ROUND((GT1400),6)</f>
        <v>0</v>
      </c>
      <c r="GW1400">
        <v>1</v>
      </c>
      <c r="GX1400">
        <f>ROUND(HC1400*I1400,2)</f>
        <v>0</v>
      </c>
      <c r="HA1400">
        <v>0</v>
      </c>
      <c r="HB1400">
        <v>0</v>
      </c>
      <c r="HC1400">
        <f>GV1400*GW1400</f>
        <v>0</v>
      </c>
      <c r="IK1400">
        <v>0</v>
      </c>
    </row>
    <row r="1401" spans="1:245" hidden="1" x14ac:dyDescent="0.2"/>
    <row r="1402" spans="1:245" hidden="1" x14ac:dyDescent="0.2">
      <c r="A1402" s="2">
        <v>51</v>
      </c>
      <c r="B1402" s="2">
        <f>B1394</f>
        <v>1</v>
      </c>
      <c r="C1402" s="2">
        <f>A1394</f>
        <v>4</v>
      </c>
      <c r="D1402" s="2">
        <f>ROW(A1394)</f>
        <v>1394</v>
      </c>
      <c r="E1402" s="2"/>
      <c r="F1402" s="2" t="str">
        <f>IF(F1394&lt;&gt;"",F1394,"")</f>
        <v>Новый раздел</v>
      </c>
      <c r="G1402" s="2" t="str">
        <f>IF(G1394&lt;&gt;"",G1394,"")</f>
        <v>п.60   Установка поручней - 20м/п</v>
      </c>
      <c r="H1402" s="2">
        <v>0</v>
      </c>
      <c r="I1402" s="2"/>
      <c r="J1402" s="2"/>
      <c r="K1402" s="2"/>
      <c r="L1402" s="2"/>
      <c r="M1402" s="2"/>
      <c r="N1402" s="2"/>
      <c r="O1402" s="2">
        <f t="shared" ref="O1402:T1402" si="1150">ROUND(AB1402,2)</f>
        <v>0</v>
      </c>
      <c r="P1402" s="2">
        <f t="shared" si="1150"/>
        <v>0</v>
      </c>
      <c r="Q1402" s="2">
        <f t="shared" si="1150"/>
        <v>0</v>
      </c>
      <c r="R1402" s="2">
        <f t="shared" si="1150"/>
        <v>0</v>
      </c>
      <c r="S1402" s="2">
        <f t="shared" si="1150"/>
        <v>0</v>
      </c>
      <c r="T1402" s="2">
        <f t="shared" si="1150"/>
        <v>0</v>
      </c>
      <c r="U1402" s="2">
        <f>AH1402</f>
        <v>0</v>
      </c>
      <c r="V1402" s="2">
        <f>AI1402</f>
        <v>0</v>
      </c>
      <c r="W1402" s="2">
        <f>ROUND(AJ1402,2)</f>
        <v>0</v>
      </c>
      <c r="X1402" s="2">
        <f>ROUND(AK1402,2)</f>
        <v>0</v>
      </c>
      <c r="Y1402" s="2">
        <f>ROUND(AL1402,2)</f>
        <v>0</v>
      </c>
      <c r="Z1402" s="2"/>
      <c r="AA1402" s="2"/>
      <c r="AB1402" s="2">
        <f>ROUND(SUMIF(AA1398:AA1400,"=40385408",O1398:O1400),2)</f>
        <v>0</v>
      </c>
      <c r="AC1402" s="2">
        <f>ROUND(SUMIF(AA1398:AA1400,"=40385408",P1398:P1400),2)</f>
        <v>0</v>
      </c>
      <c r="AD1402" s="2">
        <f>ROUND(SUMIF(AA1398:AA1400,"=40385408",Q1398:Q1400),2)</f>
        <v>0</v>
      </c>
      <c r="AE1402" s="2">
        <f>ROUND(SUMIF(AA1398:AA1400,"=40385408",R1398:R1400),2)</f>
        <v>0</v>
      </c>
      <c r="AF1402" s="2">
        <f>ROUND(SUMIF(AA1398:AA1400,"=40385408",S1398:S1400),2)</f>
        <v>0</v>
      </c>
      <c r="AG1402" s="2">
        <f>ROUND(SUMIF(AA1398:AA1400,"=40385408",T1398:T1400),2)</f>
        <v>0</v>
      </c>
      <c r="AH1402" s="2">
        <f>SUMIF(AA1398:AA1400,"=40385408",U1398:U1400)</f>
        <v>0</v>
      </c>
      <c r="AI1402" s="2">
        <f>SUMIF(AA1398:AA1400,"=40385408",V1398:V1400)</f>
        <v>0</v>
      </c>
      <c r="AJ1402" s="2">
        <f>ROUND(SUMIF(AA1398:AA1400,"=40385408",W1398:W1400),2)</f>
        <v>0</v>
      </c>
      <c r="AK1402" s="2">
        <f>ROUND(SUMIF(AA1398:AA1400,"=40385408",X1398:X1400),2)</f>
        <v>0</v>
      </c>
      <c r="AL1402" s="2">
        <f>ROUND(SUMIF(AA1398:AA1400,"=40385408",Y1398:Y1400),2)</f>
        <v>0</v>
      </c>
      <c r="AM1402" s="2"/>
      <c r="AN1402" s="2"/>
      <c r="AO1402" s="2">
        <f t="shared" ref="AO1402:BC1402" si="1151">ROUND(BX1402,2)</f>
        <v>0</v>
      </c>
      <c r="AP1402" s="2">
        <f t="shared" si="1151"/>
        <v>0</v>
      </c>
      <c r="AQ1402" s="2">
        <f t="shared" si="1151"/>
        <v>0</v>
      </c>
      <c r="AR1402" s="2">
        <f t="shared" si="1151"/>
        <v>0</v>
      </c>
      <c r="AS1402" s="2">
        <f t="shared" si="1151"/>
        <v>0</v>
      </c>
      <c r="AT1402" s="2">
        <f t="shared" si="1151"/>
        <v>0</v>
      </c>
      <c r="AU1402" s="2">
        <f t="shared" si="1151"/>
        <v>0</v>
      </c>
      <c r="AV1402" s="2">
        <f t="shared" si="1151"/>
        <v>0</v>
      </c>
      <c r="AW1402" s="2">
        <f t="shared" si="1151"/>
        <v>0</v>
      </c>
      <c r="AX1402" s="2">
        <f t="shared" si="1151"/>
        <v>0</v>
      </c>
      <c r="AY1402" s="2">
        <f t="shared" si="1151"/>
        <v>0</v>
      </c>
      <c r="AZ1402" s="2">
        <f t="shared" si="1151"/>
        <v>0</v>
      </c>
      <c r="BA1402" s="2">
        <f t="shared" si="1151"/>
        <v>0</v>
      </c>
      <c r="BB1402" s="2">
        <f t="shared" si="1151"/>
        <v>0</v>
      </c>
      <c r="BC1402" s="2">
        <f t="shared" si="1151"/>
        <v>0</v>
      </c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>
        <f>ROUND(SUMIF(AA1398:AA1400,"=40385408",FQ1398:FQ1400),2)</f>
        <v>0</v>
      </c>
      <c r="BY1402" s="2">
        <f>ROUND(SUMIF(AA1398:AA1400,"=40385408",FR1398:FR1400),2)</f>
        <v>0</v>
      </c>
      <c r="BZ1402" s="2">
        <f>ROUND(SUMIF(AA1398:AA1400,"=40385408",GL1398:GL1400),2)</f>
        <v>0</v>
      </c>
      <c r="CA1402" s="2">
        <f>ROUND(SUMIF(AA1398:AA1400,"=40385408",GM1398:GM1400),2)</f>
        <v>0</v>
      </c>
      <c r="CB1402" s="2">
        <f>ROUND(SUMIF(AA1398:AA1400,"=40385408",GN1398:GN1400),2)</f>
        <v>0</v>
      </c>
      <c r="CC1402" s="2">
        <f>ROUND(SUMIF(AA1398:AA1400,"=40385408",GO1398:GO1400),2)</f>
        <v>0</v>
      </c>
      <c r="CD1402" s="2">
        <f>ROUND(SUMIF(AA1398:AA1400,"=40385408",GP1398:GP1400),2)</f>
        <v>0</v>
      </c>
      <c r="CE1402" s="2">
        <f>AC1402-BX1402</f>
        <v>0</v>
      </c>
      <c r="CF1402" s="2">
        <f>AC1402-BY1402</f>
        <v>0</v>
      </c>
      <c r="CG1402" s="2">
        <f>BX1402-BZ1402</f>
        <v>0</v>
      </c>
      <c r="CH1402" s="2">
        <f>AC1402-BX1402-BY1402+BZ1402</f>
        <v>0</v>
      </c>
      <c r="CI1402" s="2">
        <f>BY1402-BZ1402</f>
        <v>0</v>
      </c>
      <c r="CJ1402" s="2">
        <f>ROUND(SUMIF(AA1398:AA1400,"=40385408",GX1398:GX1400),2)</f>
        <v>0</v>
      </c>
      <c r="CK1402" s="2">
        <f>ROUND(SUMIF(AA1398:AA1400,"=40385408",GY1398:GY1400),2)</f>
        <v>0</v>
      </c>
      <c r="CL1402" s="2">
        <f>ROUND(SUMIF(AA1398:AA1400,"=40385408",GZ1398:GZ1400),2)</f>
        <v>0</v>
      </c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>
        <v>0</v>
      </c>
    </row>
    <row r="1403" spans="1:245" hidden="1" x14ac:dyDescent="0.2"/>
    <row r="1404" spans="1:245" hidden="1" x14ac:dyDescent="0.2">
      <c r="A1404" s="4">
        <v>50</v>
      </c>
      <c r="B1404" s="4">
        <v>0</v>
      </c>
      <c r="C1404" s="4">
        <v>0</v>
      </c>
      <c r="D1404" s="4">
        <v>1</v>
      </c>
      <c r="E1404" s="4">
        <v>201</v>
      </c>
      <c r="F1404" s="4">
        <f>ROUND(Source!O1402,O1404)</f>
        <v>0</v>
      </c>
      <c r="G1404" s="4" t="s">
        <v>65</v>
      </c>
      <c r="H1404" s="4" t="s">
        <v>66</v>
      </c>
      <c r="I1404" s="4"/>
      <c r="J1404" s="4"/>
      <c r="K1404" s="4">
        <v>201</v>
      </c>
      <c r="L1404" s="4">
        <v>1</v>
      </c>
      <c r="M1404" s="4">
        <v>3</v>
      </c>
      <c r="N1404" s="4" t="s">
        <v>3</v>
      </c>
      <c r="O1404" s="4">
        <v>2</v>
      </c>
      <c r="P1404" s="4"/>
      <c r="Q1404" s="4"/>
      <c r="R1404" s="4"/>
      <c r="S1404" s="4"/>
      <c r="T1404" s="4"/>
      <c r="U1404" s="4"/>
      <c r="V1404" s="4"/>
      <c r="W1404" s="4"/>
    </row>
    <row r="1405" spans="1:245" hidden="1" x14ac:dyDescent="0.2">
      <c r="A1405" s="4">
        <v>50</v>
      </c>
      <c r="B1405" s="4">
        <v>0</v>
      </c>
      <c r="C1405" s="4">
        <v>0</v>
      </c>
      <c r="D1405" s="4">
        <v>1</v>
      </c>
      <c r="E1405" s="4">
        <v>202</v>
      </c>
      <c r="F1405" s="4">
        <f>ROUND(Source!P1402,O1405)</f>
        <v>0</v>
      </c>
      <c r="G1405" s="4" t="s">
        <v>67</v>
      </c>
      <c r="H1405" s="4" t="s">
        <v>68</v>
      </c>
      <c r="I1405" s="4"/>
      <c r="J1405" s="4"/>
      <c r="K1405" s="4">
        <v>202</v>
      </c>
      <c r="L1405" s="4">
        <v>2</v>
      </c>
      <c r="M1405" s="4">
        <v>3</v>
      </c>
      <c r="N1405" s="4" t="s">
        <v>3</v>
      </c>
      <c r="O1405" s="4">
        <v>2</v>
      </c>
      <c r="P1405" s="4"/>
      <c r="Q1405" s="4"/>
      <c r="R1405" s="4"/>
      <c r="S1405" s="4"/>
      <c r="T1405" s="4"/>
      <c r="U1405" s="4"/>
      <c r="V1405" s="4"/>
      <c r="W1405" s="4"/>
    </row>
    <row r="1406" spans="1:245" hidden="1" x14ac:dyDescent="0.2">
      <c r="A1406" s="4">
        <v>50</v>
      </c>
      <c r="B1406" s="4">
        <v>0</v>
      </c>
      <c r="C1406" s="4">
        <v>0</v>
      </c>
      <c r="D1406" s="4">
        <v>1</v>
      </c>
      <c r="E1406" s="4">
        <v>222</v>
      </c>
      <c r="F1406" s="4">
        <f>ROUND(Source!AO1402,O1406)</f>
        <v>0</v>
      </c>
      <c r="G1406" s="4" t="s">
        <v>69</v>
      </c>
      <c r="H1406" s="4" t="s">
        <v>70</v>
      </c>
      <c r="I1406" s="4"/>
      <c r="J1406" s="4"/>
      <c r="K1406" s="4">
        <v>222</v>
      </c>
      <c r="L1406" s="4">
        <v>3</v>
      </c>
      <c r="M1406" s="4">
        <v>3</v>
      </c>
      <c r="N1406" s="4" t="s">
        <v>3</v>
      </c>
      <c r="O1406" s="4">
        <v>2</v>
      </c>
      <c r="P1406" s="4"/>
      <c r="Q1406" s="4"/>
      <c r="R1406" s="4"/>
      <c r="S1406" s="4"/>
      <c r="T1406" s="4"/>
      <c r="U1406" s="4"/>
      <c r="V1406" s="4"/>
      <c r="W1406" s="4"/>
    </row>
    <row r="1407" spans="1:245" hidden="1" x14ac:dyDescent="0.2">
      <c r="A1407" s="4">
        <v>50</v>
      </c>
      <c r="B1407" s="4">
        <v>0</v>
      </c>
      <c r="C1407" s="4">
        <v>0</v>
      </c>
      <c r="D1407" s="4">
        <v>1</v>
      </c>
      <c r="E1407" s="4">
        <v>225</v>
      </c>
      <c r="F1407" s="4">
        <f>ROUND(Source!AV1402,O1407)</f>
        <v>0</v>
      </c>
      <c r="G1407" s="4" t="s">
        <v>71</v>
      </c>
      <c r="H1407" s="4" t="s">
        <v>72</v>
      </c>
      <c r="I1407" s="4"/>
      <c r="J1407" s="4"/>
      <c r="K1407" s="4">
        <v>225</v>
      </c>
      <c r="L1407" s="4">
        <v>4</v>
      </c>
      <c r="M1407" s="4">
        <v>3</v>
      </c>
      <c r="N1407" s="4" t="s">
        <v>3</v>
      </c>
      <c r="O1407" s="4">
        <v>2</v>
      </c>
      <c r="P1407" s="4"/>
      <c r="Q1407" s="4"/>
      <c r="R1407" s="4"/>
      <c r="S1407" s="4"/>
      <c r="T1407" s="4"/>
      <c r="U1407" s="4"/>
      <c r="V1407" s="4"/>
      <c r="W1407" s="4"/>
    </row>
    <row r="1408" spans="1:245" hidden="1" x14ac:dyDescent="0.2">
      <c r="A1408" s="4">
        <v>50</v>
      </c>
      <c r="B1408" s="4">
        <v>0</v>
      </c>
      <c r="C1408" s="4">
        <v>0</v>
      </c>
      <c r="D1408" s="4">
        <v>1</v>
      </c>
      <c r="E1408" s="4">
        <v>226</v>
      </c>
      <c r="F1408" s="4">
        <f>ROUND(Source!AW1402,O1408)</f>
        <v>0</v>
      </c>
      <c r="G1408" s="4" t="s">
        <v>73</v>
      </c>
      <c r="H1408" s="4" t="s">
        <v>74</v>
      </c>
      <c r="I1408" s="4"/>
      <c r="J1408" s="4"/>
      <c r="K1408" s="4">
        <v>226</v>
      </c>
      <c r="L1408" s="4">
        <v>5</v>
      </c>
      <c r="M1408" s="4">
        <v>3</v>
      </c>
      <c r="N1408" s="4" t="s">
        <v>3</v>
      </c>
      <c r="O1408" s="4">
        <v>2</v>
      </c>
      <c r="P1408" s="4"/>
      <c r="Q1408" s="4"/>
      <c r="R1408" s="4"/>
      <c r="S1408" s="4"/>
      <c r="T1408" s="4"/>
      <c r="U1408" s="4"/>
      <c r="V1408" s="4"/>
      <c r="W1408" s="4"/>
    </row>
    <row r="1409" spans="1:23" hidden="1" x14ac:dyDescent="0.2">
      <c r="A1409" s="4">
        <v>50</v>
      </c>
      <c r="B1409" s="4">
        <v>0</v>
      </c>
      <c r="C1409" s="4">
        <v>0</v>
      </c>
      <c r="D1409" s="4">
        <v>1</v>
      </c>
      <c r="E1409" s="4">
        <v>227</v>
      </c>
      <c r="F1409" s="4">
        <f>ROUND(Source!AX1402,O1409)</f>
        <v>0</v>
      </c>
      <c r="G1409" s="4" t="s">
        <v>75</v>
      </c>
      <c r="H1409" s="4" t="s">
        <v>76</v>
      </c>
      <c r="I1409" s="4"/>
      <c r="J1409" s="4"/>
      <c r="K1409" s="4">
        <v>227</v>
      </c>
      <c r="L1409" s="4">
        <v>6</v>
      </c>
      <c r="M1409" s="4">
        <v>3</v>
      </c>
      <c r="N1409" s="4" t="s">
        <v>3</v>
      </c>
      <c r="O1409" s="4">
        <v>2</v>
      </c>
      <c r="P1409" s="4"/>
      <c r="Q1409" s="4"/>
      <c r="R1409" s="4"/>
      <c r="S1409" s="4"/>
      <c r="T1409" s="4"/>
      <c r="U1409" s="4"/>
      <c r="V1409" s="4"/>
      <c r="W1409" s="4"/>
    </row>
    <row r="1410" spans="1:23" hidden="1" x14ac:dyDescent="0.2">
      <c r="A1410" s="4">
        <v>50</v>
      </c>
      <c r="B1410" s="4">
        <v>0</v>
      </c>
      <c r="C1410" s="4">
        <v>0</v>
      </c>
      <c r="D1410" s="4">
        <v>1</v>
      </c>
      <c r="E1410" s="4">
        <v>228</v>
      </c>
      <c r="F1410" s="4">
        <f>ROUND(Source!AY1402,O1410)</f>
        <v>0</v>
      </c>
      <c r="G1410" s="4" t="s">
        <v>77</v>
      </c>
      <c r="H1410" s="4" t="s">
        <v>78</v>
      </c>
      <c r="I1410" s="4"/>
      <c r="J1410" s="4"/>
      <c r="K1410" s="4">
        <v>228</v>
      </c>
      <c r="L1410" s="4">
        <v>7</v>
      </c>
      <c r="M1410" s="4">
        <v>3</v>
      </c>
      <c r="N1410" s="4" t="s">
        <v>3</v>
      </c>
      <c r="O1410" s="4">
        <v>2</v>
      </c>
      <c r="P1410" s="4"/>
      <c r="Q1410" s="4"/>
      <c r="R1410" s="4"/>
      <c r="S1410" s="4"/>
      <c r="T1410" s="4"/>
      <c r="U1410" s="4"/>
      <c r="V1410" s="4"/>
      <c r="W1410" s="4"/>
    </row>
    <row r="1411" spans="1:23" hidden="1" x14ac:dyDescent="0.2">
      <c r="A1411" s="4">
        <v>50</v>
      </c>
      <c r="B1411" s="4">
        <v>0</v>
      </c>
      <c r="C1411" s="4">
        <v>0</v>
      </c>
      <c r="D1411" s="4">
        <v>1</v>
      </c>
      <c r="E1411" s="4">
        <v>216</v>
      </c>
      <c r="F1411" s="4">
        <f>ROUND(Source!AP1402,O1411)</f>
        <v>0</v>
      </c>
      <c r="G1411" s="4" t="s">
        <v>79</v>
      </c>
      <c r="H1411" s="4" t="s">
        <v>80</v>
      </c>
      <c r="I1411" s="4"/>
      <c r="J1411" s="4"/>
      <c r="K1411" s="4">
        <v>216</v>
      </c>
      <c r="L1411" s="4">
        <v>8</v>
      </c>
      <c r="M1411" s="4">
        <v>3</v>
      </c>
      <c r="N1411" s="4" t="s">
        <v>3</v>
      </c>
      <c r="O1411" s="4">
        <v>2</v>
      </c>
      <c r="P1411" s="4"/>
      <c r="Q1411" s="4"/>
      <c r="R1411" s="4"/>
      <c r="S1411" s="4"/>
      <c r="T1411" s="4"/>
      <c r="U1411" s="4"/>
      <c r="V1411" s="4"/>
      <c r="W1411" s="4"/>
    </row>
    <row r="1412" spans="1:23" hidden="1" x14ac:dyDescent="0.2">
      <c r="A1412" s="4">
        <v>50</v>
      </c>
      <c r="B1412" s="4">
        <v>0</v>
      </c>
      <c r="C1412" s="4">
        <v>0</v>
      </c>
      <c r="D1412" s="4">
        <v>1</v>
      </c>
      <c r="E1412" s="4">
        <v>223</v>
      </c>
      <c r="F1412" s="4">
        <f>ROUND(Source!AQ1402,O1412)</f>
        <v>0</v>
      </c>
      <c r="G1412" s="4" t="s">
        <v>81</v>
      </c>
      <c r="H1412" s="4" t="s">
        <v>82</v>
      </c>
      <c r="I1412" s="4"/>
      <c r="J1412" s="4"/>
      <c r="K1412" s="4">
        <v>223</v>
      </c>
      <c r="L1412" s="4">
        <v>9</v>
      </c>
      <c r="M1412" s="4">
        <v>3</v>
      </c>
      <c r="N1412" s="4" t="s">
        <v>3</v>
      </c>
      <c r="O1412" s="4">
        <v>2</v>
      </c>
      <c r="P1412" s="4"/>
      <c r="Q1412" s="4"/>
      <c r="R1412" s="4"/>
      <c r="S1412" s="4"/>
      <c r="T1412" s="4"/>
      <c r="U1412" s="4"/>
      <c r="V1412" s="4"/>
      <c r="W1412" s="4"/>
    </row>
    <row r="1413" spans="1:23" hidden="1" x14ac:dyDescent="0.2">
      <c r="A1413" s="4">
        <v>50</v>
      </c>
      <c r="B1413" s="4">
        <v>0</v>
      </c>
      <c r="C1413" s="4">
        <v>0</v>
      </c>
      <c r="D1413" s="4">
        <v>1</v>
      </c>
      <c r="E1413" s="4">
        <v>229</v>
      </c>
      <c r="F1413" s="4">
        <f>ROUND(Source!AZ1402,O1413)</f>
        <v>0</v>
      </c>
      <c r="G1413" s="4" t="s">
        <v>83</v>
      </c>
      <c r="H1413" s="4" t="s">
        <v>84</v>
      </c>
      <c r="I1413" s="4"/>
      <c r="J1413" s="4"/>
      <c r="K1413" s="4">
        <v>229</v>
      </c>
      <c r="L1413" s="4">
        <v>10</v>
      </c>
      <c r="M1413" s="4">
        <v>3</v>
      </c>
      <c r="N1413" s="4" t="s">
        <v>3</v>
      </c>
      <c r="O1413" s="4">
        <v>2</v>
      </c>
      <c r="P1413" s="4"/>
      <c r="Q1413" s="4"/>
      <c r="R1413" s="4"/>
      <c r="S1413" s="4"/>
      <c r="T1413" s="4"/>
      <c r="U1413" s="4"/>
      <c r="V1413" s="4"/>
      <c r="W1413" s="4"/>
    </row>
    <row r="1414" spans="1:23" hidden="1" x14ac:dyDescent="0.2">
      <c r="A1414" s="4">
        <v>50</v>
      </c>
      <c r="B1414" s="4">
        <v>0</v>
      </c>
      <c r="C1414" s="4">
        <v>0</v>
      </c>
      <c r="D1414" s="4">
        <v>1</v>
      </c>
      <c r="E1414" s="4">
        <v>203</v>
      </c>
      <c r="F1414" s="4">
        <f>ROUND(Source!Q1402,O1414)</f>
        <v>0</v>
      </c>
      <c r="G1414" s="4" t="s">
        <v>85</v>
      </c>
      <c r="H1414" s="4" t="s">
        <v>86</v>
      </c>
      <c r="I1414" s="4"/>
      <c r="J1414" s="4"/>
      <c r="K1414" s="4">
        <v>203</v>
      </c>
      <c r="L1414" s="4">
        <v>11</v>
      </c>
      <c r="M1414" s="4">
        <v>3</v>
      </c>
      <c r="N1414" s="4" t="s">
        <v>3</v>
      </c>
      <c r="O1414" s="4">
        <v>2</v>
      </c>
      <c r="P1414" s="4"/>
      <c r="Q1414" s="4"/>
      <c r="R1414" s="4"/>
      <c r="S1414" s="4"/>
      <c r="T1414" s="4"/>
      <c r="U1414" s="4"/>
      <c r="V1414" s="4"/>
      <c r="W1414" s="4"/>
    </row>
    <row r="1415" spans="1:23" hidden="1" x14ac:dyDescent="0.2">
      <c r="A1415" s="4">
        <v>50</v>
      </c>
      <c r="B1415" s="4">
        <v>0</v>
      </c>
      <c r="C1415" s="4">
        <v>0</v>
      </c>
      <c r="D1415" s="4">
        <v>1</v>
      </c>
      <c r="E1415" s="4">
        <v>231</v>
      </c>
      <c r="F1415" s="4">
        <f>ROUND(Source!BB1402,O1415)</f>
        <v>0</v>
      </c>
      <c r="G1415" s="4" t="s">
        <v>87</v>
      </c>
      <c r="H1415" s="4" t="s">
        <v>88</v>
      </c>
      <c r="I1415" s="4"/>
      <c r="J1415" s="4"/>
      <c r="K1415" s="4">
        <v>231</v>
      </c>
      <c r="L1415" s="4">
        <v>12</v>
      </c>
      <c r="M1415" s="4">
        <v>3</v>
      </c>
      <c r="N1415" s="4" t="s">
        <v>3</v>
      </c>
      <c r="O1415" s="4">
        <v>2</v>
      </c>
      <c r="P1415" s="4"/>
      <c r="Q1415" s="4"/>
      <c r="R1415" s="4"/>
      <c r="S1415" s="4"/>
      <c r="T1415" s="4"/>
      <c r="U1415" s="4"/>
      <c r="V1415" s="4"/>
      <c r="W1415" s="4"/>
    </row>
    <row r="1416" spans="1:23" hidden="1" x14ac:dyDescent="0.2">
      <c r="A1416" s="4">
        <v>50</v>
      </c>
      <c r="B1416" s="4">
        <v>0</v>
      </c>
      <c r="C1416" s="4">
        <v>0</v>
      </c>
      <c r="D1416" s="4">
        <v>1</v>
      </c>
      <c r="E1416" s="4">
        <v>204</v>
      </c>
      <c r="F1416" s="4">
        <f>ROUND(Source!R1402,O1416)</f>
        <v>0</v>
      </c>
      <c r="G1416" s="4" t="s">
        <v>89</v>
      </c>
      <c r="H1416" s="4" t="s">
        <v>90</v>
      </c>
      <c r="I1416" s="4"/>
      <c r="J1416" s="4"/>
      <c r="K1416" s="4">
        <v>204</v>
      </c>
      <c r="L1416" s="4">
        <v>13</v>
      </c>
      <c r="M1416" s="4">
        <v>3</v>
      </c>
      <c r="N1416" s="4" t="s">
        <v>3</v>
      </c>
      <c r="O1416" s="4">
        <v>2</v>
      </c>
      <c r="P1416" s="4"/>
      <c r="Q1416" s="4"/>
      <c r="R1416" s="4"/>
      <c r="S1416" s="4"/>
      <c r="T1416" s="4"/>
      <c r="U1416" s="4"/>
      <c r="V1416" s="4"/>
      <c r="W1416" s="4"/>
    </row>
    <row r="1417" spans="1:23" hidden="1" x14ac:dyDescent="0.2">
      <c r="A1417" s="4">
        <v>50</v>
      </c>
      <c r="B1417" s="4">
        <v>0</v>
      </c>
      <c r="C1417" s="4">
        <v>0</v>
      </c>
      <c r="D1417" s="4">
        <v>1</v>
      </c>
      <c r="E1417" s="4">
        <v>205</v>
      </c>
      <c r="F1417" s="4">
        <f>ROUND(Source!S1402,O1417)</f>
        <v>0</v>
      </c>
      <c r="G1417" s="4" t="s">
        <v>91</v>
      </c>
      <c r="H1417" s="4" t="s">
        <v>92</v>
      </c>
      <c r="I1417" s="4"/>
      <c r="J1417" s="4"/>
      <c r="K1417" s="4">
        <v>205</v>
      </c>
      <c r="L1417" s="4">
        <v>14</v>
      </c>
      <c r="M1417" s="4">
        <v>3</v>
      </c>
      <c r="N1417" s="4" t="s">
        <v>3</v>
      </c>
      <c r="O1417" s="4">
        <v>2</v>
      </c>
      <c r="P1417" s="4"/>
      <c r="Q1417" s="4"/>
      <c r="R1417" s="4"/>
      <c r="S1417" s="4"/>
      <c r="T1417" s="4"/>
      <c r="U1417" s="4"/>
      <c r="V1417" s="4"/>
      <c r="W1417" s="4"/>
    </row>
    <row r="1418" spans="1:23" hidden="1" x14ac:dyDescent="0.2">
      <c r="A1418" s="4">
        <v>50</v>
      </c>
      <c r="B1418" s="4">
        <v>0</v>
      </c>
      <c r="C1418" s="4">
        <v>0</v>
      </c>
      <c r="D1418" s="4">
        <v>1</v>
      </c>
      <c r="E1418" s="4">
        <v>232</v>
      </c>
      <c r="F1418" s="4">
        <f>ROUND(Source!BC1402,O1418)</f>
        <v>0</v>
      </c>
      <c r="G1418" s="4" t="s">
        <v>93</v>
      </c>
      <c r="H1418" s="4" t="s">
        <v>94</v>
      </c>
      <c r="I1418" s="4"/>
      <c r="J1418" s="4"/>
      <c r="K1418" s="4">
        <v>232</v>
      </c>
      <c r="L1418" s="4">
        <v>15</v>
      </c>
      <c r="M1418" s="4">
        <v>3</v>
      </c>
      <c r="N1418" s="4" t="s">
        <v>3</v>
      </c>
      <c r="O1418" s="4">
        <v>2</v>
      </c>
      <c r="P1418" s="4"/>
      <c r="Q1418" s="4"/>
      <c r="R1418" s="4"/>
      <c r="S1418" s="4"/>
      <c r="T1418" s="4"/>
      <c r="U1418" s="4"/>
      <c r="V1418" s="4"/>
      <c r="W1418" s="4"/>
    </row>
    <row r="1419" spans="1:23" hidden="1" x14ac:dyDescent="0.2">
      <c r="A1419" s="4">
        <v>50</v>
      </c>
      <c r="B1419" s="4">
        <v>0</v>
      </c>
      <c r="C1419" s="4">
        <v>0</v>
      </c>
      <c r="D1419" s="4">
        <v>1</v>
      </c>
      <c r="E1419" s="4">
        <v>214</v>
      </c>
      <c r="F1419" s="4">
        <f>ROUND(Source!AS1402,O1419)</f>
        <v>0</v>
      </c>
      <c r="G1419" s="4" t="s">
        <v>95</v>
      </c>
      <c r="H1419" s="4" t="s">
        <v>96</v>
      </c>
      <c r="I1419" s="4"/>
      <c r="J1419" s="4"/>
      <c r="K1419" s="4">
        <v>214</v>
      </c>
      <c r="L1419" s="4">
        <v>16</v>
      </c>
      <c r="M1419" s="4">
        <v>3</v>
      </c>
      <c r="N1419" s="4" t="s">
        <v>3</v>
      </c>
      <c r="O1419" s="4">
        <v>2</v>
      </c>
      <c r="P1419" s="4"/>
      <c r="Q1419" s="4"/>
      <c r="R1419" s="4"/>
      <c r="S1419" s="4"/>
      <c r="T1419" s="4"/>
      <c r="U1419" s="4"/>
      <c r="V1419" s="4"/>
      <c r="W1419" s="4"/>
    </row>
    <row r="1420" spans="1:23" hidden="1" x14ac:dyDescent="0.2">
      <c r="A1420" s="4">
        <v>50</v>
      </c>
      <c r="B1420" s="4">
        <v>0</v>
      </c>
      <c r="C1420" s="4">
        <v>0</v>
      </c>
      <c r="D1420" s="4">
        <v>1</v>
      </c>
      <c r="E1420" s="4">
        <v>215</v>
      </c>
      <c r="F1420" s="4">
        <f>ROUND(Source!AT1402,O1420)</f>
        <v>0</v>
      </c>
      <c r="G1420" s="4" t="s">
        <v>97</v>
      </c>
      <c r="H1420" s="4" t="s">
        <v>98</v>
      </c>
      <c r="I1420" s="4"/>
      <c r="J1420" s="4"/>
      <c r="K1420" s="4">
        <v>215</v>
      </c>
      <c r="L1420" s="4">
        <v>17</v>
      </c>
      <c r="M1420" s="4">
        <v>3</v>
      </c>
      <c r="N1420" s="4" t="s">
        <v>3</v>
      </c>
      <c r="O1420" s="4">
        <v>2</v>
      </c>
      <c r="P1420" s="4"/>
      <c r="Q1420" s="4"/>
      <c r="R1420" s="4"/>
      <c r="S1420" s="4"/>
      <c r="T1420" s="4"/>
      <c r="U1420" s="4"/>
      <c r="V1420" s="4"/>
      <c r="W1420" s="4"/>
    </row>
    <row r="1421" spans="1:23" hidden="1" x14ac:dyDescent="0.2">
      <c r="A1421" s="4">
        <v>50</v>
      </c>
      <c r="B1421" s="4">
        <v>0</v>
      </c>
      <c r="C1421" s="4">
        <v>0</v>
      </c>
      <c r="D1421" s="4">
        <v>1</v>
      </c>
      <c r="E1421" s="4">
        <v>217</v>
      </c>
      <c r="F1421" s="4">
        <f>ROUND(Source!AU1402,O1421)</f>
        <v>0</v>
      </c>
      <c r="G1421" s="4" t="s">
        <v>99</v>
      </c>
      <c r="H1421" s="4" t="s">
        <v>100</v>
      </c>
      <c r="I1421" s="4"/>
      <c r="J1421" s="4"/>
      <c r="K1421" s="4">
        <v>217</v>
      </c>
      <c r="L1421" s="4">
        <v>18</v>
      </c>
      <c r="M1421" s="4">
        <v>3</v>
      </c>
      <c r="N1421" s="4" t="s">
        <v>3</v>
      </c>
      <c r="O1421" s="4">
        <v>2</v>
      </c>
      <c r="P1421" s="4"/>
      <c r="Q1421" s="4"/>
      <c r="R1421" s="4"/>
      <c r="S1421" s="4"/>
      <c r="T1421" s="4"/>
      <c r="U1421" s="4"/>
      <c r="V1421" s="4"/>
      <c r="W1421" s="4"/>
    </row>
    <row r="1422" spans="1:23" hidden="1" x14ac:dyDescent="0.2">
      <c r="A1422" s="4">
        <v>50</v>
      </c>
      <c r="B1422" s="4">
        <v>0</v>
      </c>
      <c r="C1422" s="4">
        <v>0</v>
      </c>
      <c r="D1422" s="4">
        <v>1</v>
      </c>
      <c r="E1422" s="4">
        <v>230</v>
      </c>
      <c r="F1422" s="4">
        <f>ROUND(Source!BA1402,O1422)</f>
        <v>0</v>
      </c>
      <c r="G1422" s="4" t="s">
        <v>101</v>
      </c>
      <c r="H1422" s="4" t="s">
        <v>102</v>
      </c>
      <c r="I1422" s="4"/>
      <c r="J1422" s="4"/>
      <c r="K1422" s="4">
        <v>230</v>
      </c>
      <c r="L1422" s="4">
        <v>19</v>
      </c>
      <c r="M1422" s="4">
        <v>3</v>
      </c>
      <c r="N1422" s="4" t="s">
        <v>3</v>
      </c>
      <c r="O1422" s="4">
        <v>2</v>
      </c>
      <c r="P1422" s="4"/>
      <c r="Q1422" s="4"/>
      <c r="R1422" s="4"/>
      <c r="S1422" s="4"/>
      <c r="T1422" s="4"/>
      <c r="U1422" s="4"/>
      <c r="V1422" s="4"/>
      <c r="W1422" s="4"/>
    </row>
    <row r="1423" spans="1:23" hidden="1" x14ac:dyDescent="0.2">
      <c r="A1423" s="4">
        <v>50</v>
      </c>
      <c r="B1423" s="4">
        <v>0</v>
      </c>
      <c r="C1423" s="4">
        <v>0</v>
      </c>
      <c r="D1423" s="4">
        <v>1</v>
      </c>
      <c r="E1423" s="4">
        <v>206</v>
      </c>
      <c r="F1423" s="4">
        <f>ROUND(Source!T1402,O1423)</f>
        <v>0</v>
      </c>
      <c r="G1423" s="4" t="s">
        <v>103</v>
      </c>
      <c r="H1423" s="4" t="s">
        <v>104</v>
      </c>
      <c r="I1423" s="4"/>
      <c r="J1423" s="4"/>
      <c r="K1423" s="4">
        <v>206</v>
      </c>
      <c r="L1423" s="4">
        <v>20</v>
      </c>
      <c r="M1423" s="4">
        <v>3</v>
      </c>
      <c r="N1423" s="4" t="s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</row>
    <row r="1424" spans="1:23" hidden="1" x14ac:dyDescent="0.2">
      <c r="A1424" s="4">
        <v>50</v>
      </c>
      <c r="B1424" s="4">
        <v>0</v>
      </c>
      <c r="C1424" s="4">
        <v>0</v>
      </c>
      <c r="D1424" s="4">
        <v>1</v>
      </c>
      <c r="E1424" s="4">
        <v>207</v>
      </c>
      <c r="F1424" s="4">
        <f>Source!U1402</f>
        <v>0</v>
      </c>
      <c r="G1424" s="4" t="s">
        <v>105</v>
      </c>
      <c r="H1424" s="4" t="s">
        <v>106</v>
      </c>
      <c r="I1424" s="4"/>
      <c r="J1424" s="4"/>
      <c r="K1424" s="4">
        <v>207</v>
      </c>
      <c r="L1424" s="4">
        <v>21</v>
      </c>
      <c r="M1424" s="4">
        <v>3</v>
      </c>
      <c r="N1424" s="4" t="s">
        <v>3</v>
      </c>
      <c r="O1424" s="4">
        <v>-1</v>
      </c>
      <c r="P1424" s="4"/>
      <c r="Q1424" s="4"/>
      <c r="R1424" s="4"/>
      <c r="S1424" s="4"/>
      <c r="T1424" s="4"/>
      <c r="U1424" s="4"/>
      <c r="V1424" s="4"/>
      <c r="W1424" s="4"/>
    </row>
    <row r="1425" spans="1:245" hidden="1" x14ac:dyDescent="0.2">
      <c r="A1425" s="4">
        <v>50</v>
      </c>
      <c r="B1425" s="4">
        <v>0</v>
      </c>
      <c r="C1425" s="4">
        <v>0</v>
      </c>
      <c r="D1425" s="4">
        <v>1</v>
      </c>
      <c r="E1425" s="4">
        <v>208</v>
      </c>
      <c r="F1425" s="4">
        <f>Source!V1402</f>
        <v>0</v>
      </c>
      <c r="G1425" s="4" t="s">
        <v>107</v>
      </c>
      <c r="H1425" s="4" t="s">
        <v>108</v>
      </c>
      <c r="I1425" s="4"/>
      <c r="J1425" s="4"/>
      <c r="K1425" s="4">
        <v>208</v>
      </c>
      <c r="L1425" s="4">
        <v>22</v>
      </c>
      <c r="M1425" s="4">
        <v>3</v>
      </c>
      <c r="N1425" s="4" t="s">
        <v>3</v>
      </c>
      <c r="O1425" s="4">
        <v>-1</v>
      </c>
      <c r="P1425" s="4"/>
      <c r="Q1425" s="4"/>
      <c r="R1425" s="4"/>
      <c r="S1425" s="4"/>
      <c r="T1425" s="4"/>
      <c r="U1425" s="4"/>
      <c r="V1425" s="4"/>
      <c r="W1425" s="4"/>
    </row>
    <row r="1426" spans="1:245" hidden="1" x14ac:dyDescent="0.2">
      <c r="A1426" s="4">
        <v>50</v>
      </c>
      <c r="B1426" s="4">
        <v>0</v>
      </c>
      <c r="C1426" s="4">
        <v>0</v>
      </c>
      <c r="D1426" s="4">
        <v>1</v>
      </c>
      <c r="E1426" s="4">
        <v>209</v>
      </c>
      <c r="F1426" s="4">
        <f>ROUND(Source!W1402,O1426)</f>
        <v>0</v>
      </c>
      <c r="G1426" s="4" t="s">
        <v>109</v>
      </c>
      <c r="H1426" s="4" t="s">
        <v>110</v>
      </c>
      <c r="I1426" s="4"/>
      <c r="J1426" s="4"/>
      <c r="K1426" s="4">
        <v>209</v>
      </c>
      <c r="L1426" s="4">
        <v>23</v>
      </c>
      <c r="M1426" s="4">
        <v>3</v>
      </c>
      <c r="N1426" s="4" t="s">
        <v>3</v>
      </c>
      <c r="O1426" s="4">
        <v>2</v>
      </c>
      <c r="P1426" s="4"/>
      <c r="Q1426" s="4"/>
      <c r="R1426" s="4"/>
      <c r="S1426" s="4"/>
      <c r="T1426" s="4"/>
      <c r="U1426" s="4"/>
      <c r="V1426" s="4"/>
      <c r="W1426" s="4"/>
    </row>
    <row r="1427" spans="1:245" hidden="1" x14ac:dyDescent="0.2">
      <c r="A1427" s="4">
        <v>50</v>
      </c>
      <c r="B1427" s="4">
        <v>0</v>
      </c>
      <c r="C1427" s="4">
        <v>0</v>
      </c>
      <c r="D1427" s="4">
        <v>1</v>
      </c>
      <c r="E1427" s="4">
        <v>210</v>
      </c>
      <c r="F1427" s="4">
        <f>ROUND(Source!X1402,O1427)</f>
        <v>0</v>
      </c>
      <c r="G1427" s="4" t="s">
        <v>111</v>
      </c>
      <c r="H1427" s="4" t="s">
        <v>112</v>
      </c>
      <c r="I1427" s="4"/>
      <c r="J1427" s="4"/>
      <c r="K1427" s="4">
        <v>210</v>
      </c>
      <c r="L1427" s="4">
        <v>25</v>
      </c>
      <c r="M1427" s="4">
        <v>3</v>
      </c>
      <c r="N1427" s="4" t="s">
        <v>3</v>
      </c>
      <c r="O1427" s="4">
        <v>2</v>
      </c>
      <c r="P1427" s="4"/>
      <c r="Q1427" s="4"/>
      <c r="R1427" s="4"/>
      <c r="S1427" s="4"/>
      <c r="T1427" s="4"/>
      <c r="U1427" s="4"/>
      <c r="V1427" s="4"/>
      <c r="W1427" s="4"/>
    </row>
    <row r="1428" spans="1:245" hidden="1" x14ac:dyDescent="0.2">
      <c r="A1428" s="4">
        <v>50</v>
      </c>
      <c r="B1428" s="4">
        <v>0</v>
      </c>
      <c r="C1428" s="4">
        <v>0</v>
      </c>
      <c r="D1428" s="4">
        <v>1</v>
      </c>
      <c r="E1428" s="4">
        <v>211</v>
      </c>
      <c r="F1428" s="4">
        <f>ROUND(Source!Y1402,O1428)</f>
        <v>0</v>
      </c>
      <c r="G1428" s="4" t="s">
        <v>113</v>
      </c>
      <c r="H1428" s="4" t="s">
        <v>114</v>
      </c>
      <c r="I1428" s="4"/>
      <c r="J1428" s="4"/>
      <c r="K1428" s="4">
        <v>211</v>
      </c>
      <c r="L1428" s="4">
        <v>26</v>
      </c>
      <c r="M1428" s="4">
        <v>3</v>
      </c>
      <c r="N1428" s="4" t="s">
        <v>3</v>
      </c>
      <c r="O1428" s="4">
        <v>2</v>
      </c>
      <c r="P1428" s="4"/>
      <c r="Q1428" s="4"/>
      <c r="R1428" s="4"/>
      <c r="S1428" s="4"/>
      <c r="T1428" s="4"/>
      <c r="U1428" s="4"/>
      <c r="V1428" s="4"/>
      <c r="W1428" s="4"/>
    </row>
    <row r="1429" spans="1:245" hidden="1" x14ac:dyDescent="0.2">
      <c r="A1429" s="4">
        <v>50</v>
      </c>
      <c r="B1429" s="4">
        <v>0</v>
      </c>
      <c r="C1429" s="4">
        <v>0</v>
      </c>
      <c r="D1429" s="4">
        <v>1</v>
      </c>
      <c r="E1429" s="4">
        <v>224</v>
      </c>
      <c r="F1429" s="4">
        <f>ROUND(Source!AR1402,O1429)</f>
        <v>0</v>
      </c>
      <c r="G1429" s="4" t="s">
        <v>115</v>
      </c>
      <c r="H1429" s="4" t="s">
        <v>116</v>
      </c>
      <c r="I1429" s="4"/>
      <c r="J1429" s="4"/>
      <c r="K1429" s="4">
        <v>224</v>
      </c>
      <c r="L1429" s="4">
        <v>27</v>
      </c>
      <c r="M1429" s="4">
        <v>3</v>
      </c>
      <c r="N1429" s="4" t="s">
        <v>3</v>
      </c>
      <c r="O1429" s="4">
        <v>2</v>
      </c>
      <c r="P1429" s="4"/>
      <c r="Q1429" s="4"/>
      <c r="R1429" s="4"/>
      <c r="S1429" s="4"/>
      <c r="T1429" s="4"/>
      <c r="U1429" s="4"/>
      <c r="V1429" s="4"/>
      <c r="W1429" s="4"/>
    </row>
    <row r="1430" spans="1:245" hidden="1" x14ac:dyDescent="0.2"/>
    <row r="1431" spans="1:245" hidden="1" x14ac:dyDescent="0.2">
      <c r="A1431" s="1">
        <v>4</v>
      </c>
      <c r="B1431" s="1">
        <v>1</v>
      </c>
      <c r="C1431" s="1"/>
      <c r="D1431" s="1">
        <f>ROW(A1437)</f>
        <v>1437</v>
      </c>
      <c r="E1431" s="1"/>
      <c r="F1431" s="1" t="s">
        <v>13</v>
      </c>
      <c r="G1431" s="1" t="s">
        <v>879</v>
      </c>
      <c r="H1431" s="1" t="s">
        <v>3</v>
      </c>
      <c r="I1431" s="1">
        <v>0</v>
      </c>
      <c r="J1431" s="1"/>
      <c r="K1431" s="1">
        <v>0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 t="s">
        <v>3</v>
      </c>
      <c r="V1431" s="1">
        <v>0</v>
      </c>
      <c r="W1431" s="1"/>
      <c r="X1431" s="1"/>
      <c r="Y1431" s="1"/>
      <c r="Z1431" s="1"/>
      <c r="AA1431" s="1"/>
      <c r="AB1431" s="1" t="s">
        <v>3</v>
      </c>
      <c r="AC1431" s="1" t="s">
        <v>3</v>
      </c>
      <c r="AD1431" s="1" t="s">
        <v>3</v>
      </c>
      <c r="AE1431" s="1" t="s">
        <v>3</v>
      </c>
      <c r="AF1431" s="1" t="s">
        <v>3</v>
      </c>
      <c r="AG1431" s="1" t="s">
        <v>3</v>
      </c>
      <c r="AH1431" s="1"/>
      <c r="AI1431" s="1"/>
      <c r="AJ1431" s="1"/>
      <c r="AK1431" s="1"/>
      <c r="AL1431" s="1"/>
      <c r="AM1431" s="1"/>
      <c r="AN1431" s="1"/>
      <c r="AO1431" s="1"/>
      <c r="AP1431" s="1" t="s">
        <v>3</v>
      </c>
      <c r="AQ1431" s="1" t="s">
        <v>3</v>
      </c>
      <c r="AR1431" s="1" t="s">
        <v>3</v>
      </c>
      <c r="AS1431" s="1"/>
      <c r="AT1431" s="1"/>
      <c r="AU1431" s="1"/>
      <c r="AV1431" s="1"/>
      <c r="AW1431" s="1"/>
      <c r="AX1431" s="1"/>
      <c r="AY1431" s="1"/>
      <c r="AZ1431" s="1" t="s">
        <v>3</v>
      </c>
      <c r="BA1431" s="1"/>
      <c r="BB1431" s="1" t="s">
        <v>3</v>
      </c>
      <c r="BC1431" s="1" t="s">
        <v>3</v>
      </c>
      <c r="BD1431" s="1" t="s">
        <v>3</v>
      </c>
      <c r="BE1431" s="1" t="s">
        <v>3</v>
      </c>
      <c r="BF1431" s="1" t="s">
        <v>3</v>
      </c>
      <c r="BG1431" s="1" t="s">
        <v>3</v>
      </c>
      <c r="BH1431" s="1" t="s">
        <v>3</v>
      </c>
      <c r="BI1431" s="1" t="s">
        <v>3</v>
      </c>
      <c r="BJ1431" s="1" t="s">
        <v>3</v>
      </c>
      <c r="BK1431" s="1" t="s">
        <v>3</v>
      </c>
      <c r="BL1431" s="1" t="s">
        <v>3</v>
      </c>
      <c r="BM1431" s="1" t="s">
        <v>3</v>
      </c>
      <c r="BN1431" s="1" t="s">
        <v>3</v>
      </c>
      <c r="BO1431" s="1" t="s">
        <v>3</v>
      </c>
      <c r="BP1431" s="1" t="s">
        <v>3</v>
      </c>
      <c r="BQ1431" s="1"/>
      <c r="BR1431" s="1"/>
      <c r="BS1431" s="1"/>
      <c r="BT1431" s="1"/>
      <c r="BU1431" s="1"/>
      <c r="BV1431" s="1"/>
      <c r="BW1431" s="1"/>
      <c r="BX1431" s="1">
        <v>0</v>
      </c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>
        <v>0</v>
      </c>
    </row>
    <row r="1432" spans="1:245" hidden="1" x14ac:dyDescent="0.2"/>
    <row r="1433" spans="1:245" hidden="1" x14ac:dyDescent="0.2">
      <c r="A1433" s="2">
        <v>52</v>
      </c>
      <c r="B1433" s="2">
        <f t="shared" ref="B1433:G1433" si="1152">B1437</f>
        <v>1</v>
      </c>
      <c r="C1433" s="2">
        <f t="shared" si="1152"/>
        <v>4</v>
      </c>
      <c r="D1433" s="2">
        <f t="shared" si="1152"/>
        <v>1431</v>
      </c>
      <c r="E1433" s="2">
        <f t="shared" si="1152"/>
        <v>0</v>
      </c>
      <c r="F1433" s="2" t="str">
        <f t="shared" si="1152"/>
        <v>Новый раздел</v>
      </c>
      <c r="G1433" s="2" t="str">
        <f t="shared" si="1152"/>
        <v>п.61   Демонтажные работы</v>
      </c>
      <c r="H1433" s="2"/>
      <c r="I1433" s="2"/>
      <c r="J1433" s="2"/>
      <c r="K1433" s="2"/>
      <c r="L1433" s="2"/>
      <c r="M1433" s="2"/>
      <c r="N1433" s="2"/>
      <c r="O1433" s="2">
        <f t="shared" ref="O1433:AT1433" si="1153">O1437</f>
        <v>0</v>
      </c>
      <c r="P1433" s="2">
        <f t="shared" si="1153"/>
        <v>0</v>
      </c>
      <c r="Q1433" s="2">
        <f t="shared" si="1153"/>
        <v>0</v>
      </c>
      <c r="R1433" s="2">
        <f t="shared" si="1153"/>
        <v>0</v>
      </c>
      <c r="S1433" s="2">
        <f t="shared" si="1153"/>
        <v>0</v>
      </c>
      <c r="T1433" s="2">
        <f t="shared" si="1153"/>
        <v>0</v>
      </c>
      <c r="U1433" s="2">
        <f t="shared" si="1153"/>
        <v>0</v>
      </c>
      <c r="V1433" s="2">
        <f t="shared" si="1153"/>
        <v>0</v>
      </c>
      <c r="W1433" s="2">
        <f t="shared" si="1153"/>
        <v>0</v>
      </c>
      <c r="X1433" s="2">
        <f t="shared" si="1153"/>
        <v>0</v>
      </c>
      <c r="Y1433" s="2">
        <f t="shared" si="1153"/>
        <v>0</v>
      </c>
      <c r="Z1433" s="2">
        <f t="shared" si="1153"/>
        <v>0</v>
      </c>
      <c r="AA1433" s="2">
        <f t="shared" si="1153"/>
        <v>0</v>
      </c>
      <c r="AB1433" s="2">
        <f t="shared" si="1153"/>
        <v>0</v>
      </c>
      <c r="AC1433" s="2">
        <f t="shared" si="1153"/>
        <v>0</v>
      </c>
      <c r="AD1433" s="2">
        <f t="shared" si="1153"/>
        <v>0</v>
      </c>
      <c r="AE1433" s="2">
        <f t="shared" si="1153"/>
        <v>0</v>
      </c>
      <c r="AF1433" s="2">
        <f t="shared" si="1153"/>
        <v>0</v>
      </c>
      <c r="AG1433" s="2">
        <f t="shared" si="1153"/>
        <v>0</v>
      </c>
      <c r="AH1433" s="2">
        <f t="shared" si="1153"/>
        <v>0</v>
      </c>
      <c r="AI1433" s="2">
        <f t="shared" si="1153"/>
        <v>0</v>
      </c>
      <c r="AJ1433" s="2">
        <f t="shared" si="1153"/>
        <v>0</v>
      </c>
      <c r="AK1433" s="2">
        <f t="shared" si="1153"/>
        <v>0</v>
      </c>
      <c r="AL1433" s="2">
        <f t="shared" si="1153"/>
        <v>0</v>
      </c>
      <c r="AM1433" s="2">
        <f t="shared" si="1153"/>
        <v>0</v>
      </c>
      <c r="AN1433" s="2">
        <f t="shared" si="1153"/>
        <v>0</v>
      </c>
      <c r="AO1433" s="2">
        <f t="shared" si="1153"/>
        <v>0</v>
      </c>
      <c r="AP1433" s="2">
        <f t="shared" si="1153"/>
        <v>0</v>
      </c>
      <c r="AQ1433" s="2">
        <f t="shared" si="1153"/>
        <v>0</v>
      </c>
      <c r="AR1433" s="2">
        <f t="shared" si="1153"/>
        <v>0</v>
      </c>
      <c r="AS1433" s="2">
        <f t="shared" si="1153"/>
        <v>0</v>
      </c>
      <c r="AT1433" s="2">
        <f t="shared" si="1153"/>
        <v>0</v>
      </c>
      <c r="AU1433" s="2">
        <f t="shared" ref="AU1433:BZ1433" si="1154">AU1437</f>
        <v>0</v>
      </c>
      <c r="AV1433" s="2">
        <f t="shared" si="1154"/>
        <v>0</v>
      </c>
      <c r="AW1433" s="2">
        <f t="shared" si="1154"/>
        <v>0</v>
      </c>
      <c r="AX1433" s="2">
        <f t="shared" si="1154"/>
        <v>0</v>
      </c>
      <c r="AY1433" s="2">
        <f t="shared" si="1154"/>
        <v>0</v>
      </c>
      <c r="AZ1433" s="2">
        <f t="shared" si="1154"/>
        <v>0</v>
      </c>
      <c r="BA1433" s="2">
        <f t="shared" si="1154"/>
        <v>0</v>
      </c>
      <c r="BB1433" s="2">
        <f t="shared" si="1154"/>
        <v>0</v>
      </c>
      <c r="BC1433" s="2">
        <f t="shared" si="1154"/>
        <v>0</v>
      </c>
      <c r="BD1433" s="2">
        <f t="shared" si="1154"/>
        <v>0</v>
      </c>
      <c r="BE1433" s="2">
        <f t="shared" si="1154"/>
        <v>0</v>
      </c>
      <c r="BF1433" s="2">
        <f t="shared" si="1154"/>
        <v>0</v>
      </c>
      <c r="BG1433" s="2">
        <f t="shared" si="1154"/>
        <v>0</v>
      </c>
      <c r="BH1433" s="2">
        <f t="shared" si="1154"/>
        <v>0</v>
      </c>
      <c r="BI1433" s="2">
        <f t="shared" si="1154"/>
        <v>0</v>
      </c>
      <c r="BJ1433" s="2">
        <f t="shared" si="1154"/>
        <v>0</v>
      </c>
      <c r="BK1433" s="2">
        <f t="shared" si="1154"/>
        <v>0</v>
      </c>
      <c r="BL1433" s="2">
        <f t="shared" si="1154"/>
        <v>0</v>
      </c>
      <c r="BM1433" s="2">
        <f t="shared" si="1154"/>
        <v>0</v>
      </c>
      <c r="BN1433" s="2">
        <f t="shared" si="1154"/>
        <v>0</v>
      </c>
      <c r="BO1433" s="2">
        <f t="shared" si="1154"/>
        <v>0</v>
      </c>
      <c r="BP1433" s="2">
        <f t="shared" si="1154"/>
        <v>0</v>
      </c>
      <c r="BQ1433" s="2">
        <f t="shared" si="1154"/>
        <v>0</v>
      </c>
      <c r="BR1433" s="2">
        <f t="shared" si="1154"/>
        <v>0</v>
      </c>
      <c r="BS1433" s="2">
        <f t="shared" si="1154"/>
        <v>0</v>
      </c>
      <c r="BT1433" s="2">
        <f t="shared" si="1154"/>
        <v>0</v>
      </c>
      <c r="BU1433" s="2">
        <f t="shared" si="1154"/>
        <v>0</v>
      </c>
      <c r="BV1433" s="2">
        <f t="shared" si="1154"/>
        <v>0</v>
      </c>
      <c r="BW1433" s="2">
        <f t="shared" si="1154"/>
        <v>0</v>
      </c>
      <c r="BX1433" s="2">
        <f t="shared" si="1154"/>
        <v>0</v>
      </c>
      <c r="BY1433" s="2">
        <f t="shared" si="1154"/>
        <v>0</v>
      </c>
      <c r="BZ1433" s="2">
        <f t="shared" si="1154"/>
        <v>0</v>
      </c>
      <c r="CA1433" s="2">
        <f t="shared" ref="CA1433:DF1433" si="1155">CA1437</f>
        <v>0</v>
      </c>
      <c r="CB1433" s="2">
        <f t="shared" si="1155"/>
        <v>0</v>
      </c>
      <c r="CC1433" s="2">
        <f t="shared" si="1155"/>
        <v>0</v>
      </c>
      <c r="CD1433" s="2">
        <f t="shared" si="1155"/>
        <v>0</v>
      </c>
      <c r="CE1433" s="2">
        <f t="shared" si="1155"/>
        <v>0</v>
      </c>
      <c r="CF1433" s="2">
        <f t="shared" si="1155"/>
        <v>0</v>
      </c>
      <c r="CG1433" s="2">
        <f t="shared" si="1155"/>
        <v>0</v>
      </c>
      <c r="CH1433" s="2">
        <f t="shared" si="1155"/>
        <v>0</v>
      </c>
      <c r="CI1433" s="2">
        <f t="shared" si="1155"/>
        <v>0</v>
      </c>
      <c r="CJ1433" s="2">
        <f t="shared" si="1155"/>
        <v>0</v>
      </c>
      <c r="CK1433" s="2">
        <f t="shared" si="1155"/>
        <v>0</v>
      </c>
      <c r="CL1433" s="2">
        <f t="shared" si="1155"/>
        <v>0</v>
      </c>
      <c r="CM1433" s="2">
        <f t="shared" si="1155"/>
        <v>0</v>
      </c>
      <c r="CN1433" s="2">
        <f t="shared" si="1155"/>
        <v>0</v>
      </c>
      <c r="CO1433" s="2">
        <f t="shared" si="1155"/>
        <v>0</v>
      </c>
      <c r="CP1433" s="2">
        <f t="shared" si="1155"/>
        <v>0</v>
      </c>
      <c r="CQ1433" s="2">
        <f t="shared" si="1155"/>
        <v>0</v>
      </c>
      <c r="CR1433" s="2">
        <f t="shared" si="1155"/>
        <v>0</v>
      </c>
      <c r="CS1433" s="2">
        <f t="shared" si="1155"/>
        <v>0</v>
      </c>
      <c r="CT1433" s="2">
        <f t="shared" si="1155"/>
        <v>0</v>
      </c>
      <c r="CU1433" s="2">
        <f t="shared" si="1155"/>
        <v>0</v>
      </c>
      <c r="CV1433" s="2">
        <f t="shared" si="1155"/>
        <v>0</v>
      </c>
      <c r="CW1433" s="2">
        <f t="shared" si="1155"/>
        <v>0</v>
      </c>
      <c r="CX1433" s="2">
        <f t="shared" si="1155"/>
        <v>0</v>
      </c>
      <c r="CY1433" s="2">
        <f t="shared" si="1155"/>
        <v>0</v>
      </c>
      <c r="CZ1433" s="2">
        <f t="shared" si="1155"/>
        <v>0</v>
      </c>
      <c r="DA1433" s="2">
        <f t="shared" si="1155"/>
        <v>0</v>
      </c>
      <c r="DB1433" s="2">
        <f t="shared" si="1155"/>
        <v>0</v>
      </c>
      <c r="DC1433" s="2">
        <f t="shared" si="1155"/>
        <v>0</v>
      </c>
      <c r="DD1433" s="2">
        <f t="shared" si="1155"/>
        <v>0</v>
      </c>
      <c r="DE1433" s="2">
        <f t="shared" si="1155"/>
        <v>0</v>
      </c>
      <c r="DF1433" s="2">
        <f t="shared" si="1155"/>
        <v>0</v>
      </c>
      <c r="DG1433" s="3">
        <f t="shared" ref="DG1433:EL1433" si="1156">DG1437</f>
        <v>0</v>
      </c>
      <c r="DH1433" s="3">
        <f t="shared" si="1156"/>
        <v>0</v>
      </c>
      <c r="DI1433" s="3">
        <f t="shared" si="1156"/>
        <v>0</v>
      </c>
      <c r="DJ1433" s="3">
        <f t="shared" si="1156"/>
        <v>0</v>
      </c>
      <c r="DK1433" s="3">
        <f t="shared" si="1156"/>
        <v>0</v>
      </c>
      <c r="DL1433" s="3">
        <f t="shared" si="1156"/>
        <v>0</v>
      </c>
      <c r="DM1433" s="3">
        <f t="shared" si="1156"/>
        <v>0</v>
      </c>
      <c r="DN1433" s="3">
        <f t="shared" si="1156"/>
        <v>0</v>
      </c>
      <c r="DO1433" s="3">
        <f t="shared" si="1156"/>
        <v>0</v>
      </c>
      <c r="DP1433" s="3">
        <f t="shared" si="1156"/>
        <v>0</v>
      </c>
      <c r="DQ1433" s="3">
        <f t="shared" si="1156"/>
        <v>0</v>
      </c>
      <c r="DR1433" s="3">
        <f t="shared" si="1156"/>
        <v>0</v>
      </c>
      <c r="DS1433" s="3">
        <f t="shared" si="1156"/>
        <v>0</v>
      </c>
      <c r="DT1433" s="3">
        <f t="shared" si="1156"/>
        <v>0</v>
      </c>
      <c r="DU1433" s="3">
        <f t="shared" si="1156"/>
        <v>0</v>
      </c>
      <c r="DV1433" s="3">
        <f t="shared" si="1156"/>
        <v>0</v>
      </c>
      <c r="DW1433" s="3">
        <f t="shared" si="1156"/>
        <v>0</v>
      </c>
      <c r="DX1433" s="3">
        <f t="shared" si="1156"/>
        <v>0</v>
      </c>
      <c r="DY1433" s="3">
        <f t="shared" si="1156"/>
        <v>0</v>
      </c>
      <c r="DZ1433" s="3">
        <f t="shared" si="1156"/>
        <v>0</v>
      </c>
      <c r="EA1433" s="3">
        <f t="shared" si="1156"/>
        <v>0</v>
      </c>
      <c r="EB1433" s="3">
        <f t="shared" si="1156"/>
        <v>0</v>
      </c>
      <c r="EC1433" s="3">
        <f t="shared" si="1156"/>
        <v>0</v>
      </c>
      <c r="ED1433" s="3">
        <f t="shared" si="1156"/>
        <v>0</v>
      </c>
      <c r="EE1433" s="3">
        <f t="shared" si="1156"/>
        <v>0</v>
      </c>
      <c r="EF1433" s="3">
        <f t="shared" si="1156"/>
        <v>0</v>
      </c>
      <c r="EG1433" s="3">
        <f t="shared" si="1156"/>
        <v>0</v>
      </c>
      <c r="EH1433" s="3">
        <f t="shared" si="1156"/>
        <v>0</v>
      </c>
      <c r="EI1433" s="3">
        <f t="shared" si="1156"/>
        <v>0</v>
      </c>
      <c r="EJ1433" s="3">
        <f t="shared" si="1156"/>
        <v>0</v>
      </c>
      <c r="EK1433" s="3">
        <f t="shared" si="1156"/>
        <v>0</v>
      </c>
      <c r="EL1433" s="3">
        <f t="shared" si="1156"/>
        <v>0</v>
      </c>
      <c r="EM1433" s="3">
        <f t="shared" ref="EM1433:FR1433" si="1157">EM1437</f>
        <v>0</v>
      </c>
      <c r="EN1433" s="3">
        <f t="shared" si="1157"/>
        <v>0</v>
      </c>
      <c r="EO1433" s="3">
        <f t="shared" si="1157"/>
        <v>0</v>
      </c>
      <c r="EP1433" s="3">
        <f t="shared" si="1157"/>
        <v>0</v>
      </c>
      <c r="EQ1433" s="3">
        <f t="shared" si="1157"/>
        <v>0</v>
      </c>
      <c r="ER1433" s="3">
        <f t="shared" si="1157"/>
        <v>0</v>
      </c>
      <c r="ES1433" s="3">
        <f t="shared" si="1157"/>
        <v>0</v>
      </c>
      <c r="ET1433" s="3">
        <f t="shared" si="1157"/>
        <v>0</v>
      </c>
      <c r="EU1433" s="3">
        <f t="shared" si="1157"/>
        <v>0</v>
      </c>
      <c r="EV1433" s="3">
        <f t="shared" si="1157"/>
        <v>0</v>
      </c>
      <c r="EW1433" s="3">
        <f t="shared" si="1157"/>
        <v>0</v>
      </c>
      <c r="EX1433" s="3">
        <f t="shared" si="1157"/>
        <v>0</v>
      </c>
      <c r="EY1433" s="3">
        <f t="shared" si="1157"/>
        <v>0</v>
      </c>
      <c r="EZ1433" s="3">
        <f t="shared" si="1157"/>
        <v>0</v>
      </c>
      <c r="FA1433" s="3">
        <f t="shared" si="1157"/>
        <v>0</v>
      </c>
      <c r="FB1433" s="3">
        <f t="shared" si="1157"/>
        <v>0</v>
      </c>
      <c r="FC1433" s="3">
        <f t="shared" si="1157"/>
        <v>0</v>
      </c>
      <c r="FD1433" s="3">
        <f t="shared" si="1157"/>
        <v>0</v>
      </c>
      <c r="FE1433" s="3">
        <f t="shared" si="1157"/>
        <v>0</v>
      </c>
      <c r="FF1433" s="3">
        <f t="shared" si="1157"/>
        <v>0</v>
      </c>
      <c r="FG1433" s="3">
        <f t="shared" si="1157"/>
        <v>0</v>
      </c>
      <c r="FH1433" s="3">
        <f t="shared" si="1157"/>
        <v>0</v>
      </c>
      <c r="FI1433" s="3">
        <f t="shared" si="1157"/>
        <v>0</v>
      </c>
      <c r="FJ1433" s="3">
        <f t="shared" si="1157"/>
        <v>0</v>
      </c>
      <c r="FK1433" s="3">
        <f t="shared" si="1157"/>
        <v>0</v>
      </c>
      <c r="FL1433" s="3">
        <f t="shared" si="1157"/>
        <v>0</v>
      </c>
      <c r="FM1433" s="3">
        <f t="shared" si="1157"/>
        <v>0</v>
      </c>
      <c r="FN1433" s="3">
        <f t="shared" si="1157"/>
        <v>0</v>
      </c>
      <c r="FO1433" s="3">
        <f t="shared" si="1157"/>
        <v>0</v>
      </c>
      <c r="FP1433" s="3">
        <f t="shared" si="1157"/>
        <v>0</v>
      </c>
      <c r="FQ1433" s="3">
        <f t="shared" si="1157"/>
        <v>0</v>
      </c>
      <c r="FR1433" s="3">
        <f t="shared" si="1157"/>
        <v>0</v>
      </c>
      <c r="FS1433" s="3">
        <f t="shared" ref="FS1433:GX1433" si="1158">FS1437</f>
        <v>0</v>
      </c>
      <c r="FT1433" s="3">
        <f t="shared" si="1158"/>
        <v>0</v>
      </c>
      <c r="FU1433" s="3">
        <f t="shared" si="1158"/>
        <v>0</v>
      </c>
      <c r="FV1433" s="3">
        <f t="shared" si="1158"/>
        <v>0</v>
      </c>
      <c r="FW1433" s="3">
        <f t="shared" si="1158"/>
        <v>0</v>
      </c>
      <c r="FX1433" s="3">
        <f t="shared" si="1158"/>
        <v>0</v>
      </c>
      <c r="FY1433" s="3">
        <f t="shared" si="1158"/>
        <v>0</v>
      </c>
      <c r="FZ1433" s="3">
        <f t="shared" si="1158"/>
        <v>0</v>
      </c>
      <c r="GA1433" s="3">
        <f t="shared" si="1158"/>
        <v>0</v>
      </c>
      <c r="GB1433" s="3">
        <f t="shared" si="1158"/>
        <v>0</v>
      </c>
      <c r="GC1433" s="3">
        <f t="shared" si="1158"/>
        <v>0</v>
      </c>
      <c r="GD1433" s="3">
        <f t="shared" si="1158"/>
        <v>0</v>
      </c>
      <c r="GE1433" s="3">
        <f t="shared" si="1158"/>
        <v>0</v>
      </c>
      <c r="GF1433" s="3">
        <f t="shared" si="1158"/>
        <v>0</v>
      </c>
      <c r="GG1433" s="3">
        <f t="shared" si="1158"/>
        <v>0</v>
      </c>
      <c r="GH1433" s="3">
        <f t="shared" si="1158"/>
        <v>0</v>
      </c>
      <c r="GI1433" s="3">
        <f t="shared" si="1158"/>
        <v>0</v>
      </c>
      <c r="GJ1433" s="3">
        <f t="shared" si="1158"/>
        <v>0</v>
      </c>
      <c r="GK1433" s="3">
        <f t="shared" si="1158"/>
        <v>0</v>
      </c>
      <c r="GL1433" s="3">
        <f t="shared" si="1158"/>
        <v>0</v>
      </c>
      <c r="GM1433" s="3">
        <f t="shared" si="1158"/>
        <v>0</v>
      </c>
      <c r="GN1433" s="3">
        <f t="shared" si="1158"/>
        <v>0</v>
      </c>
      <c r="GO1433" s="3">
        <f t="shared" si="1158"/>
        <v>0</v>
      </c>
      <c r="GP1433" s="3">
        <f t="shared" si="1158"/>
        <v>0</v>
      </c>
      <c r="GQ1433" s="3">
        <f t="shared" si="1158"/>
        <v>0</v>
      </c>
      <c r="GR1433" s="3">
        <f t="shared" si="1158"/>
        <v>0</v>
      </c>
      <c r="GS1433" s="3">
        <f t="shared" si="1158"/>
        <v>0</v>
      </c>
      <c r="GT1433" s="3">
        <f t="shared" si="1158"/>
        <v>0</v>
      </c>
      <c r="GU1433" s="3">
        <f t="shared" si="1158"/>
        <v>0</v>
      </c>
      <c r="GV1433" s="3">
        <f t="shared" si="1158"/>
        <v>0</v>
      </c>
      <c r="GW1433" s="3">
        <f t="shared" si="1158"/>
        <v>0</v>
      </c>
      <c r="GX1433" s="3">
        <f t="shared" si="1158"/>
        <v>0</v>
      </c>
    </row>
    <row r="1434" spans="1:245" hidden="1" x14ac:dyDescent="0.2"/>
    <row r="1435" spans="1:245" hidden="1" x14ac:dyDescent="0.2">
      <c r="A1435">
        <v>17</v>
      </c>
      <c r="B1435">
        <v>1</v>
      </c>
      <c r="C1435">
        <f>ROW(SmtRes!A672)</f>
        <v>672</v>
      </c>
      <c r="D1435">
        <f>ROW(EtalonRes!A665)</f>
        <v>665</v>
      </c>
      <c r="E1435" t="s">
        <v>880</v>
      </c>
      <c r="F1435" t="s">
        <v>881</v>
      </c>
      <c r="G1435" t="s">
        <v>882</v>
      </c>
      <c r="H1435" t="s">
        <v>883</v>
      </c>
      <c r="I1435">
        <v>0</v>
      </c>
      <c r="J1435">
        <v>0</v>
      </c>
      <c r="O1435">
        <f>ROUND(CP1435,2)</f>
        <v>0</v>
      </c>
      <c r="P1435">
        <f>ROUND((ROUND((AC1435*AW1435*I1435),2)*BC1435),2)</f>
        <v>0</v>
      </c>
      <c r="Q1435">
        <f>(ROUND((ROUND(((ET1435)*AV1435*I1435),2)*BB1435),2)+ROUND((ROUND(((AE1435-(EU1435))*AV1435*I1435),2)*BS1435),2))</f>
        <v>0</v>
      </c>
      <c r="R1435">
        <f>ROUND((ROUND((AE1435*AV1435*I1435),2)*BS1435),2)</f>
        <v>0</v>
      </c>
      <c r="S1435">
        <f>ROUND((ROUND((AF1435*AV1435*I1435),2)*BA1435),2)</f>
        <v>0</v>
      </c>
      <c r="T1435">
        <f>ROUND(CU1435*I1435,2)</f>
        <v>0</v>
      </c>
      <c r="U1435">
        <f>CV1435*I1435</f>
        <v>0</v>
      </c>
      <c r="V1435">
        <f>CW1435*I1435</f>
        <v>0</v>
      </c>
      <c r="W1435">
        <f>ROUND(CX1435*I1435,2)</f>
        <v>0</v>
      </c>
      <c r="X1435">
        <f>ROUND(CY1435,2)</f>
        <v>0</v>
      </c>
      <c r="Y1435">
        <f>ROUND(CZ1435,2)</f>
        <v>0</v>
      </c>
      <c r="AA1435">
        <v>40385408</v>
      </c>
      <c r="AB1435">
        <f>ROUND((AC1435+AD1435+AF1435),6)</f>
        <v>5545.09</v>
      </c>
      <c r="AC1435">
        <f>ROUND((ES1435),6)</f>
        <v>0</v>
      </c>
      <c r="AD1435">
        <f>ROUND((((ET1435)-(EU1435))+AE1435),6)</f>
        <v>147.71</v>
      </c>
      <c r="AE1435">
        <f>ROUND((EU1435),6)</f>
        <v>12.6</v>
      </c>
      <c r="AF1435">
        <f>ROUND((EV1435),6)</f>
        <v>5397.38</v>
      </c>
      <c r="AG1435">
        <f>ROUND((AP1435),6)</f>
        <v>0</v>
      </c>
      <c r="AH1435">
        <f>(EW1435)</f>
        <v>518.48</v>
      </c>
      <c r="AI1435">
        <f>(EX1435)</f>
        <v>0</v>
      </c>
      <c r="AJ1435">
        <f>(AS1435)</f>
        <v>0</v>
      </c>
      <c r="AK1435">
        <v>5545.09</v>
      </c>
      <c r="AL1435">
        <v>0</v>
      </c>
      <c r="AM1435">
        <v>147.71</v>
      </c>
      <c r="AN1435">
        <v>12.6</v>
      </c>
      <c r="AO1435">
        <v>5397.38</v>
      </c>
      <c r="AP1435">
        <v>0</v>
      </c>
      <c r="AQ1435">
        <v>518.48</v>
      </c>
      <c r="AR1435">
        <v>0</v>
      </c>
      <c r="AS1435">
        <v>0</v>
      </c>
      <c r="AT1435">
        <v>68</v>
      </c>
      <c r="AU1435">
        <v>41</v>
      </c>
      <c r="AV1435">
        <v>1</v>
      </c>
      <c r="AW1435">
        <v>1</v>
      </c>
      <c r="AZ1435">
        <v>1</v>
      </c>
      <c r="BA1435">
        <v>24.53</v>
      </c>
      <c r="BB1435">
        <v>7.28</v>
      </c>
      <c r="BC1435">
        <v>1</v>
      </c>
      <c r="BD1435" t="s">
        <v>3</v>
      </c>
      <c r="BE1435" t="s">
        <v>3</v>
      </c>
      <c r="BF1435" t="s">
        <v>3</v>
      </c>
      <c r="BG1435" t="s">
        <v>3</v>
      </c>
      <c r="BH1435">
        <v>0</v>
      </c>
      <c r="BI1435">
        <v>1</v>
      </c>
      <c r="BJ1435" t="s">
        <v>884</v>
      </c>
      <c r="BM1435">
        <v>445</v>
      </c>
      <c r="BN1435">
        <v>0</v>
      </c>
      <c r="BO1435" t="s">
        <v>881</v>
      </c>
      <c r="BP1435">
        <v>1</v>
      </c>
      <c r="BQ1435">
        <v>60</v>
      </c>
      <c r="BR1435">
        <v>0</v>
      </c>
      <c r="BS1435">
        <v>24.53</v>
      </c>
      <c r="BT1435">
        <v>1</v>
      </c>
      <c r="BU1435">
        <v>1</v>
      </c>
      <c r="BV1435">
        <v>1</v>
      </c>
      <c r="BW1435">
        <v>1</v>
      </c>
      <c r="BX1435">
        <v>1</v>
      </c>
      <c r="BY1435" t="s">
        <v>3</v>
      </c>
      <c r="BZ1435">
        <v>68</v>
      </c>
      <c r="CA1435">
        <v>41</v>
      </c>
      <c r="CE1435">
        <v>30</v>
      </c>
      <c r="CF1435">
        <v>0</v>
      </c>
      <c r="CG1435">
        <v>0</v>
      </c>
      <c r="CM1435">
        <v>0</v>
      </c>
      <c r="CN1435" t="s">
        <v>3</v>
      </c>
      <c r="CO1435">
        <v>0</v>
      </c>
      <c r="CP1435">
        <f>(P1435+Q1435+S1435)</f>
        <v>0</v>
      </c>
      <c r="CQ1435">
        <f>ROUND((ROUND((AC1435*AW1435*1),2)*BC1435),2)</f>
        <v>0</v>
      </c>
      <c r="CR1435">
        <f>(ROUND((ROUND(((ET1435)*AV1435*1),2)*BB1435),2)+ROUND((ROUND(((AE1435-(EU1435))*AV1435*1),2)*BS1435),2))</f>
        <v>1075.33</v>
      </c>
      <c r="CS1435">
        <f>ROUND((ROUND((AE1435*AV1435*1),2)*BS1435),2)</f>
        <v>309.08</v>
      </c>
      <c r="CT1435">
        <f>ROUND((ROUND((AF1435*AV1435*1),2)*BA1435),2)</f>
        <v>132397.73000000001</v>
      </c>
      <c r="CU1435">
        <f>AG1435</f>
        <v>0</v>
      </c>
      <c r="CV1435">
        <f>(AH1435*AV1435)</f>
        <v>518.48</v>
      </c>
      <c r="CW1435">
        <f>AI1435</f>
        <v>0</v>
      </c>
      <c r="CX1435">
        <f>AJ1435</f>
        <v>0</v>
      </c>
      <c r="CY1435">
        <f>S1435*(BZ1435/100)</f>
        <v>0</v>
      </c>
      <c r="CZ1435">
        <f>S1435*(CA1435/100)</f>
        <v>0</v>
      </c>
      <c r="DC1435" t="s">
        <v>3</v>
      </c>
      <c r="DD1435" t="s">
        <v>3</v>
      </c>
      <c r="DE1435" t="s">
        <v>3</v>
      </c>
      <c r="DF1435" t="s">
        <v>3</v>
      </c>
      <c r="DG1435" t="s">
        <v>3</v>
      </c>
      <c r="DH1435" t="s">
        <v>3</v>
      </c>
      <c r="DI1435" t="s">
        <v>3</v>
      </c>
      <c r="DJ1435" t="s">
        <v>3</v>
      </c>
      <c r="DK1435" t="s">
        <v>3</v>
      </c>
      <c r="DL1435" t="s">
        <v>3</v>
      </c>
      <c r="DM1435" t="s">
        <v>3</v>
      </c>
      <c r="DN1435">
        <v>80</v>
      </c>
      <c r="DO1435">
        <v>55</v>
      </c>
      <c r="DP1435">
        <v>1</v>
      </c>
      <c r="DQ1435">
        <v>1</v>
      </c>
      <c r="DU1435">
        <v>1013</v>
      </c>
      <c r="DV1435" t="s">
        <v>883</v>
      </c>
      <c r="DW1435" t="s">
        <v>883</v>
      </c>
      <c r="DX1435">
        <v>1</v>
      </c>
      <c r="EE1435">
        <v>39927857</v>
      </c>
      <c r="EF1435">
        <v>60</v>
      </c>
      <c r="EG1435" t="s">
        <v>19</v>
      </c>
      <c r="EH1435">
        <v>0</v>
      </c>
      <c r="EI1435" t="s">
        <v>3</v>
      </c>
      <c r="EJ1435">
        <v>1</v>
      </c>
      <c r="EK1435">
        <v>445</v>
      </c>
      <c r="EL1435" t="s">
        <v>885</v>
      </c>
      <c r="EM1435" t="s">
        <v>886</v>
      </c>
      <c r="EO1435" t="s">
        <v>3</v>
      </c>
      <c r="EQ1435">
        <v>131072</v>
      </c>
      <c r="ER1435">
        <v>5545.09</v>
      </c>
      <c r="ES1435">
        <v>0</v>
      </c>
      <c r="ET1435">
        <v>147.71</v>
      </c>
      <c r="EU1435">
        <v>12.6</v>
      </c>
      <c r="EV1435">
        <v>5397.38</v>
      </c>
      <c r="EW1435">
        <v>518.48</v>
      </c>
      <c r="EX1435">
        <v>0</v>
      </c>
      <c r="EY1435">
        <v>0</v>
      </c>
      <c r="FQ1435">
        <v>0</v>
      </c>
      <c r="FR1435">
        <f>ROUND(IF(AND(BH1435=3,BI1435=3),P1435,0),2)</f>
        <v>0</v>
      </c>
      <c r="FS1435">
        <v>0</v>
      </c>
      <c r="FX1435">
        <v>80</v>
      </c>
      <c r="FY1435">
        <v>55</v>
      </c>
      <c r="GA1435" t="s">
        <v>3</v>
      </c>
      <c r="GD1435">
        <v>0</v>
      </c>
      <c r="GF1435">
        <v>-300667306</v>
      </c>
      <c r="GG1435">
        <v>2</v>
      </c>
      <c r="GH1435">
        <v>1</v>
      </c>
      <c r="GI1435">
        <v>2</v>
      </c>
      <c r="GJ1435">
        <v>0</v>
      </c>
      <c r="GK1435">
        <f>ROUND(R1435*(R12)/100,2)</f>
        <v>0</v>
      </c>
      <c r="GL1435">
        <f>ROUND(IF(AND(BH1435=3,BI1435=3,FS1435&lt;&gt;0),P1435,0),2)</f>
        <v>0</v>
      </c>
      <c r="GM1435">
        <f>ROUND(O1435+X1435+Y1435+GK1435,2)+GX1435</f>
        <v>0</v>
      </c>
      <c r="GN1435">
        <f>IF(OR(BI1435=0,BI1435=1),ROUND(O1435+X1435+Y1435+GK1435,2),0)</f>
        <v>0</v>
      </c>
      <c r="GO1435">
        <f>IF(BI1435=2,ROUND(O1435+X1435+Y1435+GK1435,2),0)</f>
        <v>0</v>
      </c>
      <c r="GP1435">
        <f>IF(BI1435=4,ROUND(O1435+X1435+Y1435+GK1435,2)+GX1435,0)</f>
        <v>0</v>
      </c>
      <c r="GR1435">
        <v>0</v>
      </c>
      <c r="GS1435">
        <v>3</v>
      </c>
      <c r="GT1435">
        <v>0</v>
      </c>
      <c r="GU1435" t="s">
        <v>3</v>
      </c>
      <c r="GV1435">
        <f>ROUND((GT1435),6)</f>
        <v>0</v>
      </c>
      <c r="GW1435">
        <v>1</v>
      </c>
      <c r="GX1435">
        <f>ROUND(HC1435*I1435,2)</f>
        <v>0</v>
      </c>
      <c r="HA1435">
        <v>0</v>
      </c>
      <c r="HB1435">
        <v>0</v>
      </c>
      <c r="HC1435">
        <f>GV1435*GW1435</f>
        <v>0</v>
      </c>
      <c r="IK1435">
        <v>0</v>
      </c>
    </row>
    <row r="1436" spans="1:245" hidden="1" x14ac:dyDescent="0.2"/>
    <row r="1437" spans="1:245" hidden="1" x14ac:dyDescent="0.2">
      <c r="A1437" s="2">
        <v>51</v>
      </c>
      <c r="B1437" s="2">
        <f>B1431</f>
        <v>1</v>
      </c>
      <c r="C1437" s="2">
        <f>A1431</f>
        <v>4</v>
      </c>
      <c r="D1437" s="2">
        <f>ROW(A1431)</f>
        <v>1431</v>
      </c>
      <c r="E1437" s="2"/>
      <c r="F1437" s="2" t="str">
        <f>IF(F1431&lt;&gt;"",F1431,"")</f>
        <v>Новый раздел</v>
      </c>
      <c r="G1437" s="2" t="str">
        <f>IF(G1431&lt;&gt;"",G1431,"")</f>
        <v>п.61   Демонтажные работы</v>
      </c>
      <c r="H1437" s="2">
        <v>0</v>
      </c>
      <c r="I1437" s="2"/>
      <c r="J1437" s="2"/>
      <c r="K1437" s="2"/>
      <c r="L1437" s="2"/>
      <c r="M1437" s="2"/>
      <c r="N1437" s="2"/>
      <c r="O1437" s="2">
        <f t="shared" ref="O1437:T1437" si="1159">ROUND(AB1437,2)</f>
        <v>0</v>
      </c>
      <c r="P1437" s="2">
        <f t="shared" si="1159"/>
        <v>0</v>
      </c>
      <c r="Q1437" s="2">
        <f t="shared" si="1159"/>
        <v>0</v>
      </c>
      <c r="R1437" s="2">
        <f t="shared" si="1159"/>
        <v>0</v>
      </c>
      <c r="S1437" s="2">
        <f t="shared" si="1159"/>
        <v>0</v>
      </c>
      <c r="T1437" s="2">
        <f t="shared" si="1159"/>
        <v>0</v>
      </c>
      <c r="U1437" s="2">
        <f>AH1437</f>
        <v>0</v>
      </c>
      <c r="V1437" s="2">
        <f>AI1437</f>
        <v>0</v>
      </c>
      <c r="W1437" s="2">
        <f>ROUND(AJ1437,2)</f>
        <v>0</v>
      </c>
      <c r="X1437" s="2">
        <f>ROUND(AK1437,2)</f>
        <v>0</v>
      </c>
      <c r="Y1437" s="2">
        <f>ROUND(AL1437,2)</f>
        <v>0</v>
      </c>
      <c r="Z1437" s="2"/>
      <c r="AA1437" s="2"/>
      <c r="AB1437" s="2">
        <f>ROUND(SUMIF(AA1435:AA1435,"=40385408",O1435:O1435),2)</f>
        <v>0</v>
      </c>
      <c r="AC1437" s="2">
        <f>ROUND(SUMIF(AA1435:AA1435,"=40385408",P1435:P1435),2)</f>
        <v>0</v>
      </c>
      <c r="AD1437" s="2">
        <f>ROUND(SUMIF(AA1435:AA1435,"=40385408",Q1435:Q1435),2)</f>
        <v>0</v>
      </c>
      <c r="AE1437" s="2">
        <f>ROUND(SUMIF(AA1435:AA1435,"=40385408",R1435:R1435),2)</f>
        <v>0</v>
      </c>
      <c r="AF1437" s="2">
        <f>ROUND(SUMIF(AA1435:AA1435,"=40385408",S1435:S1435),2)</f>
        <v>0</v>
      </c>
      <c r="AG1437" s="2">
        <f>ROUND(SUMIF(AA1435:AA1435,"=40385408",T1435:T1435),2)</f>
        <v>0</v>
      </c>
      <c r="AH1437" s="2">
        <f>SUMIF(AA1435:AA1435,"=40385408",U1435:U1435)</f>
        <v>0</v>
      </c>
      <c r="AI1437" s="2">
        <f>SUMIF(AA1435:AA1435,"=40385408",V1435:V1435)</f>
        <v>0</v>
      </c>
      <c r="AJ1437" s="2">
        <f>ROUND(SUMIF(AA1435:AA1435,"=40385408",W1435:W1435),2)</f>
        <v>0</v>
      </c>
      <c r="AK1437" s="2">
        <f>ROUND(SUMIF(AA1435:AA1435,"=40385408",X1435:X1435),2)</f>
        <v>0</v>
      </c>
      <c r="AL1437" s="2">
        <f>ROUND(SUMIF(AA1435:AA1435,"=40385408",Y1435:Y1435),2)</f>
        <v>0</v>
      </c>
      <c r="AM1437" s="2"/>
      <c r="AN1437" s="2"/>
      <c r="AO1437" s="2">
        <f t="shared" ref="AO1437:BC1437" si="1160">ROUND(BX1437,2)</f>
        <v>0</v>
      </c>
      <c r="AP1437" s="2">
        <f t="shared" si="1160"/>
        <v>0</v>
      </c>
      <c r="AQ1437" s="2">
        <f t="shared" si="1160"/>
        <v>0</v>
      </c>
      <c r="AR1437" s="2">
        <f t="shared" si="1160"/>
        <v>0</v>
      </c>
      <c r="AS1437" s="2">
        <f t="shared" si="1160"/>
        <v>0</v>
      </c>
      <c r="AT1437" s="2">
        <f t="shared" si="1160"/>
        <v>0</v>
      </c>
      <c r="AU1437" s="2">
        <f t="shared" si="1160"/>
        <v>0</v>
      </c>
      <c r="AV1437" s="2">
        <f t="shared" si="1160"/>
        <v>0</v>
      </c>
      <c r="AW1437" s="2">
        <f t="shared" si="1160"/>
        <v>0</v>
      </c>
      <c r="AX1437" s="2">
        <f t="shared" si="1160"/>
        <v>0</v>
      </c>
      <c r="AY1437" s="2">
        <f t="shared" si="1160"/>
        <v>0</v>
      </c>
      <c r="AZ1437" s="2">
        <f t="shared" si="1160"/>
        <v>0</v>
      </c>
      <c r="BA1437" s="2">
        <f t="shared" si="1160"/>
        <v>0</v>
      </c>
      <c r="BB1437" s="2">
        <f t="shared" si="1160"/>
        <v>0</v>
      </c>
      <c r="BC1437" s="2">
        <f t="shared" si="1160"/>
        <v>0</v>
      </c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>
        <f>ROUND(SUMIF(AA1435:AA1435,"=40385408",FQ1435:FQ1435),2)</f>
        <v>0</v>
      </c>
      <c r="BY1437" s="2">
        <f>ROUND(SUMIF(AA1435:AA1435,"=40385408",FR1435:FR1435),2)</f>
        <v>0</v>
      </c>
      <c r="BZ1437" s="2">
        <f>ROUND(SUMIF(AA1435:AA1435,"=40385408",GL1435:GL1435),2)</f>
        <v>0</v>
      </c>
      <c r="CA1437" s="2">
        <f>ROUND(SUMIF(AA1435:AA1435,"=40385408",GM1435:GM1435),2)</f>
        <v>0</v>
      </c>
      <c r="CB1437" s="2">
        <f>ROUND(SUMIF(AA1435:AA1435,"=40385408",GN1435:GN1435),2)</f>
        <v>0</v>
      </c>
      <c r="CC1437" s="2">
        <f>ROUND(SUMIF(AA1435:AA1435,"=40385408",GO1435:GO1435),2)</f>
        <v>0</v>
      </c>
      <c r="CD1437" s="2">
        <f>ROUND(SUMIF(AA1435:AA1435,"=40385408",GP1435:GP1435),2)</f>
        <v>0</v>
      </c>
      <c r="CE1437" s="2">
        <f>AC1437-BX1437</f>
        <v>0</v>
      </c>
      <c r="CF1437" s="2">
        <f>AC1437-BY1437</f>
        <v>0</v>
      </c>
      <c r="CG1437" s="2">
        <f>BX1437-BZ1437</f>
        <v>0</v>
      </c>
      <c r="CH1437" s="2">
        <f>AC1437-BX1437-BY1437+BZ1437</f>
        <v>0</v>
      </c>
      <c r="CI1437" s="2">
        <f>BY1437-BZ1437</f>
        <v>0</v>
      </c>
      <c r="CJ1437" s="2">
        <f>ROUND(SUMIF(AA1435:AA1435,"=40385408",GX1435:GX1435),2)</f>
        <v>0</v>
      </c>
      <c r="CK1437" s="2">
        <f>ROUND(SUMIF(AA1435:AA1435,"=40385408",GY1435:GY1435),2)</f>
        <v>0</v>
      </c>
      <c r="CL1437" s="2">
        <f>ROUND(SUMIF(AA1435:AA1435,"=40385408",GZ1435:GZ1435),2)</f>
        <v>0</v>
      </c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>
        <v>0</v>
      </c>
    </row>
    <row r="1438" spans="1:245" hidden="1" x14ac:dyDescent="0.2"/>
    <row r="1439" spans="1:245" hidden="1" x14ac:dyDescent="0.2">
      <c r="A1439" s="4">
        <v>50</v>
      </c>
      <c r="B1439" s="4">
        <v>0</v>
      </c>
      <c r="C1439" s="4">
        <v>0</v>
      </c>
      <c r="D1439" s="4">
        <v>1</v>
      </c>
      <c r="E1439" s="4">
        <v>201</v>
      </c>
      <c r="F1439" s="4">
        <f>ROUND(Source!O1437,O1439)</f>
        <v>0</v>
      </c>
      <c r="G1439" s="4" t="s">
        <v>65</v>
      </c>
      <c r="H1439" s="4" t="s">
        <v>66</v>
      </c>
      <c r="I1439" s="4"/>
      <c r="J1439" s="4"/>
      <c r="K1439" s="4">
        <v>201</v>
      </c>
      <c r="L1439" s="4">
        <v>1</v>
      </c>
      <c r="M1439" s="4">
        <v>3</v>
      </c>
      <c r="N1439" s="4" t="s">
        <v>3</v>
      </c>
      <c r="O1439" s="4">
        <v>2</v>
      </c>
      <c r="P1439" s="4"/>
      <c r="Q1439" s="4"/>
      <c r="R1439" s="4"/>
      <c r="S1439" s="4"/>
      <c r="T1439" s="4"/>
      <c r="U1439" s="4"/>
      <c r="V1439" s="4"/>
      <c r="W1439" s="4"/>
    </row>
    <row r="1440" spans="1:245" hidden="1" x14ac:dyDescent="0.2">
      <c r="A1440" s="4">
        <v>50</v>
      </c>
      <c r="B1440" s="4">
        <v>0</v>
      </c>
      <c r="C1440" s="4">
        <v>0</v>
      </c>
      <c r="D1440" s="4">
        <v>1</v>
      </c>
      <c r="E1440" s="4">
        <v>202</v>
      </c>
      <c r="F1440" s="4">
        <f>ROUND(Source!P1437,O1440)</f>
        <v>0</v>
      </c>
      <c r="G1440" s="4" t="s">
        <v>67</v>
      </c>
      <c r="H1440" s="4" t="s">
        <v>68</v>
      </c>
      <c r="I1440" s="4"/>
      <c r="J1440" s="4"/>
      <c r="K1440" s="4">
        <v>202</v>
      </c>
      <c r="L1440" s="4">
        <v>2</v>
      </c>
      <c r="M1440" s="4">
        <v>3</v>
      </c>
      <c r="N1440" s="4" t="s">
        <v>3</v>
      </c>
      <c r="O1440" s="4">
        <v>2</v>
      </c>
      <c r="P1440" s="4"/>
      <c r="Q1440" s="4"/>
      <c r="R1440" s="4"/>
      <c r="S1440" s="4"/>
      <c r="T1440" s="4"/>
      <c r="U1440" s="4"/>
      <c r="V1440" s="4"/>
      <c r="W1440" s="4"/>
    </row>
    <row r="1441" spans="1:23" hidden="1" x14ac:dyDescent="0.2">
      <c r="A1441" s="4">
        <v>50</v>
      </c>
      <c r="B1441" s="4">
        <v>0</v>
      </c>
      <c r="C1441" s="4">
        <v>0</v>
      </c>
      <c r="D1441" s="4">
        <v>1</v>
      </c>
      <c r="E1441" s="4">
        <v>222</v>
      </c>
      <c r="F1441" s="4">
        <f>ROUND(Source!AO1437,O1441)</f>
        <v>0</v>
      </c>
      <c r="G1441" s="4" t="s">
        <v>69</v>
      </c>
      <c r="H1441" s="4" t="s">
        <v>70</v>
      </c>
      <c r="I1441" s="4"/>
      <c r="J1441" s="4"/>
      <c r="K1441" s="4">
        <v>222</v>
      </c>
      <c r="L1441" s="4">
        <v>3</v>
      </c>
      <c r="M1441" s="4">
        <v>3</v>
      </c>
      <c r="N1441" s="4" t="s">
        <v>3</v>
      </c>
      <c r="O1441" s="4">
        <v>2</v>
      </c>
      <c r="P1441" s="4"/>
      <c r="Q1441" s="4"/>
      <c r="R1441" s="4"/>
      <c r="S1441" s="4"/>
      <c r="T1441" s="4"/>
      <c r="U1441" s="4"/>
      <c r="V1441" s="4"/>
      <c r="W1441" s="4"/>
    </row>
    <row r="1442" spans="1:23" hidden="1" x14ac:dyDescent="0.2">
      <c r="A1442" s="4">
        <v>50</v>
      </c>
      <c r="B1442" s="4">
        <v>0</v>
      </c>
      <c r="C1442" s="4">
        <v>0</v>
      </c>
      <c r="D1442" s="4">
        <v>1</v>
      </c>
      <c r="E1442" s="4">
        <v>225</v>
      </c>
      <c r="F1442" s="4">
        <f>ROUND(Source!AV1437,O1442)</f>
        <v>0</v>
      </c>
      <c r="G1442" s="4" t="s">
        <v>71</v>
      </c>
      <c r="H1442" s="4" t="s">
        <v>72</v>
      </c>
      <c r="I1442" s="4"/>
      <c r="J1442" s="4"/>
      <c r="K1442" s="4">
        <v>225</v>
      </c>
      <c r="L1442" s="4">
        <v>4</v>
      </c>
      <c r="M1442" s="4">
        <v>3</v>
      </c>
      <c r="N1442" s="4" t="s">
        <v>3</v>
      </c>
      <c r="O1442" s="4">
        <v>2</v>
      </c>
      <c r="P1442" s="4"/>
      <c r="Q1442" s="4"/>
      <c r="R1442" s="4"/>
      <c r="S1442" s="4"/>
      <c r="T1442" s="4"/>
      <c r="U1442" s="4"/>
      <c r="V1442" s="4"/>
      <c r="W1442" s="4"/>
    </row>
    <row r="1443" spans="1:23" hidden="1" x14ac:dyDescent="0.2">
      <c r="A1443" s="4">
        <v>50</v>
      </c>
      <c r="B1443" s="4">
        <v>0</v>
      </c>
      <c r="C1443" s="4">
        <v>0</v>
      </c>
      <c r="D1443" s="4">
        <v>1</v>
      </c>
      <c r="E1443" s="4">
        <v>226</v>
      </c>
      <c r="F1443" s="4">
        <f>ROUND(Source!AW1437,O1443)</f>
        <v>0</v>
      </c>
      <c r="G1443" s="4" t="s">
        <v>73</v>
      </c>
      <c r="H1443" s="4" t="s">
        <v>74</v>
      </c>
      <c r="I1443" s="4"/>
      <c r="J1443" s="4"/>
      <c r="K1443" s="4">
        <v>226</v>
      </c>
      <c r="L1443" s="4">
        <v>5</v>
      </c>
      <c r="M1443" s="4">
        <v>3</v>
      </c>
      <c r="N1443" s="4" t="s">
        <v>3</v>
      </c>
      <c r="O1443" s="4">
        <v>2</v>
      </c>
      <c r="P1443" s="4"/>
      <c r="Q1443" s="4"/>
      <c r="R1443" s="4"/>
      <c r="S1443" s="4"/>
      <c r="T1443" s="4"/>
      <c r="U1443" s="4"/>
      <c r="V1443" s="4"/>
      <c r="W1443" s="4"/>
    </row>
    <row r="1444" spans="1:23" hidden="1" x14ac:dyDescent="0.2">
      <c r="A1444" s="4">
        <v>50</v>
      </c>
      <c r="B1444" s="4">
        <v>0</v>
      </c>
      <c r="C1444" s="4">
        <v>0</v>
      </c>
      <c r="D1444" s="4">
        <v>1</v>
      </c>
      <c r="E1444" s="4">
        <v>227</v>
      </c>
      <c r="F1444" s="4">
        <f>ROUND(Source!AX1437,O1444)</f>
        <v>0</v>
      </c>
      <c r="G1444" s="4" t="s">
        <v>75</v>
      </c>
      <c r="H1444" s="4" t="s">
        <v>76</v>
      </c>
      <c r="I1444" s="4"/>
      <c r="J1444" s="4"/>
      <c r="K1444" s="4">
        <v>227</v>
      </c>
      <c r="L1444" s="4">
        <v>6</v>
      </c>
      <c r="M1444" s="4">
        <v>3</v>
      </c>
      <c r="N1444" s="4" t="s">
        <v>3</v>
      </c>
      <c r="O1444" s="4">
        <v>2</v>
      </c>
      <c r="P1444" s="4"/>
      <c r="Q1444" s="4"/>
      <c r="R1444" s="4"/>
      <c r="S1444" s="4"/>
      <c r="T1444" s="4"/>
      <c r="U1444" s="4"/>
      <c r="V1444" s="4"/>
      <c r="W1444" s="4"/>
    </row>
    <row r="1445" spans="1:23" hidden="1" x14ac:dyDescent="0.2">
      <c r="A1445" s="4">
        <v>50</v>
      </c>
      <c r="B1445" s="4">
        <v>0</v>
      </c>
      <c r="C1445" s="4">
        <v>0</v>
      </c>
      <c r="D1445" s="4">
        <v>1</v>
      </c>
      <c r="E1445" s="4">
        <v>228</v>
      </c>
      <c r="F1445" s="4">
        <f>ROUND(Source!AY1437,O1445)</f>
        <v>0</v>
      </c>
      <c r="G1445" s="4" t="s">
        <v>77</v>
      </c>
      <c r="H1445" s="4" t="s">
        <v>78</v>
      </c>
      <c r="I1445" s="4"/>
      <c r="J1445" s="4"/>
      <c r="K1445" s="4">
        <v>228</v>
      </c>
      <c r="L1445" s="4">
        <v>7</v>
      </c>
      <c r="M1445" s="4">
        <v>3</v>
      </c>
      <c r="N1445" s="4" t="s">
        <v>3</v>
      </c>
      <c r="O1445" s="4">
        <v>2</v>
      </c>
      <c r="P1445" s="4"/>
      <c r="Q1445" s="4"/>
      <c r="R1445" s="4"/>
      <c r="S1445" s="4"/>
      <c r="T1445" s="4"/>
      <c r="U1445" s="4"/>
      <c r="V1445" s="4"/>
      <c r="W1445" s="4"/>
    </row>
    <row r="1446" spans="1:23" hidden="1" x14ac:dyDescent="0.2">
      <c r="A1446" s="4">
        <v>50</v>
      </c>
      <c r="B1446" s="4">
        <v>0</v>
      </c>
      <c r="C1446" s="4">
        <v>0</v>
      </c>
      <c r="D1446" s="4">
        <v>1</v>
      </c>
      <c r="E1446" s="4">
        <v>216</v>
      </c>
      <c r="F1446" s="4">
        <f>ROUND(Source!AP1437,O1446)</f>
        <v>0</v>
      </c>
      <c r="G1446" s="4" t="s">
        <v>79</v>
      </c>
      <c r="H1446" s="4" t="s">
        <v>80</v>
      </c>
      <c r="I1446" s="4"/>
      <c r="J1446" s="4"/>
      <c r="K1446" s="4">
        <v>216</v>
      </c>
      <c r="L1446" s="4">
        <v>8</v>
      </c>
      <c r="M1446" s="4">
        <v>3</v>
      </c>
      <c r="N1446" s="4" t="s">
        <v>3</v>
      </c>
      <c r="O1446" s="4">
        <v>2</v>
      </c>
      <c r="P1446" s="4"/>
      <c r="Q1446" s="4"/>
      <c r="R1446" s="4"/>
      <c r="S1446" s="4"/>
      <c r="T1446" s="4"/>
      <c r="U1446" s="4"/>
      <c r="V1446" s="4"/>
      <c r="W1446" s="4"/>
    </row>
    <row r="1447" spans="1:23" hidden="1" x14ac:dyDescent="0.2">
      <c r="A1447" s="4">
        <v>50</v>
      </c>
      <c r="B1447" s="4">
        <v>0</v>
      </c>
      <c r="C1447" s="4">
        <v>0</v>
      </c>
      <c r="D1447" s="4">
        <v>1</v>
      </c>
      <c r="E1447" s="4">
        <v>223</v>
      </c>
      <c r="F1447" s="4">
        <f>ROUND(Source!AQ1437,O1447)</f>
        <v>0</v>
      </c>
      <c r="G1447" s="4" t="s">
        <v>81</v>
      </c>
      <c r="H1447" s="4" t="s">
        <v>82</v>
      </c>
      <c r="I1447" s="4"/>
      <c r="J1447" s="4"/>
      <c r="K1447" s="4">
        <v>223</v>
      </c>
      <c r="L1447" s="4">
        <v>9</v>
      </c>
      <c r="M1447" s="4">
        <v>3</v>
      </c>
      <c r="N1447" s="4" t="s">
        <v>3</v>
      </c>
      <c r="O1447" s="4">
        <v>2</v>
      </c>
      <c r="P1447" s="4"/>
      <c r="Q1447" s="4"/>
      <c r="R1447" s="4"/>
      <c r="S1447" s="4"/>
      <c r="T1447" s="4"/>
      <c r="U1447" s="4"/>
      <c r="V1447" s="4"/>
      <c r="W1447" s="4"/>
    </row>
    <row r="1448" spans="1:23" hidden="1" x14ac:dyDescent="0.2">
      <c r="A1448" s="4">
        <v>50</v>
      </c>
      <c r="B1448" s="4">
        <v>0</v>
      </c>
      <c r="C1448" s="4">
        <v>0</v>
      </c>
      <c r="D1448" s="4">
        <v>1</v>
      </c>
      <c r="E1448" s="4">
        <v>229</v>
      </c>
      <c r="F1448" s="4">
        <f>ROUND(Source!AZ1437,O1448)</f>
        <v>0</v>
      </c>
      <c r="G1448" s="4" t="s">
        <v>83</v>
      </c>
      <c r="H1448" s="4" t="s">
        <v>84</v>
      </c>
      <c r="I1448" s="4"/>
      <c r="J1448" s="4"/>
      <c r="K1448" s="4">
        <v>229</v>
      </c>
      <c r="L1448" s="4">
        <v>10</v>
      </c>
      <c r="M1448" s="4">
        <v>3</v>
      </c>
      <c r="N1448" s="4" t="s">
        <v>3</v>
      </c>
      <c r="O1448" s="4">
        <v>2</v>
      </c>
      <c r="P1448" s="4"/>
      <c r="Q1448" s="4"/>
      <c r="R1448" s="4"/>
      <c r="S1448" s="4"/>
      <c r="T1448" s="4"/>
      <c r="U1448" s="4"/>
      <c r="V1448" s="4"/>
      <c r="W1448" s="4"/>
    </row>
    <row r="1449" spans="1:23" hidden="1" x14ac:dyDescent="0.2">
      <c r="A1449" s="4">
        <v>50</v>
      </c>
      <c r="B1449" s="4">
        <v>0</v>
      </c>
      <c r="C1449" s="4">
        <v>0</v>
      </c>
      <c r="D1449" s="4">
        <v>1</v>
      </c>
      <c r="E1449" s="4">
        <v>203</v>
      </c>
      <c r="F1449" s="4">
        <f>ROUND(Source!Q1437,O1449)</f>
        <v>0</v>
      </c>
      <c r="G1449" s="4" t="s">
        <v>85</v>
      </c>
      <c r="H1449" s="4" t="s">
        <v>86</v>
      </c>
      <c r="I1449" s="4"/>
      <c r="J1449" s="4"/>
      <c r="K1449" s="4">
        <v>203</v>
      </c>
      <c r="L1449" s="4">
        <v>11</v>
      </c>
      <c r="M1449" s="4">
        <v>3</v>
      </c>
      <c r="N1449" s="4" t="s">
        <v>3</v>
      </c>
      <c r="O1449" s="4">
        <v>2</v>
      </c>
      <c r="P1449" s="4"/>
      <c r="Q1449" s="4"/>
      <c r="R1449" s="4"/>
      <c r="S1449" s="4"/>
      <c r="T1449" s="4"/>
      <c r="U1449" s="4"/>
      <c r="V1449" s="4"/>
      <c r="W1449" s="4"/>
    </row>
    <row r="1450" spans="1:23" hidden="1" x14ac:dyDescent="0.2">
      <c r="A1450" s="4">
        <v>50</v>
      </c>
      <c r="B1450" s="4">
        <v>0</v>
      </c>
      <c r="C1450" s="4">
        <v>0</v>
      </c>
      <c r="D1450" s="4">
        <v>1</v>
      </c>
      <c r="E1450" s="4">
        <v>231</v>
      </c>
      <c r="F1450" s="4">
        <f>ROUND(Source!BB1437,O1450)</f>
        <v>0</v>
      </c>
      <c r="G1450" s="4" t="s">
        <v>87</v>
      </c>
      <c r="H1450" s="4" t="s">
        <v>88</v>
      </c>
      <c r="I1450" s="4"/>
      <c r="J1450" s="4"/>
      <c r="K1450" s="4">
        <v>231</v>
      </c>
      <c r="L1450" s="4">
        <v>12</v>
      </c>
      <c r="M1450" s="4">
        <v>3</v>
      </c>
      <c r="N1450" s="4" t="s">
        <v>3</v>
      </c>
      <c r="O1450" s="4">
        <v>2</v>
      </c>
      <c r="P1450" s="4"/>
      <c r="Q1450" s="4"/>
      <c r="R1450" s="4"/>
      <c r="S1450" s="4"/>
      <c r="T1450" s="4"/>
      <c r="U1450" s="4"/>
      <c r="V1450" s="4"/>
      <c r="W1450" s="4"/>
    </row>
    <row r="1451" spans="1:23" hidden="1" x14ac:dyDescent="0.2">
      <c r="A1451" s="4">
        <v>50</v>
      </c>
      <c r="B1451" s="4">
        <v>0</v>
      </c>
      <c r="C1451" s="4">
        <v>0</v>
      </c>
      <c r="D1451" s="4">
        <v>1</v>
      </c>
      <c r="E1451" s="4">
        <v>204</v>
      </c>
      <c r="F1451" s="4">
        <f>ROUND(Source!R1437,O1451)</f>
        <v>0</v>
      </c>
      <c r="G1451" s="4" t="s">
        <v>89</v>
      </c>
      <c r="H1451" s="4" t="s">
        <v>90</v>
      </c>
      <c r="I1451" s="4"/>
      <c r="J1451" s="4"/>
      <c r="K1451" s="4">
        <v>204</v>
      </c>
      <c r="L1451" s="4">
        <v>13</v>
      </c>
      <c r="M1451" s="4">
        <v>3</v>
      </c>
      <c r="N1451" s="4" t="s">
        <v>3</v>
      </c>
      <c r="O1451" s="4">
        <v>2</v>
      </c>
      <c r="P1451" s="4"/>
      <c r="Q1451" s="4"/>
      <c r="R1451" s="4"/>
      <c r="S1451" s="4"/>
      <c r="T1451" s="4"/>
      <c r="U1451" s="4"/>
      <c r="V1451" s="4"/>
      <c r="W1451" s="4"/>
    </row>
    <row r="1452" spans="1:23" hidden="1" x14ac:dyDescent="0.2">
      <c r="A1452" s="4">
        <v>50</v>
      </c>
      <c r="B1452" s="4">
        <v>0</v>
      </c>
      <c r="C1452" s="4">
        <v>0</v>
      </c>
      <c r="D1452" s="4">
        <v>1</v>
      </c>
      <c r="E1452" s="4">
        <v>205</v>
      </c>
      <c r="F1452" s="4">
        <f>ROUND(Source!S1437,O1452)</f>
        <v>0</v>
      </c>
      <c r="G1452" s="4" t="s">
        <v>91</v>
      </c>
      <c r="H1452" s="4" t="s">
        <v>92</v>
      </c>
      <c r="I1452" s="4"/>
      <c r="J1452" s="4"/>
      <c r="K1452" s="4">
        <v>205</v>
      </c>
      <c r="L1452" s="4">
        <v>14</v>
      </c>
      <c r="M1452" s="4">
        <v>3</v>
      </c>
      <c r="N1452" s="4" t="s">
        <v>3</v>
      </c>
      <c r="O1452" s="4">
        <v>2</v>
      </c>
      <c r="P1452" s="4"/>
      <c r="Q1452" s="4"/>
      <c r="R1452" s="4"/>
      <c r="S1452" s="4"/>
      <c r="T1452" s="4"/>
      <c r="U1452" s="4"/>
      <c r="V1452" s="4"/>
      <c r="W1452" s="4"/>
    </row>
    <row r="1453" spans="1:23" hidden="1" x14ac:dyDescent="0.2">
      <c r="A1453" s="4">
        <v>50</v>
      </c>
      <c r="B1453" s="4">
        <v>0</v>
      </c>
      <c r="C1453" s="4">
        <v>0</v>
      </c>
      <c r="D1453" s="4">
        <v>1</v>
      </c>
      <c r="E1453" s="4">
        <v>232</v>
      </c>
      <c r="F1453" s="4">
        <f>ROUND(Source!BC1437,O1453)</f>
        <v>0</v>
      </c>
      <c r="G1453" s="4" t="s">
        <v>93</v>
      </c>
      <c r="H1453" s="4" t="s">
        <v>94</v>
      </c>
      <c r="I1453" s="4"/>
      <c r="J1453" s="4"/>
      <c r="K1453" s="4">
        <v>232</v>
      </c>
      <c r="L1453" s="4">
        <v>15</v>
      </c>
      <c r="M1453" s="4">
        <v>3</v>
      </c>
      <c r="N1453" s="4" t="s">
        <v>3</v>
      </c>
      <c r="O1453" s="4">
        <v>2</v>
      </c>
      <c r="P1453" s="4"/>
      <c r="Q1453" s="4"/>
      <c r="R1453" s="4"/>
      <c r="S1453" s="4"/>
      <c r="T1453" s="4"/>
      <c r="U1453" s="4"/>
      <c r="V1453" s="4"/>
      <c r="W1453" s="4"/>
    </row>
    <row r="1454" spans="1:23" hidden="1" x14ac:dyDescent="0.2">
      <c r="A1454" s="4">
        <v>50</v>
      </c>
      <c r="B1454" s="4">
        <v>0</v>
      </c>
      <c r="C1454" s="4">
        <v>0</v>
      </c>
      <c r="D1454" s="4">
        <v>1</v>
      </c>
      <c r="E1454" s="4">
        <v>214</v>
      </c>
      <c r="F1454" s="4">
        <f>ROUND(Source!AS1437,O1454)</f>
        <v>0</v>
      </c>
      <c r="G1454" s="4" t="s">
        <v>95</v>
      </c>
      <c r="H1454" s="4" t="s">
        <v>96</v>
      </c>
      <c r="I1454" s="4"/>
      <c r="J1454" s="4"/>
      <c r="K1454" s="4">
        <v>214</v>
      </c>
      <c r="L1454" s="4">
        <v>16</v>
      </c>
      <c r="M1454" s="4">
        <v>3</v>
      </c>
      <c r="N1454" s="4" t="s">
        <v>3</v>
      </c>
      <c r="O1454" s="4">
        <v>2</v>
      </c>
      <c r="P1454" s="4"/>
      <c r="Q1454" s="4"/>
      <c r="R1454" s="4"/>
      <c r="S1454" s="4"/>
      <c r="T1454" s="4"/>
      <c r="U1454" s="4"/>
      <c r="V1454" s="4"/>
      <c r="W1454" s="4"/>
    </row>
    <row r="1455" spans="1:23" hidden="1" x14ac:dyDescent="0.2">
      <c r="A1455" s="4">
        <v>50</v>
      </c>
      <c r="B1455" s="4">
        <v>0</v>
      </c>
      <c r="C1455" s="4">
        <v>0</v>
      </c>
      <c r="D1455" s="4">
        <v>1</v>
      </c>
      <c r="E1455" s="4">
        <v>215</v>
      </c>
      <c r="F1455" s="4">
        <f>ROUND(Source!AT1437,O1455)</f>
        <v>0</v>
      </c>
      <c r="G1455" s="4" t="s">
        <v>97</v>
      </c>
      <c r="H1455" s="4" t="s">
        <v>98</v>
      </c>
      <c r="I1455" s="4"/>
      <c r="J1455" s="4"/>
      <c r="K1455" s="4">
        <v>215</v>
      </c>
      <c r="L1455" s="4">
        <v>17</v>
      </c>
      <c r="M1455" s="4">
        <v>3</v>
      </c>
      <c r="N1455" s="4" t="s">
        <v>3</v>
      </c>
      <c r="O1455" s="4">
        <v>2</v>
      </c>
      <c r="P1455" s="4"/>
      <c r="Q1455" s="4"/>
      <c r="R1455" s="4"/>
      <c r="S1455" s="4"/>
      <c r="T1455" s="4"/>
      <c r="U1455" s="4"/>
      <c r="V1455" s="4"/>
      <c r="W1455" s="4"/>
    </row>
    <row r="1456" spans="1:23" hidden="1" x14ac:dyDescent="0.2">
      <c r="A1456" s="4">
        <v>50</v>
      </c>
      <c r="B1456" s="4">
        <v>0</v>
      </c>
      <c r="C1456" s="4">
        <v>0</v>
      </c>
      <c r="D1456" s="4">
        <v>1</v>
      </c>
      <c r="E1456" s="4">
        <v>217</v>
      </c>
      <c r="F1456" s="4">
        <f>ROUND(Source!AU1437,O1456)</f>
        <v>0</v>
      </c>
      <c r="G1456" s="4" t="s">
        <v>99</v>
      </c>
      <c r="H1456" s="4" t="s">
        <v>100</v>
      </c>
      <c r="I1456" s="4"/>
      <c r="J1456" s="4"/>
      <c r="K1456" s="4">
        <v>217</v>
      </c>
      <c r="L1456" s="4">
        <v>18</v>
      </c>
      <c r="M1456" s="4">
        <v>3</v>
      </c>
      <c r="N1456" s="4" t="s">
        <v>3</v>
      </c>
      <c r="O1456" s="4">
        <v>2</v>
      </c>
      <c r="P1456" s="4"/>
      <c r="Q1456" s="4"/>
      <c r="R1456" s="4"/>
      <c r="S1456" s="4"/>
      <c r="T1456" s="4"/>
      <c r="U1456" s="4"/>
      <c r="V1456" s="4"/>
      <c r="W1456" s="4"/>
    </row>
    <row r="1457" spans="1:245" hidden="1" x14ac:dyDescent="0.2">
      <c r="A1457" s="4">
        <v>50</v>
      </c>
      <c r="B1457" s="4">
        <v>0</v>
      </c>
      <c r="C1457" s="4">
        <v>0</v>
      </c>
      <c r="D1457" s="4">
        <v>1</v>
      </c>
      <c r="E1457" s="4">
        <v>230</v>
      </c>
      <c r="F1457" s="4">
        <f>ROUND(Source!BA1437,O1457)</f>
        <v>0</v>
      </c>
      <c r="G1457" s="4" t="s">
        <v>101</v>
      </c>
      <c r="H1457" s="4" t="s">
        <v>102</v>
      </c>
      <c r="I1457" s="4"/>
      <c r="J1457" s="4"/>
      <c r="K1457" s="4">
        <v>230</v>
      </c>
      <c r="L1457" s="4">
        <v>19</v>
      </c>
      <c r="M1457" s="4">
        <v>3</v>
      </c>
      <c r="N1457" s="4" t="s">
        <v>3</v>
      </c>
      <c r="O1457" s="4">
        <v>2</v>
      </c>
      <c r="P1457" s="4"/>
      <c r="Q1457" s="4"/>
      <c r="R1457" s="4"/>
      <c r="S1457" s="4"/>
      <c r="T1457" s="4"/>
      <c r="U1457" s="4"/>
      <c r="V1457" s="4"/>
      <c r="W1457" s="4"/>
    </row>
    <row r="1458" spans="1:245" hidden="1" x14ac:dyDescent="0.2">
      <c r="A1458" s="4">
        <v>50</v>
      </c>
      <c r="B1458" s="4">
        <v>0</v>
      </c>
      <c r="C1458" s="4">
        <v>0</v>
      </c>
      <c r="D1458" s="4">
        <v>1</v>
      </c>
      <c r="E1458" s="4">
        <v>206</v>
      </c>
      <c r="F1458" s="4">
        <f>ROUND(Source!T1437,O1458)</f>
        <v>0</v>
      </c>
      <c r="G1458" s="4" t="s">
        <v>103</v>
      </c>
      <c r="H1458" s="4" t="s">
        <v>104</v>
      </c>
      <c r="I1458" s="4"/>
      <c r="J1458" s="4"/>
      <c r="K1458" s="4">
        <v>206</v>
      </c>
      <c r="L1458" s="4">
        <v>20</v>
      </c>
      <c r="M1458" s="4">
        <v>3</v>
      </c>
      <c r="N1458" s="4" t="s">
        <v>3</v>
      </c>
      <c r="O1458" s="4">
        <v>2</v>
      </c>
      <c r="P1458" s="4"/>
      <c r="Q1458" s="4"/>
      <c r="R1458" s="4"/>
      <c r="S1458" s="4"/>
      <c r="T1458" s="4"/>
      <c r="U1458" s="4"/>
      <c r="V1458" s="4"/>
      <c r="W1458" s="4"/>
    </row>
    <row r="1459" spans="1:245" hidden="1" x14ac:dyDescent="0.2">
      <c r="A1459" s="4">
        <v>50</v>
      </c>
      <c r="B1459" s="4">
        <v>0</v>
      </c>
      <c r="C1459" s="4">
        <v>0</v>
      </c>
      <c r="D1459" s="4">
        <v>1</v>
      </c>
      <c r="E1459" s="4">
        <v>207</v>
      </c>
      <c r="F1459" s="4">
        <f>Source!U1437</f>
        <v>0</v>
      </c>
      <c r="G1459" s="4" t="s">
        <v>105</v>
      </c>
      <c r="H1459" s="4" t="s">
        <v>106</v>
      </c>
      <c r="I1459" s="4"/>
      <c r="J1459" s="4"/>
      <c r="K1459" s="4">
        <v>207</v>
      </c>
      <c r="L1459" s="4">
        <v>21</v>
      </c>
      <c r="M1459" s="4">
        <v>3</v>
      </c>
      <c r="N1459" s="4" t="s">
        <v>3</v>
      </c>
      <c r="O1459" s="4">
        <v>-1</v>
      </c>
      <c r="P1459" s="4"/>
      <c r="Q1459" s="4"/>
      <c r="R1459" s="4"/>
      <c r="S1459" s="4"/>
      <c r="T1459" s="4"/>
      <c r="U1459" s="4"/>
      <c r="V1459" s="4"/>
      <c r="W1459" s="4"/>
    </row>
    <row r="1460" spans="1:245" hidden="1" x14ac:dyDescent="0.2">
      <c r="A1460" s="4">
        <v>50</v>
      </c>
      <c r="B1460" s="4">
        <v>0</v>
      </c>
      <c r="C1460" s="4">
        <v>0</v>
      </c>
      <c r="D1460" s="4">
        <v>1</v>
      </c>
      <c r="E1460" s="4">
        <v>208</v>
      </c>
      <c r="F1460" s="4">
        <f>Source!V1437</f>
        <v>0</v>
      </c>
      <c r="G1460" s="4" t="s">
        <v>107</v>
      </c>
      <c r="H1460" s="4" t="s">
        <v>108</v>
      </c>
      <c r="I1460" s="4"/>
      <c r="J1460" s="4"/>
      <c r="K1460" s="4">
        <v>208</v>
      </c>
      <c r="L1460" s="4">
        <v>22</v>
      </c>
      <c r="M1460" s="4">
        <v>3</v>
      </c>
      <c r="N1460" s="4" t="s">
        <v>3</v>
      </c>
      <c r="O1460" s="4">
        <v>-1</v>
      </c>
      <c r="P1460" s="4"/>
      <c r="Q1460" s="4"/>
      <c r="R1460" s="4"/>
      <c r="S1460" s="4"/>
      <c r="T1460" s="4"/>
      <c r="U1460" s="4"/>
      <c r="V1460" s="4"/>
      <c r="W1460" s="4"/>
    </row>
    <row r="1461" spans="1:245" hidden="1" x14ac:dyDescent="0.2">
      <c r="A1461" s="4">
        <v>50</v>
      </c>
      <c r="B1461" s="4">
        <v>0</v>
      </c>
      <c r="C1461" s="4">
        <v>0</v>
      </c>
      <c r="D1461" s="4">
        <v>1</v>
      </c>
      <c r="E1461" s="4">
        <v>209</v>
      </c>
      <c r="F1461" s="4">
        <f>ROUND(Source!W1437,O1461)</f>
        <v>0</v>
      </c>
      <c r="G1461" s="4" t="s">
        <v>109</v>
      </c>
      <c r="H1461" s="4" t="s">
        <v>110</v>
      </c>
      <c r="I1461" s="4"/>
      <c r="J1461" s="4"/>
      <c r="K1461" s="4">
        <v>209</v>
      </c>
      <c r="L1461" s="4">
        <v>23</v>
      </c>
      <c r="M1461" s="4">
        <v>3</v>
      </c>
      <c r="N1461" s="4" t="s">
        <v>3</v>
      </c>
      <c r="O1461" s="4">
        <v>2</v>
      </c>
      <c r="P1461" s="4"/>
      <c r="Q1461" s="4"/>
      <c r="R1461" s="4"/>
      <c r="S1461" s="4"/>
      <c r="T1461" s="4"/>
      <c r="U1461" s="4"/>
      <c r="V1461" s="4"/>
      <c r="W1461" s="4"/>
    </row>
    <row r="1462" spans="1:245" hidden="1" x14ac:dyDescent="0.2">
      <c r="A1462" s="4">
        <v>50</v>
      </c>
      <c r="B1462" s="4">
        <v>0</v>
      </c>
      <c r="C1462" s="4">
        <v>0</v>
      </c>
      <c r="D1462" s="4">
        <v>1</v>
      </c>
      <c r="E1462" s="4">
        <v>210</v>
      </c>
      <c r="F1462" s="4">
        <f>ROUND(Source!X1437,O1462)</f>
        <v>0</v>
      </c>
      <c r="G1462" s="4" t="s">
        <v>111</v>
      </c>
      <c r="H1462" s="4" t="s">
        <v>112</v>
      </c>
      <c r="I1462" s="4"/>
      <c r="J1462" s="4"/>
      <c r="K1462" s="4">
        <v>210</v>
      </c>
      <c r="L1462" s="4">
        <v>25</v>
      </c>
      <c r="M1462" s="4">
        <v>3</v>
      </c>
      <c r="N1462" s="4" t="s">
        <v>3</v>
      </c>
      <c r="O1462" s="4">
        <v>2</v>
      </c>
      <c r="P1462" s="4"/>
      <c r="Q1462" s="4"/>
      <c r="R1462" s="4"/>
      <c r="S1462" s="4"/>
      <c r="T1462" s="4"/>
      <c r="U1462" s="4"/>
      <c r="V1462" s="4"/>
      <c r="W1462" s="4"/>
    </row>
    <row r="1463" spans="1:245" hidden="1" x14ac:dyDescent="0.2">
      <c r="A1463" s="4">
        <v>50</v>
      </c>
      <c r="B1463" s="4">
        <v>0</v>
      </c>
      <c r="C1463" s="4">
        <v>0</v>
      </c>
      <c r="D1463" s="4">
        <v>1</v>
      </c>
      <c r="E1463" s="4">
        <v>211</v>
      </c>
      <c r="F1463" s="4">
        <f>ROUND(Source!Y1437,O1463)</f>
        <v>0</v>
      </c>
      <c r="G1463" s="4" t="s">
        <v>113</v>
      </c>
      <c r="H1463" s="4" t="s">
        <v>114</v>
      </c>
      <c r="I1463" s="4"/>
      <c r="J1463" s="4"/>
      <c r="K1463" s="4">
        <v>211</v>
      </c>
      <c r="L1463" s="4">
        <v>26</v>
      </c>
      <c r="M1463" s="4">
        <v>3</v>
      </c>
      <c r="N1463" s="4" t="s">
        <v>3</v>
      </c>
      <c r="O1463" s="4">
        <v>2</v>
      </c>
      <c r="P1463" s="4"/>
      <c r="Q1463" s="4"/>
      <c r="R1463" s="4"/>
      <c r="S1463" s="4"/>
      <c r="T1463" s="4"/>
      <c r="U1463" s="4"/>
      <c r="V1463" s="4"/>
      <c r="W1463" s="4"/>
    </row>
    <row r="1464" spans="1:245" hidden="1" x14ac:dyDescent="0.2">
      <c r="A1464" s="4">
        <v>50</v>
      </c>
      <c r="B1464" s="4">
        <v>0</v>
      </c>
      <c r="C1464" s="4">
        <v>0</v>
      </c>
      <c r="D1464" s="4">
        <v>1</v>
      </c>
      <c r="E1464" s="4">
        <v>224</v>
      </c>
      <c r="F1464" s="4">
        <f>ROUND(Source!AR1437,O1464)</f>
        <v>0</v>
      </c>
      <c r="G1464" s="4" t="s">
        <v>115</v>
      </c>
      <c r="H1464" s="4" t="s">
        <v>116</v>
      </c>
      <c r="I1464" s="4"/>
      <c r="J1464" s="4"/>
      <c r="K1464" s="4">
        <v>224</v>
      </c>
      <c r="L1464" s="4">
        <v>27</v>
      </c>
      <c r="M1464" s="4">
        <v>3</v>
      </c>
      <c r="N1464" s="4" t="s">
        <v>3</v>
      </c>
      <c r="O1464" s="4">
        <v>2</v>
      </c>
      <c r="P1464" s="4"/>
      <c r="Q1464" s="4"/>
      <c r="R1464" s="4"/>
      <c r="S1464" s="4"/>
      <c r="T1464" s="4"/>
      <c r="U1464" s="4"/>
      <c r="V1464" s="4"/>
      <c r="W1464" s="4"/>
    </row>
    <row r="1465" spans="1:245" hidden="1" x14ac:dyDescent="0.2"/>
    <row r="1466" spans="1:245" hidden="1" x14ac:dyDescent="0.2">
      <c r="A1466" s="1">
        <v>4</v>
      </c>
      <c r="B1466" s="1">
        <v>1</v>
      </c>
      <c r="C1466" s="1"/>
      <c r="D1466" s="1">
        <f>ROW(A1475)</f>
        <v>1475</v>
      </c>
      <c r="E1466" s="1"/>
      <c r="F1466" s="1" t="s">
        <v>13</v>
      </c>
      <c r="G1466" s="1" t="s">
        <v>887</v>
      </c>
      <c r="H1466" s="1" t="s">
        <v>3</v>
      </c>
      <c r="I1466" s="1">
        <v>0</v>
      </c>
      <c r="J1466" s="1"/>
      <c r="K1466" s="1">
        <v>-1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 t="s">
        <v>3</v>
      </c>
      <c r="V1466" s="1">
        <v>0</v>
      </c>
      <c r="W1466" s="1"/>
      <c r="X1466" s="1"/>
      <c r="Y1466" s="1"/>
      <c r="Z1466" s="1"/>
      <c r="AA1466" s="1"/>
      <c r="AB1466" s="1" t="s">
        <v>3</v>
      </c>
      <c r="AC1466" s="1" t="s">
        <v>3</v>
      </c>
      <c r="AD1466" s="1" t="s">
        <v>3</v>
      </c>
      <c r="AE1466" s="1" t="s">
        <v>3</v>
      </c>
      <c r="AF1466" s="1" t="s">
        <v>3</v>
      </c>
      <c r="AG1466" s="1" t="s">
        <v>3</v>
      </c>
      <c r="AH1466" s="1"/>
      <c r="AI1466" s="1"/>
      <c r="AJ1466" s="1"/>
      <c r="AK1466" s="1"/>
      <c r="AL1466" s="1"/>
      <c r="AM1466" s="1"/>
      <c r="AN1466" s="1"/>
      <c r="AO1466" s="1"/>
      <c r="AP1466" s="1" t="s">
        <v>3</v>
      </c>
      <c r="AQ1466" s="1" t="s">
        <v>3</v>
      </c>
      <c r="AR1466" s="1" t="s">
        <v>3</v>
      </c>
      <c r="AS1466" s="1"/>
      <c r="AT1466" s="1"/>
      <c r="AU1466" s="1"/>
      <c r="AV1466" s="1"/>
      <c r="AW1466" s="1"/>
      <c r="AX1466" s="1"/>
      <c r="AY1466" s="1"/>
      <c r="AZ1466" s="1" t="s">
        <v>3</v>
      </c>
      <c r="BA1466" s="1"/>
      <c r="BB1466" s="1" t="s">
        <v>3</v>
      </c>
      <c r="BC1466" s="1" t="s">
        <v>3</v>
      </c>
      <c r="BD1466" s="1" t="s">
        <v>3</v>
      </c>
      <c r="BE1466" s="1" t="s">
        <v>3</v>
      </c>
      <c r="BF1466" s="1" t="s">
        <v>3</v>
      </c>
      <c r="BG1466" s="1" t="s">
        <v>3</v>
      </c>
      <c r="BH1466" s="1" t="s">
        <v>3</v>
      </c>
      <c r="BI1466" s="1" t="s">
        <v>3</v>
      </c>
      <c r="BJ1466" s="1" t="s">
        <v>3</v>
      </c>
      <c r="BK1466" s="1" t="s">
        <v>3</v>
      </c>
      <c r="BL1466" s="1" t="s">
        <v>3</v>
      </c>
      <c r="BM1466" s="1" t="s">
        <v>3</v>
      </c>
      <c r="BN1466" s="1" t="s">
        <v>3</v>
      </c>
      <c r="BO1466" s="1" t="s">
        <v>3</v>
      </c>
      <c r="BP1466" s="1" t="s">
        <v>3</v>
      </c>
      <c r="BQ1466" s="1"/>
      <c r="BR1466" s="1"/>
      <c r="BS1466" s="1"/>
      <c r="BT1466" s="1"/>
      <c r="BU1466" s="1"/>
      <c r="BV1466" s="1"/>
      <c r="BW1466" s="1"/>
      <c r="BX1466" s="1">
        <v>0</v>
      </c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>
        <v>0</v>
      </c>
    </row>
    <row r="1467" spans="1:245" hidden="1" x14ac:dyDescent="0.2"/>
    <row r="1468" spans="1:245" hidden="1" x14ac:dyDescent="0.2">
      <c r="A1468" s="2">
        <v>52</v>
      </c>
      <c r="B1468" s="2">
        <f t="shared" ref="B1468:G1468" si="1161">B1475</f>
        <v>1</v>
      </c>
      <c r="C1468" s="2">
        <f t="shared" si="1161"/>
        <v>4</v>
      </c>
      <c r="D1468" s="2">
        <f t="shared" si="1161"/>
        <v>1466</v>
      </c>
      <c r="E1468" s="2">
        <f t="shared" si="1161"/>
        <v>0</v>
      </c>
      <c r="F1468" s="2" t="str">
        <f t="shared" si="1161"/>
        <v>Новый раздел</v>
      </c>
      <c r="G1468" s="2" t="str">
        <f t="shared" si="1161"/>
        <v>п.62   Демонтаж лестниченых маршей</v>
      </c>
      <c r="H1468" s="2"/>
      <c r="I1468" s="2"/>
      <c r="J1468" s="2"/>
      <c r="K1468" s="2"/>
      <c r="L1468" s="2"/>
      <c r="M1468" s="2"/>
      <c r="N1468" s="2"/>
      <c r="O1468" s="2">
        <f t="shared" ref="O1468:AT1468" si="1162">O1475</f>
        <v>0</v>
      </c>
      <c r="P1468" s="2">
        <f t="shared" si="1162"/>
        <v>0</v>
      </c>
      <c r="Q1468" s="2">
        <f t="shared" si="1162"/>
        <v>0</v>
      </c>
      <c r="R1468" s="2">
        <f t="shared" si="1162"/>
        <v>0</v>
      </c>
      <c r="S1468" s="2">
        <f t="shared" si="1162"/>
        <v>0</v>
      </c>
      <c r="T1468" s="2">
        <f t="shared" si="1162"/>
        <v>0</v>
      </c>
      <c r="U1468" s="2">
        <f t="shared" si="1162"/>
        <v>0</v>
      </c>
      <c r="V1468" s="2">
        <f t="shared" si="1162"/>
        <v>0</v>
      </c>
      <c r="W1468" s="2">
        <f t="shared" si="1162"/>
        <v>0</v>
      </c>
      <c r="X1468" s="2">
        <f t="shared" si="1162"/>
        <v>0</v>
      </c>
      <c r="Y1468" s="2">
        <f t="shared" si="1162"/>
        <v>0</v>
      </c>
      <c r="Z1468" s="2">
        <f t="shared" si="1162"/>
        <v>0</v>
      </c>
      <c r="AA1468" s="2">
        <f t="shared" si="1162"/>
        <v>0</v>
      </c>
      <c r="AB1468" s="2">
        <f t="shared" si="1162"/>
        <v>0</v>
      </c>
      <c r="AC1468" s="2">
        <f t="shared" si="1162"/>
        <v>0</v>
      </c>
      <c r="AD1468" s="2">
        <f t="shared" si="1162"/>
        <v>0</v>
      </c>
      <c r="AE1468" s="2">
        <f t="shared" si="1162"/>
        <v>0</v>
      </c>
      <c r="AF1468" s="2">
        <f t="shared" si="1162"/>
        <v>0</v>
      </c>
      <c r="AG1468" s="2">
        <f t="shared" si="1162"/>
        <v>0</v>
      </c>
      <c r="AH1468" s="2">
        <f t="shared" si="1162"/>
        <v>0</v>
      </c>
      <c r="AI1468" s="2">
        <f t="shared" si="1162"/>
        <v>0</v>
      </c>
      <c r="AJ1468" s="2">
        <f t="shared" si="1162"/>
        <v>0</v>
      </c>
      <c r="AK1468" s="2">
        <f t="shared" si="1162"/>
        <v>0</v>
      </c>
      <c r="AL1468" s="2">
        <f t="shared" si="1162"/>
        <v>0</v>
      </c>
      <c r="AM1468" s="2">
        <f t="shared" si="1162"/>
        <v>0</v>
      </c>
      <c r="AN1468" s="2">
        <f t="shared" si="1162"/>
        <v>0</v>
      </c>
      <c r="AO1468" s="2">
        <f t="shared" si="1162"/>
        <v>0</v>
      </c>
      <c r="AP1468" s="2">
        <f t="shared" si="1162"/>
        <v>0</v>
      </c>
      <c r="AQ1468" s="2">
        <f t="shared" si="1162"/>
        <v>0</v>
      </c>
      <c r="AR1468" s="2">
        <f t="shared" si="1162"/>
        <v>0</v>
      </c>
      <c r="AS1468" s="2">
        <f t="shared" si="1162"/>
        <v>0</v>
      </c>
      <c r="AT1468" s="2">
        <f t="shared" si="1162"/>
        <v>0</v>
      </c>
      <c r="AU1468" s="2">
        <f t="shared" ref="AU1468:BZ1468" si="1163">AU1475</f>
        <v>0</v>
      </c>
      <c r="AV1468" s="2">
        <f t="shared" si="1163"/>
        <v>0</v>
      </c>
      <c r="AW1468" s="2">
        <f t="shared" si="1163"/>
        <v>0</v>
      </c>
      <c r="AX1468" s="2">
        <f t="shared" si="1163"/>
        <v>0</v>
      </c>
      <c r="AY1468" s="2">
        <f t="shared" si="1163"/>
        <v>0</v>
      </c>
      <c r="AZ1468" s="2">
        <f t="shared" si="1163"/>
        <v>0</v>
      </c>
      <c r="BA1468" s="2">
        <f t="shared" si="1163"/>
        <v>0</v>
      </c>
      <c r="BB1468" s="2">
        <f t="shared" si="1163"/>
        <v>0</v>
      </c>
      <c r="BC1468" s="2">
        <f t="shared" si="1163"/>
        <v>0</v>
      </c>
      <c r="BD1468" s="2">
        <f t="shared" si="1163"/>
        <v>0</v>
      </c>
      <c r="BE1468" s="2">
        <f t="shared" si="1163"/>
        <v>0</v>
      </c>
      <c r="BF1468" s="2">
        <f t="shared" si="1163"/>
        <v>0</v>
      </c>
      <c r="BG1468" s="2">
        <f t="shared" si="1163"/>
        <v>0</v>
      </c>
      <c r="BH1468" s="2">
        <f t="shared" si="1163"/>
        <v>0</v>
      </c>
      <c r="BI1468" s="2">
        <f t="shared" si="1163"/>
        <v>0</v>
      </c>
      <c r="BJ1468" s="2">
        <f t="shared" si="1163"/>
        <v>0</v>
      </c>
      <c r="BK1468" s="2">
        <f t="shared" si="1163"/>
        <v>0</v>
      </c>
      <c r="BL1468" s="2">
        <f t="shared" si="1163"/>
        <v>0</v>
      </c>
      <c r="BM1468" s="2">
        <f t="shared" si="1163"/>
        <v>0</v>
      </c>
      <c r="BN1468" s="2">
        <f t="shared" si="1163"/>
        <v>0</v>
      </c>
      <c r="BO1468" s="2">
        <f t="shared" si="1163"/>
        <v>0</v>
      </c>
      <c r="BP1468" s="2">
        <f t="shared" si="1163"/>
        <v>0</v>
      </c>
      <c r="BQ1468" s="2">
        <f t="shared" si="1163"/>
        <v>0</v>
      </c>
      <c r="BR1468" s="2">
        <f t="shared" si="1163"/>
        <v>0</v>
      </c>
      <c r="BS1468" s="2">
        <f t="shared" si="1163"/>
        <v>0</v>
      </c>
      <c r="BT1468" s="2">
        <f t="shared" si="1163"/>
        <v>0</v>
      </c>
      <c r="BU1468" s="2">
        <f t="shared" si="1163"/>
        <v>0</v>
      </c>
      <c r="BV1468" s="2">
        <f t="shared" si="1163"/>
        <v>0</v>
      </c>
      <c r="BW1468" s="2">
        <f t="shared" si="1163"/>
        <v>0</v>
      </c>
      <c r="BX1468" s="2">
        <f t="shared" si="1163"/>
        <v>0</v>
      </c>
      <c r="BY1468" s="2">
        <f t="shared" si="1163"/>
        <v>0</v>
      </c>
      <c r="BZ1468" s="2">
        <f t="shared" si="1163"/>
        <v>0</v>
      </c>
      <c r="CA1468" s="2">
        <f t="shared" ref="CA1468:DF1468" si="1164">CA1475</f>
        <v>0</v>
      </c>
      <c r="CB1468" s="2">
        <f t="shared" si="1164"/>
        <v>0</v>
      </c>
      <c r="CC1468" s="2">
        <f t="shared" si="1164"/>
        <v>0</v>
      </c>
      <c r="CD1468" s="2">
        <f t="shared" si="1164"/>
        <v>0</v>
      </c>
      <c r="CE1468" s="2">
        <f t="shared" si="1164"/>
        <v>0</v>
      </c>
      <c r="CF1468" s="2">
        <f t="shared" si="1164"/>
        <v>0</v>
      </c>
      <c r="CG1468" s="2">
        <f t="shared" si="1164"/>
        <v>0</v>
      </c>
      <c r="CH1468" s="2">
        <f t="shared" si="1164"/>
        <v>0</v>
      </c>
      <c r="CI1468" s="2">
        <f t="shared" si="1164"/>
        <v>0</v>
      </c>
      <c r="CJ1468" s="2">
        <f t="shared" si="1164"/>
        <v>0</v>
      </c>
      <c r="CK1468" s="2">
        <f t="shared" si="1164"/>
        <v>0</v>
      </c>
      <c r="CL1468" s="2">
        <f t="shared" si="1164"/>
        <v>0</v>
      </c>
      <c r="CM1468" s="2">
        <f t="shared" si="1164"/>
        <v>0</v>
      </c>
      <c r="CN1468" s="2">
        <f t="shared" si="1164"/>
        <v>0</v>
      </c>
      <c r="CO1468" s="2">
        <f t="shared" si="1164"/>
        <v>0</v>
      </c>
      <c r="CP1468" s="2">
        <f t="shared" si="1164"/>
        <v>0</v>
      </c>
      <c r="CQ1468" s="2">
        <f t="shared" si="1164"/>
        <v>0</v>
      </c>
      <c r="CR1468" s="2">
        <f t="shared" si="1164"/>
        <v>0</v>
      </c>
      <c r="CS1468" s="2">
        <f t="shared" si="1164"/>
        <v>0</v>
      </c>
      <c r="CT1468" s="2">
        <f t="shared" si="1164"/>
        <v>0</v>
      </c>
      <c r="CU1468" s="2">
        <f t="shared" si="1164"/>
        <v>0</v>
      </c>
      <c r="CV1468" s="2">
        <f t="shared" si="1164"/>
        <v>0</v>
      </c>
      <c r="CW1468" s="2">
        <f t="shared" si="1164"/>
        <v>0</v>
      </c>
      <c r="CX1468" s="2">
        <f t="shared" si="1164"/>
        <v>0</v>
      </c>
      <c r="CY1468" s="2">
        <f t="shared" si="1164"/>
        <v>0</v>
      </c>
      <c r="CZ1468" s="2">
        <f t="shared" si="1164"/>
        <v>0</v>
      </c>
      <c r="DA1468" s="2">
        <f t="shared" si="1164"/>
        <v>0</v>
      </c>
      <c r="DB1468" s="2">
        <f t="shared" si="1164"/>
        <v>0</v>
      </c>
      <c r="DC1468" s="2">
        <f t="shared" si="1164"/>
        <v>0</v>
      </c>
      <c r="DD1468" s="2">
        <f t="shared" si="1164"/>
        <v>0</v>
      </c>
      <c r="DE1468" s="2">
        <f t="shared" si="1164"/>
        <v>0</v>
      </c>
      <c r="DF1468" s="2">
        <f t="shared" si="1164"/>
        <v>0</v>
      </c>
      <c r="DG1468" s="3">
        <f t="shared" ref="DG1468:EL1468" si="1165">DG1475</f>
        <v>0</v>
      </c>
      <c r="DH1468" s="3">
        <f t="shared" si="1165"/>
        <v>0</v>
      </c>
      <c r="DI1468" s="3">
        <f t="shared" si="1165"/>
        <v>0</v>
      </c>
      <c r="DJ1468" s="3">
        <f t="shared" si="1165"/>
        <v>0</v>
      </c>
      <c r="DK1468" s="3">
        <f t="shared" si="1165"/>
        <v>0</v>
      </c>
      <c r="DL1468" s="3">
        <f t="shared" si="1165"/>
        <v>0</v>
      </c>
      <c r="DM1468" s="3">
        <f t="shared" si="1165"/>
        <v>0</v>
      </c>
      <c r="DN1468" s="3">
        <f t="shared" si="1165"/>
        <v>0</v>
      </c>
      <c r="DO1468" s="3">
        <f t="shared" si="1165"/>
        <v>0</v>
      </c>
      <c r="DP1468" s="3">
        <f t="shared" si="1165"/>
        <v>0</v>
      </c>
      <c r="DQ1468" s="3">
        <f t="shared" si="1165"/>
        <v>0</v>
      </c>
      <c r="DR1468" s="3">
        <f t="shared" si="1165"/>
        <v>0</v>
      </c>
      <c r="DS1468" s="3">
        <f t="shared" si="1165"/>
        <v>0</v>
      </c>
      <c r="DT1468" s="3">
        <f t="shared" si="1165"/>
        <v>0</v>
      </c>
      <c r="DU1468" s="3">
        <f t="shared" si="1165"/>
        <v>0</v>
      </c>
      <c r="DV1468" s="3">
        <f t="shared" si="1165"/>
        <v>0</v>
      </c>
      <c r="DW1468" s="3">
        <f t="shared" si="1165"/>
        <v>0</v>
      </c>
      <c r="DX1468" s="3">
        <f t="shared" si="1165"/>
        <v>0</v>
      </c>
      <c r="DY1468" s="3">
        <f t="shared" si="1165"/>
        <v>0</v>
      </c>
      <c r="DZ1468" s="3">
        <f t="shared" si="1165"/>
        <v>0</v>
      </c>
      <c r="EA1468" s="3">
        <f t="shared" si="1165"/>
        <v>0</v>
      </c>
      <c r="EB1468" s="3">
        <f t="shared" si="1165"/>
        <v>0</v>
      </c>
      <c r="EC1468" s="3">
        <f t="shared" si="1165"/>
        <v>0</v>
      </c>
      <c r="ED1468" s="3">
        <f t="shared" si="1165"/>
        <v>0</v>
      </c>
      <c r="EE1468" s="3">
        <f t="shared" si="1165"/>
        <v>0</v>
      </c>
      <c r="EF1468" s="3">
        <f t="shared" si="1165"/>
        <v>0</v>
      </c>
      <c r="EG1468" s="3">
        <f t="shared" si="1165"/>
        <v>0</v>
      </c>
      <c r="EH1468" s="3">
        <f t="shared" si="1165"/>
        <v>0</v>
      </c>
      <c r="EI1468" s="3">
        <f t="shared" si="1165"/>
        <v>0</v>
      </c>
      <c r="EJ1468" s="3">
        <f t="shared" si="1165"/>
        <v>0</v>
      </c>
      <c r="EK1468" s="3">
        <f t="shared" si="1165"/>
        <v>0</v>
      </c>
      <c r="EL1468" s="3">
        <f t="shared" si="1165"/>
        <v>0</v>
      </c>
      <c r="EM1468" s="3">
        <f t="shared" ref="EM1468:FR1468" si="1166">EM1475</f>
        <v>0</v>
      </c>
      <c r="EN1468" s="3">
        <f t="shared" si="1166"/>
        <v>0</v>
      </c>
      <c r="EO1468" s="3">
        <f t="shared" si="1166"/>
        <v>0</v>
      </c>
      <c r="EP1468" s="3">
        <f t="shared" si="1166"/>
        <v>0</v>
      </c>
      <c r="EQ1468" s="3">
        <f t="shared" si="1166"/>
        <v>0</v>
      </c>
      <c r="ER1468" s="3">
        <f t="shared" si="1166"/>
        <v>0</v>
      </c>
      <c r="ES1468" s="3">
        <f t="shared" si="1166"/>
        <v>0</v>
      </c>
      <c r="ET1468" s="3">
        <f t="shared" si="1166"/>
        <v>0</v>
      </c>
      <c r="EU1468" s="3">
        <f t="shared" si="1166"/>
        <v>0</v>
      </c>
      <c r="EV1468" s="3">
        <f t="shared" si="1166"/>
        <v>0</v>
      </c>
      <c r="EW1468" s="3">
        <f t="shared" si="1166"/>
        <v>0</v>
      </c>
      <c r="EX1468" s="3">
        <f t="shared" si="1166"/>
        <v>0</v>
      </c>
      <c r="EY1468" s="3">
        <f t="shared" si="1166"/>
        <v>0</v>
      </c>
      <c r="EZ1468" s="3">
        <f t="shared" si="1166"/>
        <v>0</v>
      </c>
      <c r="FA1468" s="3">
        <f t="shared" si="1166"/>
        <v>0</v>
      </c>
      <c r="FB1468" s="3">
        <f t="shared" si="1166"/>
        <v>0</v>
      </c>
      <c r="FC1468" s="3">
        <f t="shared" si="1166"/>
        <v>0</v>
      </c>
      <c r="FD1468" s="3">
        <f t="shared" si="1166"/>
        <v>0</v>
      </c>
      <c r="FE1468" s="3">
        <f t="shared" si="1166"/>
        <v>0</v>
      </c>
      <c r="FF1468" s="3">
        <f t="shared" si="1166"/>
        <v>0</v>
      </c>
      <c r="FG1468" s="3">
        <f t="shared" si="1166"/>
        <v>0</v>
      </c>
      <c r="FH1468" s="3">
        <f t="shared" si="1166"/>
        <v>0</v>
      </c>
      <c r="FI1468" s="3">
        <f t="shared" si="1166"/>
        <v>0</v>
      </c>
      <c r="FJ1468" s="3">
        <f t="shared" si="1166"/>
        <v>0</v>
      </c>
      <c r="FK1468" s="3">
        <f t="shared" si="1166"/>
        <v>0</v>
      </c>
      <c r="FL1468" s="3">
        <f t="shared" si="1166"/>
        <v>0</v>
      </c>
      <c r="FM1468" s="3">
        <f t="shared" si="1166"/>
        <v>0</v>
      </c>
      <c r="FN1468" s="3">
        <f t="shared" si="1166"/>
        <v>0</v>
      </c>
      <c r="FO1468" s="3">
        <f t="shared" si="1166"/>
        <v>0</v>
      </c>
      <c r="FP1468" s="3">
        <f t="shared" si="1166"/>
        <v>0</v>
      </c>
      <c r="FQ1468" s="3">
        <f t="shared" si="1166"/>
        <v>0</v>
      </c>
      <c r="FR1468" s="3">
        <f t="shared" si="1166"/>
        <v>0</v>
      </c>
      <c r="FS1468" s="3">
        <f t="shared" ref="FS1468:GX1468" si="1167">FS1475</f>
        <v>0</v>
      </c>
      <c r="FT1468" s="3">
        <f t="shared" si="1167"/>
        <v>0</v>
      </c>
      <c r="FU1468" s="3">
        <f t="shared" si="1167"/>
        <v>0</v>
      </c>
      <c r="FV1468" s="3">
        <f t="shared" si="1167"/>
        <v>0</v>
      </c>
      <c r="FW1468" s="3">
        <f t="shared" si="1167"/>
        <v>0</v>
      </c>
      <c r="FX1468" s="3">
        <f t="shared" si="1167"/>
        <v>0</v>
      </c>
      <c r="FY1468" s="3">
        <f t="shared" si="1167"/>
        <v>0</v>
      </c>
      <c r="FZ1468" s="3">
        <f t="shared" si="1167"/>
        <v>0</v>
      </c>
      <c r="GA1468" s="3">
        <f t="shared" si="1167"/>
        <v>0</v>
      </c>
      <c r="GB1468" s="3">
        <f t="shared" si="1167"/>
        <v>0</v>
      </c>
      <c r="GC1468" s="3">
        <f t="shared" si="1167"/>
        <v>0</v>
      </c>
      <c r="GD1468" s="3">
        <f t="shared" si="1167"/>
        <v>0</v>
      </c>
      <c r="GE1468" s="3">
        <f t="shared" si="1167"/>
        <v>0</v>
      </c>
      <c r="GF1468" s="3">
        <f t="shared" si="1167"/>
        <v>0</v>
      </c>
      <c r="GG1468" s="3">
        <f t="shared" si="1167"/>
        <v>0</v>
      </c>
      <c r="GH1468" s="3">
        <f t="shared" si="1167"/>
        <v>0</v>
      </c>
      <c r="GI1468" s="3">
        <f t="shared" si="1167"/>
        <v>0</v>
      </c>
      <c r="GJ1468" s="3">
        <f t="shared" si="1167"/>
        <v>0</v>
      </c>
      <c r="GK1468" s="3">
        <f t="shared" si="1167"/>
        <v>0</v>
      </c>
      <c r="GL1468" s="3">
        <f t="shared" si="1167"/>
        <v>0</v>
      </c>
      <c r="GM1468" s="3">
        <f t="shared" si="1167"/>
        <v>0</v>
      </c>
      <c r="GN1468" s="3">
        <f t="shared" si="1167"/>
        <v>0</v>
      </c>
      <c r="GO1468" s="3">
        <f t="shared" si="1167"/>
        <v>0</v>
      </c>
      <c r="GP1468" s="3">
        <f t="shared" si="1167"/>
        <v>0</v>
      </c>
      <c r="GQ1468" s="3">
        <f t="shared" si="1167"/>
        <v>0</v>
      </c>
      <c r="GR1468" s="3">
        <f t="shared" si="1167"/>
        <v>0</v>
      </c>
      <c r="GS1468" s="3">
        <f t="shared" si="1167"/>
        <v>0</v>
      </c>
      <c r="GT1468" s="3">
        <f t="shared" si="1167"/>
        <v>0</v>
      </c>
      <c r="GU1468" s="3">
        <f t="shared" si="1167"/>
        <v>0</v>
      </c>
      <c r="GV1468" s="3">
        <f t="shared" si="1167"/>
        <v>0</v>
      </c>
      <c r="GW1468" s="3">
        <f t="shared" si="1167"/>
        <v>0</v>
      </c>
      <c r="GX1468" s="3">
        <f t="shared" si="1167"/>
        <v>0</v>
      </c>
    </row>
    <row r="1469" spans="1:245" hidden="1" x14ac:dyDescent="0.2"/>
    <row r="1470" spans="1:245" hidden="1" x14ac:dyDescent="0.2">
      <c r="A1470">
        <v>17</v>
      </c>
      <c r="B1470">
        <v>1</v>
      </c>
      <c r="C1470">
        <f>ROW(SmtRes!A675)</f>
        <v>675</v>
      </c>
      <c r="D1470">
        <f>ROW(EtalonRes!A668)</f>
        <v>668</v>
      </c>
      <c r="E1470" t="s">
        <v>888</v>
      </c>
      <c r="F1470" t="s">
        <v>889</v>
      </c>
      <c r="G1470" t="s">
        <v>890</v>
      </c>
      <c r="H1470" t="s">
        <v>617</v>
      </c>
      <c r="I1470">
        <v>0</v>
      </c>
      <c r="J1470">
        <v>0</v>
      </c>
      <c r="O1470">
        <f>ROUND(CP1470,2)</f>
        <v>0</v>
      </c>
      <c r="P1470">
        <f>ROUND((ROUND((AC1470*AW1470*I1470),2)*BC1470),2)</f>
        <v>0</v>
      </c>
      <c r="Q1470">
        <f>(ROUND((ROUND(((ET1470)*AV1470*I1470),2)*BB1470),2)+ROUND((ROUND(((AE1470-(EU1470))*AV1470*I1470),2)*BS1470),2))</f>
        <v>0</v>
      </c>
      <c r="R1470">
        <f>ROUND((ROUND((AE1470*AV1470*I1470),2)*BS1470),2)</f>
        <v>0</v>
      </c>
      <c r="S1470">
        <f>ROUND((ROUND((AF1470*AV1470*I1470),2)*BA1470),2)</f>
        <v>0</v>
      </c>
      <c r="T1470">
        <f>ROUND(CU1470*I1470,2)</f>
        <v>0</v>
      </c>
      <c r="U1470">
        <f>CV1470*I1470</f>
        <v>0</v>
      </c>
      <c r="V1470">
        <f>CW1470*I1470</f>
        <v>0</v>
      </c>
      <c r="W1470">
        <f>ROUND(CX1470*I1470,2)</f>
        <v>0</v>
      </c>
      <c r="X1470">
        <f t="shared" ref="X1470:Y1473" si="1168">ROUND(CY1470,2)</f>
        <v>0</v>
      </c>
      <c r="Y1470">
        <f t="shared" si="1168"/>
        <v>0</v>
      </c>
      <c r="AA1470">
        <v>40385408</v>
      </c>
      <c r="AB1470">
        <f>ROUND((AC1470+AD1470+AF1470),6)</f>
        <v>1547.64</v>
      </c>
      <c r="AC1470">
        <f>ROUND((ES1470),6)</f>
        <v>0</v>
      </c>
      <c r="AD1470">
        <f>ROUND((((ET1470)-(EU1470))+AE1470),6)</f>
        <v>274.18</v>
      </c>
      <c r="AE1470">
        <f t="shared" ref="AE1470:AF1473" si="1169">ROUND((EU1470),6)</f>
        <v>76.25</v>
      </c>
      <c r="AF1470">
        <f t="shared" si="1169"/>
        <v>1273.46</v>
      </c>
      <c r="AG1470">
        <f>ROUND((AP1470),6)</f>
        <v>0</v>
      </c>
      <c r="AH1470">
        <f t="shared" ref="AH1470:AI1473" si="1170">(EW1470)</f>
        <v>122.33</v>
      </c>
      <c r="AI1470">
        <f t="shared" si="1170"/>
        <v>0</v>
      </c>
      <c r="AJ1470">
        <f>(AS1470)</f>
        <v>0</v>
      </c>
      <c r="AK1470">
        <v>1547.64</v>
      </c>
      <c r="AL1470">
        <v>0</v>
      </c>
      <c r="AM1470">
        <v>274.18</v>
      </c>
      <c r="AN1470">
        <v>76.25</v>
      </c>
      <c r="AO1470">
        <v>1273.46</v>
      </c>
      <c r="AP1470">
        <v>0</v>
      </c>
      <c r="AQ1470">
        <v>122.33</v>
      </c>
      <c r="AR1470">
        <v>0</v>
      </c>
      <c r="AS1470">
        <v>0</v>
      </c>
      <c r="AT1470">
        <v>68</v>
      </c>
      <c r="AU1470">
        <v>41</v>
      </c>
      <c r="AV1470">
        <v>1</v>
      </c>
      <c r="AW1470">
        <v>1</v>
      </c>
      <c r="AZ1470">
        <v>1</v>
      </c>
      <c r="BA1470">
        <v>24.53</v>
      </c>
      <c r="BB1470">
        <v>10.92</v>
      </c>
      <c r="BC1470">
        <v>1</v>
      </c>
      <c r="BD1470" t="s">
        <v>3</v>
      </c>
      <c r="BE1470" t="s">
        <v>3</v>
      </c>
      <c r="BF1470" t="s">
        <v>3</v>
      </c>
      <c r="BG1470" t="s">
        <v>3</v>
      </c>
      <c r="BH1470">
        <v>0</v>
      </c>
      <c r="BI1470">
        <v>1</v>
      </c>
      <c r="BJ1470" t="s">
        <v>891</v>
      </c>
      <c r="BM1470">
        <v>445</v>
      </c>
      <c r="BN1470">
        <v>0</v>
      </c>
      <c r="BO1470" t="s">
        <v>3</v>
      </c>
      <c r="BP1470">
        <v>0</v>
      </c>
      <c r="BQ1470">
        <v>60</v>
      </c>
      <c r="BR1470">
        <v>0</v>
      </c>
      <c r="BS1470">
        <v>24.53</v>
      </c>
      <c r="BT1470">
        <v>1</v>
      </c>
      <c r="BU1470">
        <v>1</v>
      </c>
      <c r="BV1470">
        <v>1</v>
      </c>
      <c r="BW1470">
        <v>1</v>
      </c>
      <c r="BX1470">
        <v>1</v>
      </c>
      <c r="BY1470" t="s">
        <v>3</v>
      </c>
      <c r="BZ1470">
        <v>68</v>
      </c>
      <c r="CA1470">
        <v>41</v>
      </c>
      <c r="CE1470">
        <v>30</v>
      </c>
      <c r="CF1470">
        <v>0</v>
      </c>
      <c r="CG1470">
        <v>0</v>
      </c>
      <c r="CM1470">
        <v>0</v>
      </c>
      <c r="CN1470" t="s">
        <v>3</v>
      </c>
      <c r="CO1470">
        <v>0</v>
      </c>
      <c r="CP1470">
        <f>(P1470+Q1470+S1470)</f>
        <v>0</v>
      </c>
      <c r="CQ1470">
        <f>ROUND((ROUND((AC1470*AW1470*1),2)*BC1470),2)</f>
        <v>0</v>
      </c>
      <c r="CR1470">
        <f>(ROUND((ROUND(((ET1470)*AV1470*1),2)*BB1470),2)+ROUND((ROUND(((AE1470-(EU1470))*AV1470*1),2)*BS1470),2))</f>
        <v>2994.05</v>
      </c>
      <c r="CS1470">
        <f>ROUND((ROUND((AE1470*AV1470*1),2)*BS1470),2)</f>
        <v>1870.41</v>
      </c>
      <c r="CT1470">
        <f>ROUND((ROUND((AF1470*AV1470*1),2)*BA1470),2)</f>
        <v>31237.97</v>
      </c>
      <c r="CU1470">
        <f>AG1470</f>
        <v>0</v>
      </c>
      <c r="CV1470">
        <f>(AH1470*AV1470)</f>
        <v>122.33</v>
      </c>
      <c r="CW1470">
        <f t="shared" ref="CW1470:CX1473" si="1171">AI1470</f>
        <v>0</v>
      </c>
      <c r="CX1470">
        <f t="shared" si="1171"/>
        <v>0</v>
      </c>
      <c r="CY1470">
        <f>S1470*(BZ1470/100)</f>
        <v>0</v>
      </c>
      <c r="CZ1470">
        <f>S1470*(CA1470/100)</f>
        <v>0</v>
      </c>
      <c r="DC1470" t="s">
        <v>3</v>
      </c>
      <c r="DD1470" t="s">
        <v>3</v>
      </c>
      <c r="DE1470" t="s">
        <v>3</v>
      </c>
      <c r="DF1470" t="s">
        <v>3</v>
      </c>
      <c r="DG1470" t="s">
        <v>3</v>
      </c>
      <c r="DH1470" t="s">
        <v>3</v>
      </c>
      <c r="DI1470" t="s">
        <v>3</v>
      </c>
      <c r="DJ1470" t="s">
        <v>3</v>
      </c>
      <c r="DK1470" t="s">
        <v>3</v>
      </c>
      <c r="DL1470" t="s">
        <v>3</v>
      </c>
      <c r="DM1470" t="s">
        <v>3</v>
      </c>
      <c r="DN1470">
        <v>80</v>
      </c>
      <c r="DO1470">
        <v>55</v>
      </c>
      <c r="DP1470">
        <v>1</v>
      </c>
      <c r="DQ1470">
        <v>1</v>
      </c>
      <c r="DU1470">
        <v>1013</v>
      </c>
      <c r="DV1470" t="s">
        <v>617</v>
      </c>
      <c r="DW1470" t="s">
        <v>617</v>
      </c>
      <c r="DX1470">
        <v>1</v>
      </c>
      <c r="EE1470">
        <v>39927857</v>
      </c>
      <c r="EF1470">
        <v>60</v>
      </c>
      <c r="EG1470" t="s">
        <v>19</v>
      </c>
      <c r="EH1470">
        <v>0</v>
      </c>
      <c r="EI1470" t="s">
        <v>3</v>
      </c>
      <c r="EJ1470">
        <v>1</v>
      </c>
      <c r="EK1470">
        <v>445</v>
      </c>
      <c r="EL1470" t="s">
        <v>885</v>
      </c>
      <c r="EM1470" t="s">
        <v>886</v>
      </c>
      <c r="EO1470" t="s">
        <v>3</v>
      </c>
      <c r="EQ1470">
        <v>131072</v>
      </c>
      <c r="ER1470">
        <v>1547.64</v>
      </c>
      <c r="ES1470">
        <v>0</v>
      </c>
      <c r="ET1470">
        <v>274.18</v>
      </c>
      <c r="EU1470">
        <v>76.25</v>
      </c>
      <c r="EV1470">
        <v>1273.46</v>
      </c>
      <c r="EW1470">
        <v>122.33</v>
      </c>
      <c r="EX1470">
        <v>0</v>
      </c>
      <c r="EY1470">
        <v>0</v>
      </c>
      <c r="FQ1470">
        <v>0</v>
      </c>
      <c r="FR1470">
        <f>ROUND(IF(AND(BH1470=3,BI1470=3),P1470,0),2)</f>
        <v>0</v>
      </c>
      <c r="FS1470">
        <v>0</v>
      </c>
      <c r="FX1470">
        <v>80</v>
      </c>
      <c r="FY1470">
        <v>55</v>
      </c>
      <c r="GA1470" t="s">
        <v>3</v>
      </c>
      <c r="GD1470">
        <v>0</v>
      </c>
      <c r="GF1470">
        <v>1244606800</v>
      </c>
      <c r="GG1470">
        <v>2</v>
      </c>
      <c r="GH1470">
        <v>1</v>
      </c>
      <c r="GI1470">
        <v>3</v>
      </c>
      <c r="GJ1470">
        <v>0</v>
      </c>
      <c r="GK1470">
        <f>ROUND(R1470*(R12)/100,2)</f>
        <v>0</v>
      </c>
      <c r="GL1470">
        <f>ROUND(IF(AND(BH1470=3,BI1470=3,FS1470&lt;&gt;0),P1470,0),2)</f>
        <v>0</v>
      </c>
      <c r="GM1470">
        <f>ROUND(O1470+X1470+Y1470+GK1470,2)+GX1470</f>
        <v>0</v>
      </c>
      <c r="GN1470">
        <f>IF(OR(BI1470=0,BI1470=1),ROUND(O1470+X1470+Y1470+GK1470,2),0)</f>
        <v>0</v>
      </c>
      <c r="GO1470">
        <f>IF(BI1470=2,ROUND(O1470+X1470+Y1470+GK1470,2),0)</f>
        <v>0</v>
      </c>
      <c r="GP1470">
        <f>IF(BI1470=4,ROUND(O1470+X1470+Y1470+GK1470,2)+GX1470,0)</f>
        <v>0</v>
      </c>
      <c r="GR1470">
        <v>0</v>
      </c>
      <c r="GS1470">
        <v>3</v>
      </c>
      <c r="GT1470">
        <v>0</v>
      </c>
      <c r="GU1470" t="s">
        <v>3</v>
      </c>
      <c r="GV1470">
        <f>ROUND((GT1470),6)</f>
        <v>0</v>
      </c>
      <c r="GW1470">
        <v>1</v>
      </c>
      <c r="GX1470">
        <f>ROUND(HC1470*I1470,2)</f>
        <v>0</v>
      </c>
      <c r="HA1470">
        <v>0</v>
      </c>
      <c r="HB1470">
        <v>0</v>
      </c>
      <c r="HC1470">
        <f>GV1470*GW1470</f>
        <v>0</v>
      </c>
      <c r="IK1470">
        <v>0</v>
      </c>
    </row>
    <row r="1471" spans="1:245" hidden="1" x14ac:dyDescent="0.2">
      <c r="A1471">
        <v>18</v>
      </c>
      <c r="B1471">
        <v>1</v>
      </c>
      <c r="C1471">
        <v>675</v>
      </c>
      <c r="E1471" t="s">
        <v>892</v>
      </c>
      <c r="F1471" t="s">
        <v>809</v>
      </c>
      <c r="G1471" t="s">
        <v>810</v>
      </c>
      <c r="H1471" t="s">
        <v>57</v>
      </c>
      <c r="I1471">
        <f>I1470*J1471</f>
        <v>0</v>
      </c>
      <c r="J1471">
        <v>-2.1100000000000003</v>
      </c>
      <c r="O1471">
        <f>ROUND(CP1471,2)</f>
        <v>0</v>
      </c>
      <c r="P1471">
        <f>ROUND((ROUND((AC1471*AW1471*I1471),2)*BC1471),2)</f>
        <v>0</v>
      </c>
      <c r="Q1471">
        <f>(ROUND((ROUND(((ET1471)*AV1471*I1471),2)*BB1471),2)+ROUND((ROUND(((AE1471-(EU1471))*AV1471*I1471),2)*BS1471),2))</f>
        <v>0</v>
      </c>
      <c r="R1471">
        <f>ROUND((ROUND((AE1471*AV1471*I1471),2)*BS1471),2)</f>
        <v>0</v>
      </c>
      <c r="S1471">
        <f>ROUND((ROUND((AF1471*AV1471*I1471),2)*BA1471),2)</f>
        <v>0</v>
      </c>
      <c r="T1471">
        <f>ROUND(CU1471*I1471,2)</f>
        <v>0</v>
      </c>
      <c r="U1471">
        <f>CV1471*I1471</f>
        <v>0</v>
      </c>
      <c r="V1471">
        <f>CW1471*I1471</f>
        <v>0</v>
      </c>
      <c r="W1471">
        <f>ROUND(CX1471*I1471,2)</f>
        <v>0</v>
      </c>
      <c r="X1471">
        <f t="shared" si="1168"/>
        <v>0</v>
      </c>
      <c r="Y1471">
        <f t="shared" si="1168"/>
        <v>0</v>
      </c>
      <c r="AA1471">
        <v>40385408</v>
      </c>
      <c r="AB1471">
        <f>ROUND((AC1471+AD1471+AF1471),6)</f>
        <v>0</v>
      </c>
      <c r="AC1471">
        <f>ROUND((ES1471),6)</f>
        <v>0</v>
      </c>
      <c r="AD1471">
        <f>ROUND((((ET1471)-(EU1471))+AE1471),6)</f>
        <v>0</v>
      </c>
      <c r="AE1471">
        <f t="shared" si="1169"/>
        <v>0</v>
      </c>
      <c r="AF1471">
        <f t="shared" si="1169"/>
        <v>0</v>
      </c>
      <c r="AG1471">
        <f>ROUND((AP1471),6)</f>
        <v>0</v>
      </c>
      <c r="AH1471">
        <f t="shared" si="1170"/>
        <v>0</v>
      </c>
      <c r="AI1471">
        <f t="shared" si="1170"/>
        <v>0</v>
      </c>
      <c r="AJ1471">
        <f>(AS1471)</f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1</v>
      </c>
      <c r="AW1471">
        <v>1</v>
      </c>
      <c r="AZ1471">
        <v>1</v>
      </c>
      <c r="BA1471">
        <v>1</v>
      </c>
      <c r="BB1471">
        <v>1</v>
      </c>
      <c r="BC1471">
        <v>1</v>
      </c>
      <c r="BD1471" t="s">
        <v>3</v>
      </c>
      <c r="BE1471" t="s">
        <v>3</v>
      </c>
      <c r="BF1471" t="s">
        <v>3</v>
      </c>
      <c r="BG1471" t="s">
        <v>3</v>
      </c>
      <c r="BH1471">
        <v>3</v>
      </c>
      <c r="BI1471">
        <v>1</v>
      </c>
      <c r="BJ1471" t="s">
        <v>3</v>
      </c>
      <c r="BM1471">
        <v>445</v>
      </c>
      <c r="BN1471">
        <v>0</v>
      </c>
      <c r="BO1471" t="s">
        <v>3</v>
      </c>
      <c r="BP1471">
        <v>0</v>
      </c>
      <c r="BQ1471">
        <v>60</v>
      </c>
      <c r="BR1471">
        <v>1</v>
      </c>
      <c r="BS1471">
        <v>1</v>
      </c>
      <c r="BT1471">
        <v>1</v>
      </c>
      <c r="BU1471">
        <v>1</v>
      </c>
      <c r="BV1471">
        <v>1</v>
      </c>
      <c r="BW1471">
        <v>1</v>
      </c>
      <c r="BX1471">
        <v>1</v>
      </c>
      <c r="BY1471" t="s">
        <v>3</v>
      </c>
      <c r="BZ1471">
        <v>0</v>
      </c>
      <c r="CA1471">
        <v>0</v>
      </c>
      <c r="CE1471">
        <v>30</v>
      </c>
      <c r="CF1471">
        <v>0</v>
      </c>
      <c r="CG1471">
        <v>0</v>
      </c>
      <c r="CM1471">
        <v>0</v>
      </c>
      <c r="CN1471" t="s">
        <v>3</v>
      </c>
      <c r="CO1471">
        <v>0</v>
      </c>
      <c r="CP1471">
        <f>(P1471+Q1471+S1471)</f>
        <v>0</v>
      </c>
      <c r="CQ1471">
        <f>ROUND((ROUND((AC1471*AW1471*1),2)*BC1471),2)</f>
        <v>0</v>
      </c>
      <c r="CR1471">
        <f>(ROUND((ROUND(((ET1471)*AV1471*1),2)*BB1471),2)+ROUND((ROUND(((AE1471-(EU1471))*AV1471*1),2)*BS1471),2))</f>
        <v>0</v>
      </c>
      <c r="CS1471">
        <f>ROUND((ROUND((AE1471*AV1471*1),2)*BS1471),2)</f>
        <v>0</v>
      </c>
      <c r="CT1471">
        <f>ROUND((ROUND((AF1471*AV1471*1),2)*BA1471),2)</f>
        <v>0</v>
      </c>
      <c r="CU1471">
        <f>AG1471</f>
        <v>0</v>
      </c>
      <c r="CV1471">
        <f>(AH1471*AV1471)</f>
        <v>0</v>
      </c>
      <c r="CW1471">
        <f t="shared" si="1171"/>
        <v>0</v>
      </c>
      <c r="CX1471">
        <f t="shared" si="1171"/>
        <v>0</v>
      </c>
      <c r="CY1471">
        <f>S1471*(BZ1471/100)</f>
        <v>0</v>
      </c>
      <c r="CZ1471">
        <f>S1471*(CA1471/100)</f>
        <v>0</v>
      </c>
      <c r="DC1471" t="s">
        <v>3</v>
      </c>
      <c r="DD1471" t="s">
        <v>3</v>
      </c>
      <c r="DE1471" t="s">
        <v>3</v>
      </c>
      <c r="DF1471" t="s">
        <v>3</v>
      </c>
      <c r="DG1471" t="s">
        <v>3</v>
      </c>
      <c r="DH1471" t="s">
        <v>3</v>
      </c>
      <c r="DI1471" t="s">
        <v>3</v>
      </c>
      <c r="DJ1471" t="s">
        <v>3</v>
      </c>
      <c r="DK1471" t="s">
        <v>3</v>
      </c>
      <c r="DL1471" t="s">
        <v>3</v>
      </c>
      <c r="DM1471" t="s">
        <v>3</v>
      </c>
      <c r="DN1471">
        <v>80</v>
      </c>
      <c r="DO1471">
        <v>55</v>
      </c>
      <c r="DP1471">
        <v>1</v>
      </c>
      <c r="DQ1471">
        <v>1</v>
      </c>
      <c r="DU1471">
        <v>1009</v>
      </c>
      <c r="DV1471" t="s">
        <v>57</v>
      </c>
      <c r="DW1471" t="s">
        <v>57</v>
      </c>
      <c r="DX1471">
        <v>1000</v>
      </c>
      <c r="EE1471">
        <v>39927857</v>
      </c>
      <c r="EF1471">
        <v>60</v>
      </c>
      <c r="EG1471" t="s">
        <v>19</v>
      </c>
      <c r="EH1471">
        <v>0</v>
      </c>
      <c r="EI1471" t="s">
        <v>3</v>
      </c>
      <c r="EJ1471">
        <v>1</v>
      </c>
      <c r="EK1471">
        <v>445</v>
      </c>
      <c r="EL1471" t="s">
        <v>885</v>
      </c>
      <c r="EM1471" t="s">
        <v>886</v>
      </c>
      <c r="EO1471" t="s">
        <v>3</v>
      </c>
      <c r="EQ1471">
        <v>0</v>
      </c>
      <c r="ER1471">
        <v>0</v>
      </c>
      <c r="ES1471">
        <v>0</v>
      </c>
      <c r="ET1471">
        <v>0</v>
      </c>
      <c r="EU1471">
        <v>0</v>
      </c>
      <c r="EV1471">
        <v>0</v>
      </c>
      <c r="EW1471">
        <v>0</v>
      </c>
      <c r="EX1471">
        <v>0</v>
      </c>
      <c r="FQ1471">
        <v>0</v>
      </c>
      <c r="FR1471">
        <f>ROUND(IF(AND(BH1471=3,BI1471=3),P1471,0),2)</f>
        <v>0</v>
      </c>
      <c r="FS1471">
        <v>0</v>
      </c>
      <c r="FX1471">
        <v>80</v>
      </c>
      <c r="FY1471">
        <v>55</v>
      </c>
      <c r="GA1471" t="s">
        <v>3</v>
      </c>
      <c r="GD1471">
        <v>0</v>
      </c>
      <c r="GF1471">
        <v>1489638031</v>
      </c>
      <c r="GG1471">
        <v>2</v>
      </c>
      <c r="GH1471">
        <v>1</v>
      </c>
      <c r="GI1471">
        <v>-2</v>
      </c>
      <c r="GJ1471">
        <v>0</v>
      </c>
      <c r="GK1471">
        <f>ROUND(R1471*(R12)/100,2)</f>
        <v>0</v>
      </c>
      <c r="GL1471">
        <f>ROUND(IF(AND(BH1471=3,BI1471=3,FS1471&lt;&gt;0),P1471,0),2)</f>
        <v>0</v>
      </c>
      <c r="GM1471">
        <f>ROUND(O1471+X1471+Y1471+GK1471,2)+GX1471</f>
        <v>0</v>
      </c>
      <c r="GN1471">
        <f>IF(OR(BI1471=0,BI1471=1),ROUND(O1471+X1471+Y1471+GK1471,2),0)</f>
        <v>0</v>
      </c>
      <c r="GO1471">
        <f>IF(BI1471=2,ROUND(O1471+X1471+Y1471+GK1471,2),0)</f>
        <v>0</v>
      </c>
      <c r="GP1471">
        <f>IF(BI1471=4,ROUND(O1471+X1471+Y1471+GK1471,2)+GX1471,0)</f>
        <v>0</v>
      </c>
      <c r="GR1471">
        <v>0</v>
      </c>
      <c r="GS1471">
        <v>3</v>
      </c>
      <c r="GT1471">
        <v>0</v>
      </c>
      <c r="GU1471" t="s">
        <v>3</v>
      </c>
      <c r="GV1471">
        <f>ROUND((GT1471),6)</f>
        <v>0</v>
      </c>
      <c r="GW1471">
        <v>1</v>
      </c>
      <c r="GX1471">
        <f>ROUND(HC1471*I1471,2)</f>
        <v>0</v>
      </c>
      <c r="HA1471">
        <v>0</v>
      </c>
      <c r="HB1471">
        <v>0</v>
      </c>
      <c r="HC1471">
        <f>GV1471*GW1471</f>
        <v>0</v>
      </c>
      <c r="IK1471">
        <v>0</v>
      </c>
    </row>
    <row r="1472" spans="1:245" hidden="1" x14ac:dyDescent="0.2">
      <c r="A1472">
        <v>17</v>
      </c>
      <c r="B1472">
        <v>1</v>
      </c>
      <c r="C1472">
        <f>ROW(SmtRes!A676)</f>
        <v>676</v>
      </c>
      <c r="D1472">
        <f>ROW(EtalonRes!A669)</f>
        <v>669</v>
      </c>
      <c r="E1472" t="s">
        <v>893</v>
      </c>
      <c r="F1472" t="s">
        <v>125</v>
      </c>
      <c r="G1472" t="s">
        <v>126</v>
      </c>
      <c r="H1472" t="s">
        <v>127</v>
      </c>
      <c r="I1472">
        <v>0</v>
      </c>
      <c r="J1472">
        <v>0</v>
      </c>
      <c r="O1472">
        <f>ROUND(CP1472,2)</f>
        <v>0</v>
      </c>
      <c r="P1472">
        <f>ROUND((ROUND((AC1472*AW1472*I1472),2)*BC1472),2)</f>
        <v>0</v>
      </c>
      <c r="Q1472">
        <f>(ROUND((ROUND(((ET1472)*AV1472*I1472),2)*BB1472),2)+ROUND((ROUND(((AE1472-(EU1472))*AV1472*I1472),2)*BS1472),2))</f>
        <v>0</v>
      </c>
      <c r="R1472">
        <f>ROUND((ROUND((AE1472*AV1472*I1472),2)*BS1472),2)</f>
        <v>0</v>
      </c>
      <c r="S1472">
        <f>ROUND((ROUND((AF1472*AV1472*I1472),2)*BA1472),2)</f>
        <v>0</v>
      </c>
      <c r="T1472">
        <f>ROUND(CU1472*I1472,2)</f>
        <v>0</v>
      </c>
      <c r="U1472">
        <f>CV1472*I1472</f>
        <v>0</v>
      </c>
      <c r="V1472">
        <f>CW1472*I1472</f>
        <v>0</v>
      </c>
      <c r="W1472">
        <f>ROUND(CX1472*I1472,2)</f>
        <v>0</v>
      </c>
      <c r="X1472">
        <f t="shared" si="1168"/>
        <v>0</v>
      </c>
      <c r="Y1472">
        <f t="shared" si="1168"/>
        <v>0</v>
      </c>
      <c r="AA1472">
        <v>40385408</v>
      </c>
      <c r="AB1472">
        <f>ROUND((AC1472+AD1472+AF1472),6)</f>
        <v>8.86</v>
      </c>
      <c r="AC1472">
        <f>ROUND((ES1472),6)</f>
        <v>0</v>
      </c>
      <c r="AD1472">
        <f>ROUND((((ET1472)-(EU1472))+AE1472),6)</f>
        <v>8.86</v>
      </c>
      <c r="AE1472">
        <f t="shared" si="1169"/>
        <v>1.48</v>
      </c>
      <c r="AF1472">
        <f t="shared" si="1169"/>
        <v>0</v>
      </c>
      <c r="AG1472">
        <f>ROUND((AP1472),6)</f>
        <v>0</v>
      </c>
      <c r="AH1472">
        <f t="shared" si="1170"/>
        <v>0</v>
      </c>
      <c r="AI1472">
        <f t="shared" si="1170"/>
        <v>0</v>
      </c>
      <c r="AJ1472">
        <f>(AS1472)</f>
        <v>0</v>
      </c>
      <c r="AK1472">
        <v>8.86</v>
      </c>
      <c r="AL1472">
        <v>0</v>
      </c>
      <c r="AM1472">
        <v>8.86</v>
      </c>
      <c r="AN1472">
        <v>1.48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73</v>
      </c>
      <c r="AU1472">
        <v>41</v>
      </c>
      <c r="AV1472">
        <v>1</v>
      </c>
      <c r="AW1472">
        <v>1</v>
      </c>
      <c r="AZ1472">
        <v>1</v>
      </c>
      <c r="BA1472">
        <v>24.53</v>
      </c>
      <c r="BB1472">
        <v>8.82</v>
      </c>
      <c r="BC1472">
        <v>1</v>
      </c>
      <c r="BD1472" t="s">
        <v>3</v>
      </c>
      <c r="BE1472" t="s">
        <v>3</v>
      </c>
      <c r="BF1472" t="s">
        <v>3</v>
      </c>
      <c r="BG1472" t="s">
        <v>3</v>
      </c>
      <c r="BH1472">
        <v>0</v>
      </c>
      <c r="BI1472">
        <v>1</v>
      </c>
      <c r="BJ1472" t="s">
        <v>128</v>
      </c>
      <c r="BM1472">
        <v>658</v>
      </c>
      <c r="BN1472">
        <v>0</v>
      </c>
      <c r="BO1472" t="s">
        <v>125</v>
      </c>
      <c r="BP1472">
        <v>1</v>
      </c>
      <c r="BQ1472">
        <v>60</v>
      </c>
      <c r="BR1472">
        <v>0</v>
      </c>
      <c r="BS1472">
        <v>24.53</v>
      </c>
      <c r="BT1472">
        <v>1</v>
      </c>
      <c r="BU1472">
        <v>1</v>
      </c>
      <c r="BV1472">
        <v>1</v>
      </c>
      <c r="BW1472">
        <v>1</v>
      </c>
      <c r="BX1472">
        <v>1</v>
      </c>
      <c r="BY1472" t="s">
        <v>3</v>
      </c>
      <c r="BZ1472">
        <v>73</v>
      </c>
      <c r="CA1472">
        <v>41</v>
      </c>
      <c r="CE1472">
        <v>30</v>
      </c>
      <c r="CF1472">
        <v>0</v>
      </c>
      <c r="CG1472">
        <v>0</v>
      </c>
      <c r="CM1472">
        <v>0</v>
      </c>
      <c r="CN1472" t="s">
        <v>3</v>
      </c>
      <c r="CO1472">
        <v>0</v>
      </c>
      <c r="CP1472">
        <f>(P1472+Q1472+S1472)</f>
        <v>0</v>
      </c>
      <c r="CQ1472">
        <f>ROUND((ROUND((AC1472*AW1472*1),2)*BC1472),2)</f>
        <v>0</v>
      </c>
      <c r="CR1472">
        <f>(ROUND((ROUND(((ET1472)*AV1472*1),2)*BB1472),2)+ROUND((ROUND(((AE1472-(EU1472))*AV1472*1),2)*BS1472),2))</f>
        <v>78.150000000000006</v>
      </c>
      <c r="CS1472">
        <f>ROUND((ROUND((AE1472*AV1472*1),2)*BS1472),2)</f>
        <v>36.299999999999997</v>
      </c>
      <c r="CT1472">
        <f>ROUND((ROUND((AF1472*AV1472*1),2)*BA1472),2)</f>
        <v>0</v>
      </c>
      <c r="CU1472">
        <f>AG1472</f>
        <v>0</v>
      </c>
      <c r="CV1472">
        <f>(AH1472*AV1472)</f>
        <v>0</v>
      </c>
      <c r="CW1472">
        <f t="shared" si="1171"/>
        <v>0</v>
      </c>
      <c r="CX1472">
        <f t="shared" si="1171"/>
        <v>0</v>
      </c>
      <c r="CY1472">
        <f>S1472*(BZ1472/100)</f>
        <v>0</v>
      </c>
      <c r="CZ1472">
        <f>S1472*(CA1472/100)</f>
        <v>0</v>
      </c>
      <c r="DC1472" t="s">
        <v>3</v>
      </c>
      <c r="DD1472" t="s">
        <v>3</v>
      </c>
      <c r="DE1472" t="s">
        <v>3</v>
      </c>
      <c r="DF1472" t="s">
        <v>3</v>
      </c>
      <c r="DG1472" t="s">
        <v>3</v>
      </c>
      <c r="DH1472" t="s">
        <v>3</v>
      </c>
      <c r="DI1472" t="s">
        <v>3</v>
      </c>
      <c r="DJ1472" t="s">
        <v>3</v>
      </c>
      <c r="DK1472" t="s">
        <v>3</v>
      </c>
      <c r="DL1472" t="s">
        <v>3</v>
      </c>
      <c r="DM1472" t="s">
        <v>3</v>
      </c>
      <c r="DN1472">
        <v>91</v>
      </c>
      <c r="DO1472">
        <v>70</v>
      </c>
      <c r="DP1472">
        <v>1</v>
      </c>
      <c r="DQ1472">
        <v>1</v>
      </c>
      <c r="DU1472">
        <v>1013</v>
      </c>
      <c r="DV1472" t="s">
        <v>127</v>
      </c>
      <c r="DW1472" t="s">
        <v>127</v>
      </c>
      <c r="DX1472">
        <v>1</v>
      </c>
      <c r="EE1472">
        <v>39928070</v>
      </c>
      <c r="EF1472">
        <v>60</v>
      </c>
      <c r="EG1472" t="s">
        <v>19</v>
      </c>
      <c r="EH1472">
        <v>0</v>
      </c>
      <c r="EI1472" t="s">
        <v>3</v>
      </c>
      <c r="EJ1472">
        <v>1</v>
      </c>
      <c r="EK1472">
        <v>658</v>
      </c>
      <c r="EL1472" t="s">
        <v>129</v>
      </c>
      <c r="EM1472" t="s">
        <v>130</v>
      </c>
      <c r="EO1472" t="s">
        <v>3</v>
      </c>
      <c r="EQ1472">
        <v>131072</v>
      </c>
      <c r="ER1472">
        <v>8.86</v>
      </c>
      <c r="ES1472">
        <v>0</v>
      </c>
      <c r="ET1472">
        <v>8.86</v>
      </c>
      <c r="EU1472">
        <v>1.48</v>
      </c>
      <c r="EV1472">
        <v>0</v>
      </c>
      <c r="EW1472">
        <v>0</v>
      </c>
      <c r="EX1472">
        <v>0</v>
      </c>
      <c r="EY1472">
        <v>0</v>
      </c>
      <c r="FQ1472">
        <v>0</v>
      </c>
      <c r="FR1472">
        <f>ROUND(IF(AND(BH1472=3,BI1472=3),P1472,0),2)</f>
        <v>0</v>
      </c>
      <c r="FS1472">
        <v>0</v>
      </c>
      <c r="FX1472">
        <v>91</v>
      </c>
      <c r="FY1472">
        <v>70</v>
      </c>
      <c r="GA1472" t="s">
        <v>3</v>
      </c>
      <c r="GD1472">
        <v>0</v>
      </c>
      <c r="GF1472">
        <v>-1983005167</v>
      </c>
      <c r="GG1472">
        <v>2</v>
      </c>
      <c r="GH1472">
        <v>1</v>
      </c>
      <c r="GI1472">
        <v>2</v>
      </c>
      <c r="GJ1472">
        <v>0</v>
      </c>
      <c r="GK1472">
        <f>ROUND(R1472*(R12)/100,2)</f>
        <v>0</v>
      </c>
      <c r="GL1472">
        <f>ROUND(IF(AND(BH1472=3,BI1472=3,FS1472&lt;&gt;0),P1472,0),2)</f>
        <v>0</v>
      </c>
      <c r="GM1472">
        <f>ROUND(O1472+X1472+Y1472+GK1472,2)+GX1472</f>
        <v>0</v>
      </c>
      <c r="GN1472">
        <f>IF(OR(BI1472=0,BI1472=1),ROUND(O1472+X1472+Y1472+GK1472,2),0)</f>
        <v>0</v>
      </c>
      <c r="GO1472">
        <f>IF(BI1472=2,ROUND(O1472+X1472+Y1472+GK1472,2),0)</f>
        <v>0</v>
      </c>
      <c r="GP1472">
        <f>IF(BI1472=4,ROUND(O1472+X1472+Y1472+GK1472,2)+GX1472,0)</f>
        <v>0</v>
      </c>
      <c r="GR1472">
        <v>0</v>
      </c>
      <c r="GS1472">
        <v>3</v>
      </c>
      <c r="GT1472">
        <v>0</v>
      </c>
      <c r="GU1472" t="s">
        <v>3</v>
      </c>
      <c r="GV1472">
        <f>ROUND((GT1472),6)</f>
        <v>0</v>
      </c>
      <c r="GW1472">
        <v>1</v>
      </c>
      <c r="GX1472">
        <f>ROUND(HC1472*I1472,2)</f>
        <v>0</v>
      </c>
      <c r="HA1472">
        <v>0</v>
      </c>
      <c r="HB1472">
        <v>0</v>
      </c>
      <c r="HC1472">
        <f>GV1472*GW1472</f>
        <v>0</v>
      </c>
      <c r="IK1472">
        <v>0</v>
      </c>
    </row>
    <row r="1473" spans="1:245" hidden="1" x14ac:dyDescent="0.2">
      <c r="A1473">
        <v>17</v>
      </c>
      <c r="B1473">
        <v>1</v>
      </c>
      <c r="C1473">
        <f>ROW(SmtRes!A677)</f>
        <v>677</v>
      </c>
      <c r="D1473">
        <f>ROW(EtalonRes!A670)</f>
        <v>670</v>
      </c>
      <c r="E1473" t="s">
        <v>894</v>
      </c>
      <c r="F1473" t="s">
        <v>813</v>
      </c>
      <c r="G1473" t="s">
        <v>814</v>
      </c>
      <c r="H1473" t="s">
        <v>127</v>
      </c>
      <c r="I1473">
        <v>0</v>
      </c>
      <c r="J1473">
        <v>0</v>
      </c>
      <c r="O1473">
        <f>ROUND(CP1473,2)</f>
        <v>0</v>
      </c>
      <c r="P1473">
        <f>ROUND((ROUND((AC1473*AW1473*I1473),2)*BC1473),2)</f>
        <v>0</v>
      </c>
      <c r="Q1473">
        <f>(ROUND((ROUND(((ET1473)*AV1473*I1473),2)*BB1473),2)+ROUND((ROUND(((AE1473-(EU1473))*AV1473*I1473),2)*BS1473),2))</f>
        <v>0</v>
      </c>
      <c r="R1473">
        <f>ROUND((ROUND((AE1473*AV1473*I1473),2)*BS1473),2)</f>
        <v>0</v>
      </c>
      <c r="S1473">
        <f>ROUND((ROUND((AF1473*AV1473*I1473),2)*BA1473),2)</f>
        <v>0</v>
      </c>
      <c r="T1473">
        <f>ROUND(CU1473*I1473,2)</f>
        <v>0</v>
      </c>
      <c r="U1473">
        <f>CV1473*I1473</f>
        <v>0</v>
      </c>
      <c r="V1473">
        <f>CW1473*I1473</f>
        <v>0</v>
      </c>
      <c r="W1473">
        <f>ROUND(CX1473*I1473,2)</f>
        <v>0</v>
      </c>
      <c r="X1473">
        <f t="shared" si="1168"/>
        <v>0</v>
      </c>
      <c r="Y1473">
        <f t="shared" si="1168"/>
        <v>0</v>
      </c>
      <c r="AA1473">
        <v>40385408</v>
      </c>
      <c r="AB1473">
        <f>ROUND((AC1473+AD1473+AF1473),6)</f>
        <v>9.6199999999999992</v>
      </c>
      <c r="AC1473">
        <f>ROUND((ES1473),6)</f>
        <v>0</v>
      </c>
      <c r="AD1473">
        <f>ROUND((((ET1473)-(EU1473))+AE1473),6)</f>
        <v>0</v>
      </c>
      <c r="AE1473">
        <f t="shared" si="1169"/>
        <v>0</v>
      </c>
      <c r="AF1473">
        <f t="shared" si="1169"/>
        <v>9.6199999999999992</v>
      </c>
      <c r="AG1473">
        <f>ROUND((AP1473),6)</f>
        <v>0</v>
      </c>
      <c r="AH1473">
        <f t="shared" si="1170"/>
        <v>1.02</v>
      </c>
      <c r="AI1473">
        <f t="shared" si="1170"/>
        <v>0</v>
      </c>
      <c r="AJ1473">
        <f>(AS1473)</f>
        <v>0</v>
      </c>
      <c r="AK1473">
        <v>9.6199999999999992</v>
      </c>
      <c r="AL1473">
        <v>0</v>
      </c>
      <c r="AM1473">
        <v>0</v>
      </c>
      <c r="AN1473">
        <v>0</v>
      </c>
      <c r="AO1473">
        <v>9.6199999999999992</v>
      </c>
      <c r="AP1473">
        <v>0</v>
      </c>
      <c r="AQ1473">
        <v>1.02</v>
      </c>
      <c r="AR1473">
        <v>0</v>
      </c>
      <c r="AS1473">
        <v>0</v>
      </c>
      <c r="AT1473">
        <v>73</v>
      </c>
      <c r="AU1473">
        <v>41</v>
      </c>
      <c r="AV1473">
        <v>1</v>
      </c>
      <c r="AW1473">
        <v>1</v>
      </c>
      <c r="AZ1473">
        <v>1</v>
      </c>
      <c r="BA1473">
        <v>24.53</v>
      </c>
      <c r="BB1473">
        <v>1</v>
      </c>
      <c r="BC1473">
        <v>1</v>
      </c>
      <c r="BD1473" t="s">
        <v>3</v>
      </c>
      <c r="BE1473" t="s">
        <v>3</v>
      </c>
      <c r="BF1473" t="s">
        <v>3</v>
      </c>
      <c r="BG1473" t="s">
        <v>3</v>
      </c>
      <c r="BH1473">
        <v>0</v>
      </c>
      <c r="BI1473">
        <v>1</v>
      </c>
      <c r="BJ1473" t="s">
        <v>815</v>
      </c>
      <c r="BM1473">
        <v>682</v>
      </c>
      <c r="BN1473">
        <v>0</v>
      </c>
      <c r="BO1473" t="s">
        <v>813</v>
      </c>
      <c r="BP1473">
        <v>1</v>
      </c>
      <c r="BQ1473">
        <v>60</v>
      </c>
      <c r="BR1473">
        <v>0</v>
      </c>
      <c r="BS1473">
        <v>24.53</v>
      </c>
      <c r="BT1473">
        <v>1</v>
      </c>
      <c r="BU1473">
        <v>1</v>
      </c>
      <c r="BV1473">
        <v>1</v>
      </c>
      <c r="BW1473">
        <v>1</v>
      </c>
      <c r="BX1473">
        <v>1</v>
      </c>
      <c r="BY1473" t="s">
        <v>3</v>
      </c>
      <c r="BZ1473">
        <v>73</v>
      </c>
      <c r="CA1473">
        <v>41</v>
      </c>
      <c r="CE1473">
        <v>30</v>
      </c>
      <c r="CF1473">
        <v>0</v>
      </c>
      <c r="CG1473">
        <v>0</v>
      </c>
      <c r="CM1473">
        <v>0</v>
      </c>
      <c r="CN1473" t="s">
        <v>3</v>
      </c>
      <c r="CO1473">
        <v>0</v>
      </c>
      <c r="CP1473">
        <f>(P1473+Q1473+S1473)</f>
        <v>0</v>
      </c>
      <c r="CQ1473">
        <f>ROUND((ROUND((AC1473*AW1473*1),2)*BC1473),2)</f>
        <v>0</v>
      </c>
      <c r="CR1473">
        <f>(ROUND((ROUND(((ET1473)*AV1473*1),2)*BB1473),2)+ROUND((ROUND(((AE1473-(EU1473))*AV1473*1),2)*BS1473),2))</f>
        <v>0</v>
      </c>
      <c r="CS1473">
        <f>ROUND((ROUND((AE1473*AV1473*1),2)*BS1473),2)</f>
        <v>0</v>
      </c>
      <c r="CT1473">
        <f>ROUND((ROUND((AF1473*AV1473*1),2)*BA1473),2)</f>
        <v>235.98</v>
      </c>
      <c r="CU1473">
        <f>AG1473</f>
        <v>0</v>
      </c>
      <c r="CV1473">
        <f>(AH1473*AV1473)</f>
        <v>1.02</v>
      </c>
      <c r="CW1473">
        <f t="shared" si="1171"/>
        <v>0</v>
      </c>
      <c r="CX1473">
        <f t="shared" si="1171"/>
        <v>0</v>
      </c>
      <c r="CY1473">
        <f>S1473*(BZ1473/100)</f>
        <v>0</v>
      </c>
      <c r="CZ1473">
        <f>S1473*(CA1473/100)</f>
        <v>0</v>
      </c>
      <c r="DC1473" t="s">
        <v>3</v>
      </c>
      <c r="DD1473" t="s">
        <v>3</v>
      </c>
      <c r="DE1473" t="s">
        <v>3</v>
      </c>
      <c r="DF1473" t="s">
        <v>3</v>
      </c>
      <c r="DG1473" t="s">
        <v>3</v>
      </c>
      <c r="DH1473" t="s">
        <v>3</v>
      </c>
      <c r="DI1473" t="s">
        <v>3</v>
      </c>
      <c r="DJ1473" t="s">
        <v>3</v>
      </c>
      <c r="DK1473" t="s">
        <v>3</v>
      </c>
      <c r="DL1473" t="s">
        <v>3</v>
      </c>
      <c r="DM1473" t="s">
        <v>3</v>
      </c>
      <c r="DN1473">
        <v>91</v>
      </c>
      <c r="DO1473">
        <v>70</v>
      </c>
      <c r="DP1473">
        <v>1</v>
      </c>
      <c r="DQ1473">
        <v>1</v>
      </c>
      <c r="DU1473">
        <v>1013</v>
      </c>
      <c r="DV1473" t="s">
        <v>127</v>
      </c>
      <c r="DW1473" t="s">
        <v>127</v>
      </c>
      <c r="DX1473">
        <v>1</v>
      </c>
      <c r="EE1473">
        <v>39928094</v>
      </c>
      <c r="EF1473">
        <v>60</v>
      </c>
      <c r="EG1473" t="s">
        <v>19</v>
      </c>
      <c r="EH1473">
        <v>0</v>
      </c>
      <c r="EI1473" t="s">
        <v>3</v>
      </c>
      <c r="EJ1473">
        <v>1</v>
      </c>
      <c r="EK1473">
        <v>682</v>
      </c>
      <c r="EL1473" t="s">
        <v>816</v>
      </c>
      <c r="EM1473" t="s">
        <v>817</v>
      </c>
      <c r="EO1473" t="s">
        <v>3</v>
      </c>
      <c r="EQ1473">
        <v>131072</v>
      </c>
      <c r="ER1473">
        <v>9.6199999999999992</v>
      </c>
      <c r="ES1473">
        <v>0</v>
      </c>
      <c r="ET1473">
        <v>0</v>
      </c>
      <c r="EU1473">
        <v>0</v>
      </c>
      <c r="EV1473">
        <v>9.6199999999999992</v>
      </c>
      <c r="EW1473">
        <v>1.02</v>
      </c>
      <c r="EX1473">
        <v>0</v>
      </c>
      <c r="EY1473">
        <v>0</v>
      </c>
      <c r="FQ1473">
        <v>0</v>
      </c>
      <c r="FR1473">
        <f>ROUND(IF(AND(BH1473=3,BI1473=3),P1473,0),2)</f>
        <v>0</v>
      </c>
      <c r="FS1473">
        <v>0</v>
      </c>
      <c r="FX1473">
        <v>91</v>
      </c>
      <c r="FY1473">
        <v>70</v>
      </c>
      <c r="GA1473" t="s">
        <v>3</v>
      </c>
      <c r="GD1473">
        <v>0</v>
      </c>
      <c r="GF1473">
        <v>903638064</v>
      </c>
      <c r="GG1473">
        <v>2</v>
      </c>
      <c r="GH1473">
        <v>1</v>
      </c>
      <c r="GI1473">
        <v>2</v>
      </c>
      <c r="GJ1473">
        <v>0</v>
      </c>
      <c r="GK1473">
        <f>ROUND(R1473*(R12)/100,2)</f>
        <v>0</v>
      </c>
      <c r="GL1473">
        <f>ROUND(IF(AND(BH1473=3,BI1473=3,FS1473&lt;&gt;0),P1473,0),2)</f>
        <v>0</v>
      </c>
      <c r="GM1473">
        <f>ROUND(O1473+X1473+Y1473+GK1473,2)+GX1473</f>
        <v>0</v>
      </c>
      <c r="GN1473">
        <f>IF(OR(BI1473=0,BI1473=1),ROUND(O1473+X1473+Y1473+GK1473,2),0)</f>
        <v>0</v>
      </c>
      <c r="GO1473">
        <f>IF(BI1473=2,ROUND(O1473+X1473+Y1473+GK1473,2),0)</f>
        <v>0</v>
      </c>
      <c r="GP1473">
        <f>IF(BI1473=4,ROUND(O1473+X1473+Y1473+GK1473,2)+GX1473,0)</f>
        <v>0</v>
      </c>
      <c r="GR1473">
        <v>0</v>
      </c>
      <c r="GS1473">
        <v>3</v>
      </c>
      <c r="GT1473">
        <v>0</v>
      </c>
      <c r="GU1473" t="s">
        <v>3</v>
      </c>
      <c r="GV1473">
        <f>ROUND((GT1473),6)</f>
        <v>0</v>
      </c>
      <c r="GW1473">
        <v>1</v>
      </c>
      <c r="GX1473">
        <f>ROUND(HC1473*I1473,2)</f>
        <v>0</v>
      </c>
      <c r="HA1473">
        <v>0</v>
      </c>
      <c r="HB1473">
        <v>0</v>
      </c>
      <c r="HC1473">
        <f>GV1473*GW1473</f>
        <v>0</v>
      </c>
      <c r="IK1473">
        <v>0</v>
      </c>
    </row>
    <row r="1474" spans="1:245" hidden="1" x14ac:dyDescent="0.2"/>
    <row r="1475" spans="1:245" hidden="1" x14ac:dyDescent="0.2">
      <c r="A1475" s="2">
        <v>51</v>
      </c>
      <c r="B1475" s="2">
        <f>B1466</f>
        <v>1</v>
      </c>
      <c r="C1475" s="2">
        <f>A1466</f>
        <v>4</v>
      </c>
      <c r="D1475" s="2">
        <f>ROW(A1466)</f>
        <v>1466</v>
      </c>
      <c r="E1475" s="2"/>
      <c r="F1475" s="2" t="str">
        <f>IF(F1466&lt;&gt;"",F1466,"")</f>
        <v>Новый раздел</v>
      </c>
      <c r="G1475" s="2" t="str">
        <f>IF(G1466&lt;&gt;"",G1466,"")</f>
        <v>п.62   Демонтаж лестниченых маршей</v>
      </c>
      <c r="H1475" s="2">
        <v>0</v>
      </c>
      <c r="I1475" s="2"/>
      <c r="J1475" s="2"/>
      <c r="K1475" s="2"/>
      <c r="L1475" s="2"/>
      <c r="M1475" s="2"/>
      <c r="N1475" s="2"/>
      <c r="O1475" s="2">
        <f t="shared" ref="O1475:T1475" si="1172">ROUND(AB1475,2)</f>
        <v>0</v>
      </c>
      <c r="P1475" s="2">
        <f t="shared" si="1172"/>
        <v>0</v>
      </c>
      <c r="Q1475" s="2">
        <f t="shared" si="1172"/>
        <v>0</v>
      </c>
      <c r="R1475" s="2">
        <f t="shared" si="1172"/>
        <v>0</v>
      </c>
      <c r="S1475" s="2">
        <f t="shared" si="1172"/>
        <v>0</v>
      </c>
      <c r="T1475" s="2">
        <f t="shared" si="1172"/>
        <v>0</v>
      </c>
      <c r="U1475" s="2">
        <f>AH1475</f>
        <v>0</v>
      </c>
      <c r="V1475" s="2">
        <f>AI1475</f>
        <v>0</v>
      </c>
      <c r="W1475" s="2">
        <f>ROUND(AJ1475,2)</f>
        <v>0</v>
      </c>
      <c r="X1475" s="2">
        <f>ROUND(AK1475,2)</f>
        <v>0</v>
      </c>
      <c r="Y1475" s="2">
        <f>ROUND(AL1475,2)</f>
        <v>0</v>
      </c>
      <c r="Z1475" s="2"/>
      <c r="AA1475" s="2"/>
      <c r="AB1475" s="2">
        <f>ROUND(SUMIF(AA1470:AA1473,"=40385408",O1470:O1473),2)</f>
        <v>0</v>
      </c>
      <c r="AC1475" s="2">
        <f>ROUND(SUMIF(AA1470:AA1473,"=40385408",P1470:P1473),2)</f>
        <v>0</v>
      </c>
      <c r="AD1475" s="2">
        <f>ROUND(SUMIF(AA1470:AA1473,"=40385408",Q1470:Q1473),2)</f>
        <v>0</v>
      </c>
      <c r="AE1475" s="2">
        <f>ROUND(SUMIF(AA1470:AA1473,"=40385408",R1470:R1473),2)</f>
        <v>0</v>
      </c>
      <c r="AF1475" s="2">
        <f>ROUND(SUMIF(AA1470:AA1473,"=40385408",S1470:S1473),2)</f>
        <v>0</v>
      </c>
      <c r="AG1475" s="2">
        <f>ROUND(SUMIF(AA1470:AA1473,"=40385408",T1470:T1473),2)</f>
        <v>0</v>
      </c>
      <c r="AH1475" s="2">
        <f>SUMIF(AA1470:AA1473,"=40385408",U1470:U1473)</f>
        <v>0</v>
      </c>
      <c r="AI1475" s="2">
        <f>SUMIF(AA1470:AA1473,"=40385408",V1470:V1473)</f>
        <v>0</v>
      </c>
      <c r="AJ1475" s="2">
        <f>ROUND(SUMIF(AA1470:AA1473,"=40385408",W1470:W1473),2)</f>
        <v>0</v>
      </c>
      <c r="AK1475" s="2">
        <f>ROUND(SUMIF(AA1470:AA1473,"=40385408",X1470:X1473),2)</f>
        <v>0</v>
      </c>
      <c r="AL1475" s="2">
        <f>ROUND(SUMIF(AA1470:AA1473,"=40385408",Y1470:Y1473),2)</f>
        <v>0</v>
      </c>
      <c r="AM1475" s="2"/>
      <c r="AN1475" s="2"/>
      <c r="AO1475" s="2">
        <f t="shared" ref="AO1475:BC1475" si="1173">ROUND(BX1475,2)</f>
        <v>0</v>
      </c>
      <c r="AP1475" s="2">
        <f t="shared" si="1173"/>
        <v>0</v>
      </c>
      <c r="AQ1475" s="2">
        <f t="shared" si="1173"/>
        <v>0</v>
      </c>
      <c r="AR1475" s="2">
        <f t="shared" si="1173"/>
        <v>0</v>
      </c>
      <c r="AS1475" s="2">
        <f t="shared" si="1173"/>
        <v>0</v>
      </c>
      <c r="AT1475" s="2">
        <f t="shared" si="1173"/>
        <v>0</v>
      </c>
      <c r="AU1475" s="2">
        <f t="shared" si="1173"/>
        <v>0</v>
      </c>
      <c r="AV1475" s="2">
        <f t="shared" si="1173"/>
        <v>0</v>
      </c>
      <c r="AW1475" s="2">
        <f t="shared" si="1173"/>
        <v>0</v>
      </c>
      <c r="AX1475" s="2">
        <f t="shared" si="1173"/>
        <v>0</v>
      </c>
      <c r="AY1475" s="2">
        <f t="shared" si="1173"/>
        <v>0</v>
      </c>
      <c r="AZ1475" s="2">
        <f t="shared" si="1173"/>
        <v>0</v>
      </c>
      <c r="BA1475" s="2">
        <f t="shared" si="1173"/>
        <v>0</v>
      </c>
      <c r="BB1475" s="2">
        <f t="shared" si="1173"/>
        <v>0</v>
      </c>
      <c r="BC1475" s="2">
        <f t="shared" si="1173"/>
        <v>0</v>
      </c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>
        <f>ROUND(SUMIF(AA1470:AA1473,"=40385408",FQ1470:FQ1473),2)</f>
        <v>0</v>
      </c>
      <c r="BY1475" s="2">
        <f>ROUND(SUMIF(AA1470:AA1473,"=40385408",FR1470:FR1473),2)</f>
        <v>0</v>
      </c>
      <c r="BZ1475" s="2">
        <f>ROUND(SUMIF(AA1470:AA1473,"=40385408",GL1470:GL1473),2)</f>
        <v>0</v>
      </c>
      <c r="CA1475" s="2">
        <f>ROUND(SUMIF(AA1470:AA1473,"=40385408",GM1470:GM1473),2)</f>
        <v>0</v>
      </c>
      <c r="CB1475" s="2">
        <f>ROUND(SUMIF(AA1470:AA1473,"=40385408",GN1470:GN1473),2)</f>
        <v>0</v>
      </c>
      <c r="CC1475" s="2">
        <f>ROUND(SUMIF(AA1470:AA1473,"=40385408",GO1470:GO1473),2)</f>
        <v>0</v>
      </c>
      <c r="CD1475" s="2">
        <f>ROUND(SUMIF(AA1470:AA1473,"=40385408",GP1470:GP1473),2)</f>
        <v>0</v>
      </c>
      <c r="CE1475" s="2">
        <f>AC1475-BX1475</f>
        <v>0</v>
      </c>
      <c r="CF1475" s="2">
        <f>AC1475-BY1475</f>
        <v>0</v>
      </c>
      <c r="CG1475" s="2">
        <f>BX1475-BZ1475</f>
        <v>0</v>
      </c>
      <c r="CH1475" s="2">
        <f>AC1475-BX1475-BY1475+BZ1475</f>
        <v>0</v>
      </c>
      <c r="CI1475" s="2">
        <f>BY1475-BZ1475</f>
        <v>0</v>
      </c>
      <c r="CJ1475" s="2">
        <f>ROUND(SUMIF(AA1470:AA1473,"=40385408",GX1470:GX1473),2)</f>
        <v>0</v>
      </c>
      <c r="CK1475" s="2">
        <f>ROUND(SUMIF(AA1470:AA1473,"=40385408",GY1470:GY1473),2)</f>
        <v>0</v>
      </c>
      <c r="CL1475" s="2">
        <f>ROUND(SUMIF(AA1470:AA1473,"=40385408",GZ1470:GZ1473),2)</f>
        <v>0</v>
      </c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>
        <v>0</v>
      </c>
    </row>
    <row r="1476" spans="1:245" hidden="1" x14ac:dyDescent="0.2"/>
    <row r="1477" spans="1:245" hidden="1" x14ac:dyDescent="0.2">
      <c r="A1477" s="4">
        <v>50</v>
      </c>
      <c r="B1477" s="4">
        <v>0</v>
      </c>
      <c r="C1477" s="4">
        <v>0</v>
      </c>
      <c r="D1477" s="4">
        <v>1</v>
      </c>
      <c r="E1477" s="4">
        <v>201</v>
      </c>
      <c r="F1477" s="4">
        <f>ROUND(Source!O1475,O1477)</f>
        <v>0</v>
      </c>
      <c r="G1477" s="4" t="s">
        <v>65</v>
      </c>
      <c r="H1477" s="4" t="s">
        <v>66</v>
      </c>
      <c r="I1477" s="4"/>
      <c r="J1477" s="4"/>
      <c r="K1477" s="4">
        <v>201</v>
      </c>
      <c r="L1477" s="4">
        <v>1</v>
      </c>
      <c r="M1477" s="4">
        <v>3</v>
      </c>
      <c r="N1477" s="4" t="s">
        <v>3</v>
      </c>
      <c r="O1477" s="4">
        <v>2</v>
      </c>
      <c r="P1477" s="4"/>
      <c r="Q1477" s="4"/>
      <c r="R1477" s="4"/>
      <c r="S1477" s="4"/>
      <c r="T1477" s="4"/>
      <c r="U1477" s="4"/>
      <c r="V1477" s="4"/>
      <c r="W1477" s="4"/>
    </row>
    <row r="1478" spans="1:245" hidden="1" x14ac:dyDescent="0.2">
      <c r="A1478" s="4">
        <v>50</v>
      </c>
      <c r="B1478" s="4">
        <v>0</v>
      </c>
      <c r="C1478" s="4">
        <v>0</v>
      </c>
      <c r="D1478" s="4">
        <v>1</v>
      </c>
      <c r="E1478" s="4">
        <v>202</v>
      </c>
      <c r="F1478" s="4">
        <f>ROUND(Source!P1475,O1478)</f>
        <v>0</v>
      </c>
      <c r="G1478" s="4" t="s">
        <v>67</v>
      </c>
      <c r="H1478" s="4" t="s">
        <v>68</v>
      </c>
      <c r="I1478" s="4"/>
      <c r="J1478" s="4"/>
      <c r="K1478" s="4">
        <v>202</v>
      </c>
      <c r="L1478" s="4">
        <v>2</v>
      </c>
      <c r="M1478" s="4">
        <v>3</v>
      </c>
      <c r="N1478" s="4" t="s">
        <v>3</v>
      </c>
      <c r="O1478" s="4">
        <v>2</v>
      </c>
      <c r="P1478" s="4"/>
      <c r="Q1478" s="4"/>
      <c r="R1478" s="4"/>
      <c r="S1478" s="4"/>
      <c r="T1478" s="4"/>
      <c r="U1478" s="4"/>
      <c r="V1478" s="4"/>
      <c r="W1478" s="4"/>
    </row>
    <row r="1479" spans="1:245" hidden="1" x14ac:dyDescent="0.2">
      <c r="A1479" s="4">
        <v>50</v>
      </c>
      <c r="B1479" s="4">
        <v>0</v>
      </c>
      <c r="C1479" s="4">
        <v>0</v>
      </c>
      <c r="D1479" s="4">
        <v>1</v>
      </c>
      <c r="E1479" s="4">
        <v>222</v>
      </c>
      <c r="F1479" s="4">
        <f>ROUND(Source!AO1475,O1479)</f>
        <v>0</v>
      </c>
      <c r="G1479" s="4" t="s">
        <v>69</v>
      </c>
      <c r="H1479" s="4" t="s">
        <v>70</v>
      </c>
      <c r="I1479" s="4"/>
      <c r="J1479" s="4"/>
      <c r="K1479" s="4">
        <v>222</v>
      </c>
      <c r="L1479" s="4">
        <v>3</v>
      </c>
      <c r="M1479" s="4">
        <v>3</v>
      </c>
      <c r="N1479" s="4" t="s">
        <v>3</v>
      </c>
      <c r="O1479" s="4">
        <v>2</v>
      </c>
      <c r="P1479" s="4"/>
      <c r="Q1479" s="4"/>
      <c r="R1479" s="4"/>
      <c r="S1479" s="4"/>
      <c r="T1479" s="4"/>
      <c r="U1479" s="4"/>
      <c r="V1479" s="4"/>
      <c r="W1479" s="4"/>
    </row>
    <row r="1480" spans="1:245" hidden="1" x14ac:dyDescent="0.2">
      <c r="A1480" s="4">
        <v>50</v>
      </c>
      <c r="B1480" s="4">
        <v>0</v>
      </c>
      <c r="C1480" s="4">
        <v>0</v>
      </c>
      <c r="D1480" s="4">
        <v>1</v>
      </c>
      <c r="E1480" s="4">
        <v>225</v>
      </c>
      <c r="F1480" s="4">
        <f>ROUND(Source!AV1475,O1480)</f>
        <v>0</v>
      </c>
      <c r="G1480" s="4" t="s">
        <v>71</v>
      </c>
      <c r="H1480" s="4" t="s">
        <v>72</v>
      </c>
      <c r="I1480" s="4"/>
      <c r="J1480" s="4"/>
      <c r="K1480" s="4">
        <v>225</v>
      </c>
      <c r="L1480" s="4">
        <v>4</v>
      </c>
      <c r="M1480" s="4">
        <v>3</v>
      </c>
      <c r="N1480" s="4" t="s">
        <v>3</v>
      </c>
      <c r="O1480" s="4">
        <v>2</v>
      </c>
      <c r="P1480" s="4"/>
      <c r="Q1480" s="4"/>
      <c r="R1480" s="4"/>
      <c r="S1480" s="4"/>
      <c r="T1480" s="4"/>
      <c r="U1480" s="4"/>
      <c r="V1480" s="4"/>
      <c r="W1480" s="4"/>
    </row>
    <row r="1481" spans="1:245" hidden="1" x14ac:dyDescent="0.2">
      <c r="A1481" s="4">
        <v>50</v>
      </c>
      <c r="B1481" s="4">
        <v>0</v>
      </c>
      <c r="C1481" s="4">
        <v>0</v>
      </c>
      <c r="D1481" s="4">
        <v>1</v>
      </c>
      <c r="E1481" s="4">
        <v>226</v>
      </c>
      <c r="F1481" s="4">
        <f>ROUND(Source!AW1475,O1481)</f>
        <v>0</v>
      </c>
      <c r="G1481" s="4" t="s">
        <v>73</v>
      </c>
      <c r="H1481" s="4" t="s">
        <v>74</v>
      </c>
      <c r="I1481" s="4"/>
      <c r="J1481" s="4"/>
      <c r="K1481" s="4">
        <v>226</v>
      </c>
      <c r="L1481" s="4">
        <v>5</v>
      </c>
      <c r="M1481" s="4">
        <v>3</v>
      </c>
      <c r="N1481" s="4" t="s">
        <v>3</v>
      </c>
      <c r="O1481" s="4">
        <v>2</v>
      </c>
      <c r="P1481" s="4"/>
      <c r="Q1481" s="4"/>
      <c r="R1481" s="4"/>
      <c r="S1481" s="4"/>
      <c r="T1481" s="4"/>
      <c r="U1481" s="4"/>
      <c r="V1481" s="4"/>
      <c r="W1481" s="4"/>
    </row>
    <row r="1482" spans="1:245" hidden="1" x14ac:dyDescent="0.2">
      <c r="A1482" s="4">
        <v>50</v>
      </c>
      <c r="B1482" s="4">
        <v>0</v>
      </c>
      <c r="C1482" s="4">
        <v>0</v>
      </c>
      <c r="D1482" s="4">
        <v>1</v>
      </c>
      <c r="E1482" s="4">
        <v>227</v>
      </c>
      <c r="F1482" s="4">
        <f>ROUND(Source!AX1475,O1482)</f>
        <v>0</v>
      </c>
      <c r="G1482" s="4" t="s">
        <v>75</v>
      </c>
      <c r="H1482" s="4" t="s">
        <v>76</v>
      </c>
      <c r="I1482" s="4"/>
      <c r="J1482" s="4"/>
      <c r="K1482" s="4">
        <v>227</v>
      </c>
      <c r="L1482" s="4">
        <v>6</v>
      </c>
      <c r="M1482" s="4">
        <v>3</v>
      </c>
      <c r="N1482" s="4" t="s">
        <v>3</v>
      </c>
      <c r="O1482" s="4">
        <v>2</v>
      </c>
      <c r="P1482" s="4"/>
      <c r="Q1482" s="4"/>
      <c r="R1482" s="4"/>
      <c r="S1482" s="4"/>
      <c r="T1482" s="4"/>
      <c r="U1482" s="4"/>
      <c r="V1482" s="4"/>
      <c r="W1482" s="4"/>
    </row>
    <row r="1483" spans="1:245" hidden="1" x14ac:dyDescent="0.2">
      <c r="A1483" s="4">
        <v>50</v>
      </c>
      <c r="B1483" s="4">
        <v>0</v>
      </c>
      <c r="C1483" s="4">
        <v>0</v>
      </c>
      <c r="D1483" s="4">
        <v>1</v>
      </c>
      <c r="E1483" s="4">
        <v>228</v>
      </c>
      <c r="F1483" s="4">
        <f>ROUND(Source!AY1475,O1483)</f>
        <v>0</v>
      </c>
      <c r="G1483" s="4" t="s">
        <v>77</v>
      </c>
      <c r="H1483" s="4" t="s">
        <v>78</v>
      </c>
      <c r="I1483" s="4"/>
      <c r="J1483" s="4"/>
      <c r="K1483" s="4">
        <v>228</v>
      </c>
      <c r="L1483" s="4">
        <v>7</v>
      </c>
      <c r="M1483" s="4">
        <v>3</v>
      </c>
      <c r="N1483" s="4" t="s">
        <v>3</v>
      </c>
      <c r="O1483" s="4">
        <v>2</v>
      </c>
      <c r="P1483" s="4"/>
      <c r="Q1483" s="4"/>
      <c r="R1483" s="4"/>
      <c r="S1483" s="4"/>
      <c r="T1483" s="4"/>
      <c r="U1483" s="4"/>
      <c r="V1483" s="4"/>
      <c r="W1483" s="4"/>
    </row>
    <row r="1484" spans="1:245" hidden="1" x14ac:dyDescent="0.2">
      <c r="A1484" s="4">
        <v>50</v>
      </c>
      <c r="B1484" s="4">
        <v>0</v>
      </c>
      <c r="C1484" s="4">
        <v>0</v>
      </c>
      <c r="D1484" s="4">
        <v>1</v>
      </c>
      <c r="E1484" s="4">
        <v>216</v>
      </c>
      <c r="F1484" s="4">
        <f>ROUND(Source!AP1475,O1484)</f>
        <v>0</v>
      </c>
      <c r="G1484" s="4" t="s">
        <v>79</v>
      </c>
      <c r="H1484" s="4" t="s">
        <v>80</v>
      </c>
      <c r="I1484" s="4"/>
      <c r="J1484" s="4"/>
      <c r="K1484" s="4">
        <v>216</v>
      </c>
      <c r="L1484" s="4">
        <v>8</v>
      </c>
      <c r="M1484" s="4">
        <v>3</v>
      </c>
      <c r="N1484" s="4" t="s">
        <v>3</v>
      </c>
      <c r="O1484" s="4">
        <v>2</v>
      </c>
      <c r="P1484" s="4"/>
      <c r="Q1484" s="4"/>
      <c r="R1484" s="4"/>
      <c r="S1484" s="4"/>
      <c r="T1484" s="4"/>
      <c r="U1484" s="4"/>
      <c r="V1484" s="4"/>
      <c r="W1484" s="4"/>
    </row>
    <row r="1485" spans="1:245" hidden="1" x14ac:dyDescent="0.2">
      <c r="A1485" s="4">
        <v>50</v>
      </c>
      <c r="B1485" s="4">
        <v>0</v>
      </c>
      <c r="C1485" s="4">
        <v>0</v>
      </c>
      <c r="D1485" s="4">
        <v>1</v>
      </c>
      <c r="E1485" s="4">
        <v>223</v>
      </c>
      <c r="F1485" s="4">
        <f>ROUND(Source!AQ1475,O1485)</f>
        <v>0</v>
      </c>
      <c r="G1485" s="4" t="s">
        <v>81</v>
      </c>
      <c r="H1485" s="4" t="s">
        <v>82</v>
      </c>
      <c r="I1485" s="4"/>
      <c r="J1485" s="4"/>
      <c r="K1485" s="4">
        <v>223</v>
      </c>
      <c r="L1485" s="4">
        <v>9</v>
      </c>
      <c r="M1485" s="4">
        <v>3</v>
      </c>
      <c r="N1485" s="4" t="s">
        <v>3</v>
      </c>
      <c r="O1485" s="4">
        <v>2</v>
      </c>
      <c r="P1485" s="4"/>
      <c r="Q1485" s="4"/>
      <c r="R1485" s="4"/>
      <c r="S1485" s="4"/>
      <c r="T1485" s="4"/>
      <c r="U1485" s="4"/>
      <c r="V1485" s="4"/>
      <c r="W1485" s="4"/>
    </row>
    <row r="1486" spans="1:245" hidden="1" x14ac:dyDescent="0.2">
      <c r="A1486" s="4">
        <v>50</v>
      </c>
      <c r="B1486" s="4">
        <v>0</v>
      </c>
      <c r="C1486" s="4">
        <v>0</v>
      </c>
      <c r="D1486" s="4">
        <v>1</v>
      </c>
      <c r="E1486" s="4">
        <v>229</v>
      </c>
      <c r="F1486" s="4">
        <f>ROUND(Source!AZ1475,O1486)</f>
        <v>0</v>
      </c>
      <c r="G1486" s="4" t="s">
        <v>83</v>
      </c>
      <c r="H1486" s="4" t="s">
        <v>84</v>
      </c>
      <c r="I1486" s="4"/>
      <c r="J1486" s="4"/>
      <c r="K1486" s="4">
        <v>229</v>
      </c>
      <c r="L1486" s="4">
        <v>10</v>
      </c>
      <c r="M1486" s="4">
        <v>3</v>
      </c>
      <c r="N1486" s="4" t="s">
        <v>3</v>
      </c>
      <c r="O1486" s="4">
        <v>2</v>
      </c>
      <c r="P1486" s="4"/>
      <c r="Q1486" s="4"/>
      <c r="R1486" s="4"/>
      <c r="S1486" s="4"/>
      <c r="T1486" s="4"/>
      <c r="U1486" s="4"/>
      <c r="V1486" s="4"/>
      <c r="W1486" s="4"/>
    </row>
    <row r="1487" spans="1:245" hidden="1" x14ac:dyDescent="0.2">
      <c r="A1487" s="4">
        <v>50</v>
      </c>
      <c r="B1487" s="4">
        <v>0</v>
      </c>
      <c r="C1487" s="4">
        <v>0</v>
      </c>
      <c r="D1487" s="4">
        <v>1</v>
      </c>
      <c r="E1487" s="4">
        <v>203</v>
      </c>
      <c r="F1487" s="4">
        <f>ROUND(Source!Q1475,O1487)</f>
        <v>0</v>
      </c>
      <c r="G1487" s="4" t="s">
        <v>85</v>
      </c>
      <c r="H1487" s="4" t="s">
        <v>86</v>
      </c>
      <c r="I1487" s="4"/>
      <c r="J1487" s="4"/>
      <c r="K1487" s="4">
        <v>203</v>
      </c>
      <c r="L1487" s="4">
        <v>11</v>
      </c>
      <c r="M1487" s="4">
        <v>3</v>
      </c>
      <c r="N1487" s="4" t="s">
        <v>3</v>
      </c>
      <c r="O1487" s="4">
        <v>2</v>
      </c>
      <c r="P1487" s="4"/>
      <c r="Q1487" s="4"/>
      <c r="R1487" s="4"/>
      <c r="S1487" s="4"/>
      <c r="T1487" s="4"/>
      <c r="U1487" s="4"/>
      <c r="V1487" s="4"/>
      <c r="W1487" s="4"/>
    </row>
    <row r="1488" spans="1:245" hidden="1" x14ac:dyDescent="0.2">
      <c r="A1488" s="4">
        <v>50</v>
      </c>
      <c r="B1488" s="4">
        <v>0</v>
      </c>
      <c r="C1488" s="4">
        <v>0</v>
      </c>
      <c r="D1488" s="4">
        <v>1</v>
      </c>
      <c r="E1488" s="4">
        <v>231</v>
      </c>
      <c r="F1488" s="4">
        <f>ROUND(Source!BB1475,O1488)</f>
        <v>0</v>
      </c>
      <c r="G1488" s="4" t="s">
        <v>87</v>
      </c>
      <c r="H1488" s="4" t="s">
        <v>88</v>
      </c>
      <c r="I1488" s="4"/>
      <c r="J1488" s="4"/>
      <c r="K1488" s="4">
        <v>231</v>
      </c>
      <c r="L1488" s="4">
        <v>12</v>
      </c>
      <c r="M1488" s="4">
        <v>3</v>
      </c>
      <c r="N1488" s="4" t="s">
        <v>3</v>
      </c>
      <c r="O1488" s="4">
        <v>2</v>
      </c>
      <c r="P1488" s="4"/>
      <c r="Q1488" s="4"/>
      <c r="R1488" s="4"/>
      <c r="S1488" s="4"/>
      <c r="T1488" s="4"/>
      <c r="U1488" s="4"/>
      <c r="V1488" s="4"/>
      <c r="W1488" s="4"/>
    </row>
    <row r="1489" spans="1:206" hidden="1" x14ac:dyDescent="0.2">
      <c r="A1489" s="4">
        <v>50</v>
      </c>
      <c r="B1489" s="4">
        <v>0</v>
      </c>
      <c r="C1489" s="4">
        <v>0</v>
      </c>
      <c r="D1489" s="4">
        <v>1</v>
      </c>
      <c r="E1489" s="4">
        <v>204</v>
      </c>
      <c r="F1489" s="4">
        <f>ROUND(Source!R1475,O1489)</f>
        <v>0</v>
      </c>
      <c r="G1489" s="4" t="s">
        <v>89</v>
      </c>
      <c r="H1489" s="4" t="s">
        <v>90</v>
      </c>
      <c r="I1489" s="4"/>
      <c r="J1489" s="4"/>
      <c r="K1489" s="4">
        <v>204</v>
      </c>
      <c r="L1489" s="4">
        <v>13</v>
      </c>
      <c r="M1489" s="4">
        <v>3</v>
      </c>
      <c r="N1489" s="4" t="s">
        <v>3</v>
      </c>
      <c r="O1489" s="4">
        <v>2</v>
      </c>
      <c r="P1489" s="4"/>
      <c r="Q1489" s="4"/>
      <c r="R1489" s="4"/>
      <c r="S1489" s="4"/>
      <c r="T1489" s="4"/>
      <c r="U1489" s="4"/>
      <c r="V1489" s="4"/>
      <c r="W1489" s="4"/>
    </row>
    <row r="1490" spans="1:206" hidden="1" x14ac:dyDescent="0.2">
      <c r="A1490" s="4">
        <v>50</v>
      </c>
      <c r="B1490" s="4">
        <v>0</v>
      </c>
      <c r="C1490" s="4">
        <v>0</v>
      </c>
      <c r="D1490" s="4">
        <v>1</v>
      </c>
      <c r="E1490" s="4">
        <v>205</v>
      </c>
      <c r="F1490" s="4">
        <f>ROUND(Source!S1475,O1490)</f>
        <v>0</v>
      </c>
      <c r="G1490" s="4" t="s">
        <v>91</v>
      </c>
      <c r="H1490" s="4" t="s">
        <v>92</v>
      </c>
      <c r="I1490" s="4"/>
      <c r="J1490" s="4"/>
      <c r="K1490" s="4">
        <v>205</v>
      </c>
      <c r="L1490" s="4">
        <v>14</v>
      </c>
      <c r="M1490" s="4">
        <v>3</v>
      </c>
      <c r="N1490" s="4" t="s">
        <v>3</v>
      </c>
      <c r="O1490" s="4">
        <v>2</v>
      </c>
      <c r="P1490" s="4"/>
      <c r="Q1490" s="4"/>
      <c r="R1490" s="4"/>
      <c r="S1490" s="4"/>
      <c r="T1490" s="4"/>
      <c r="U1490" s="4"/>
      <c r="V1490" s="4"/>
      <c r="W1490" s="4"/>
    </row>
    <row r="1491" spans="1:206" hidden="1" x14ac:dyDescent="0.2">
      <c r="A1491" s="4">
        <v>50</v>
      </c>
      <c r="B1491" s="4">
        <v>0</v>
      </c>
      <c r="C1491" s="4">
        <v>0</v>
      </c>
      <c r="D1491" s="4">
        <v>1</v>
      </c>
      <c r="E1491" s="4">
        <v>232</v>
      </c>
      <c r="F1491" s="4">
        <f>ROUND(Source!BC1475,O1491)</f>
        <v>0</v>
      </c>
      <c r="G1491" s="4" t="s">
        <v>93</v>
      </c>
      <c r="H1491" s="4" t="s">
        <v>94</v>
      </c>
      <c r="I1491" s="4"/>
      <c r="J1491" s="4"/>
      <c r="K1491" s="4">
        <v>232</v>
      </c>
      <c r="L1491" s="4">
        <v>15</v>
      </c>
      <c r="M1491" s="4">
        <v>3</v>
      </c>
      <c r="N1491" s="4" t="s">
        <v>3</v>
      </c>
      <c r="O1491" s="4">
        <v>2</v>
      </c>
      <c r="P1491" s="4"/>
      <c r="Q1491" s="4"/>
      <c r="R1491" s="4"/>
      <c r="S1491" s="4"/>
      <c r="T1491" s="4"/>
      <c r="U1491" s="4"/>
      <c r="V1491" s="4"/>
      <c r="W1491" s="4"/>
    </row>
    <row r="1492" spans="1:206" hidden="1" x14ac:dyDescent="0.2">
      <c r="A1492" s="4">
        <v>50</v>
      </c>
      <c r="B1492" s="4">
        <v>0</v>
      </c>
      <c r="C1492" s="4">
        <v>0</v>
      </c>
      <c r="D1492" s="4">
        <v>1</v>
      </c>
      <c r="E1492" s="4">
        <v>214</v>
      </c>
      <c r="F1492" s="4">
        <f>ROUND(Source!AS1475,O1492)</f>
        <v>0</v>
      </c>
      <c r="G1492" s="4" t="s">
        <v>95</v>
      </c>
      <c r="H1492" s="4" t="s">
        <v>96</v>
      </c>
      <c r="I1492" s="4"/>
      <c r="J1492" s="4"/>
      <c r="K1492" s="4">
        <v>214</v>
      </c>
      <c r="L1492" s="4">
        <v>16</v>
      </c>
      <c r="M1492" s="4">
        <v>3</v>
      </c>
      <c r="N1492" s="4" t="s">
        <v>3</v>
      </c>
      <c r="O1492" s="4">
        <v>2</v>
      </c>
      <c r="P1492" s="4"/>
      <c r="Q1492" s="4"/>
      <c r="R1492" s="4"/>
      <c r="S1492" s="4"/>
      <c r="T1492" s="4"/>
      <c r="U1492" s="4"/>
      <c r="V1492" s="4"/>
      <c r="W1492" s="4"/>
    </row>
    <row r="1493" spans="1:206" hidden="1" x14ac:dyDescent="0.2">
      <c r="A1493" s="4">
        <v>50</v>
      </c>
      <c r="B1493" s="4">
        <v>0</v>
      </c>
      <c r="C1493" s="4">
        <v>0</v>
      </c>
      <c r="D1493" s="4">
        <v>1</v>
      </c>
      <c r="E1493" s="4">
        <v>215</v>
      </c>
      <c r="F1493" s="4">
        <f>ROUND(Source!AT1475,O1493)</f>
        <v>0</v>
      </c>
      <c r="G1493" s="4" t="s">
        <v>97</v>
      </c>
      <c r="H1493" s="4" t="s">
        <v>98</v>
      </c>
      <c r="I1493" s="4"/>
      <c r="J1493" s="4"/>
      <c r="K1493" s="4">
        <v>215</v>
      </c>
      <c r="L1493" s="4">
        <v>17</v>
      </c>
      <c r="M1493" s="4">
        <v>3</v>
      </c>
      <c r="N1493" s="4" t="s">
        <v>3</v>
      </c>
      <c r="O1493" s="4">
        <v>2</v>
      </c>
      <c r="P1493" s="4"/>
      <c r="Q1493" s="4"/>
      <c r="R1493" s="4"/>
      <c r="S1493" s="4"/>
      <c r="T1493" s="4"/>
      <c r="U1493" s="4"/>
      <c r="V1493" s="4"/>
      <c r="W1493" s="4"/>
    </row>
    <row r="1494" spans="1:206" hidden="1" x14ac:dyDescent="0.2">
      <c r="A1494" s="4">
        <v>50</v>
      </c>
      <c r="B1494" s="4">
        <v>0</v>
      </c>
      <c r="C1494" s="4">
        <v>0</v>
      </c>
      <c r="D1494" s="4">
        <v>1</v>
      </c>
      <c r="E1494" s="4">
        <v>217</v>
      </c>
      <c r="F1494" s="4">
        <f>ROUND(Source!AU1475,O1494)</f>
        <v>0</v>
      </c>
      <c r="G1494" s="4" t="s">
        <v>99</v>
      </c>
      <c r="H1494" s="4" t="s">
        <v>100</v>
      </c>
      <c r="I1494" s="4"/>
      <c r="J1494" s="4"/>
      <c r="K1494" s="4">
        <v>217</v>
      </c>
      <c r="L1494" s="4">
        <v>18</v>
      </c>
      <c r="M1494" s="4">
        <v>3</v>
      </c>
      <c r="N1494" s="4" t="s">
        <v>3</v>
      </c>
      <c r="O1494" s="4">
        <v>2</v>
      </c>
      <c r="P1494" s="4"/>
      <c r="Q1494" s="4"/>
      <c r="R1494" s="4"/>
      <c r="S1494" s="4"/>
      <c r="T1494" s="4"/>
      <c r="U1494" s="4"/>
      <c r="V1494" s="4"/>
      <c r="W1494" s="4"/>
    </row>
    <row r="1495" spans="1:206" hidden="1" x14ac:dyDescent="0.2">
      <c r="A1495" s="4">
        <v>50</v>
      </c>
      <c r="B1495" s="4">
        <v>0</v>
      </c>
      <c r="C1495" s="4">
        <v>0</v>
      </c>
      <c r="D1495" s="4">
        <v>1</v>
      </c>
      <c r="E1495" s="4">
        <v>230</v>
      </c>
      <c r="F1495" s="4">
        <f>ROUND(Source!BA1475,O1495)</f>
        <v>0</v>
      </c>
      <c r="G1495" s="4" t="s">
        <v>101</v>
      </c>
      <c r="H1495" s="4" t="s">
        <v>102</v>
      </c>
      <c r="I1495" s="4"/>
      <c r="J1495" s="4"/>
      <c r="K1495" s="4">
        <v>230</v>
      </c>
      <c r="L1495" s="4">
        <v>19</v>
      </c>
      <c r="M1495" s="4">
        <v>3</v>
      </c>
      <c r="N1495" s="4" t="s">
        <v>3</v>
      </c>
      <c r="O1495" s="4">
        <v>2</v>
      </c>
      <c r="P1495" s="4"/>
      <c r="Q1495" s="4"/>
      <c r="R1495" s="4"/>
      <c r="S1495" s="4"/>
      <c r="T1495" s="4"/>
      <c r="U1495" s="4"/>
      <c r="V1495" s="4"/>
      <c r="W1495" s="4"/>
    </row>
    <row r="1496" spans="1:206" hidden="1" x14ac:dyDescent="0.2">
      <c r="A1496" s="4">
        <v>50</v>
      </c>
      <c r="B1496" s="4">
        <v>0</v>
      </c>
      <c r="C1496" s="4">
        <v>0</v>
      </c>
      <c r="D1496" s="4">
        <v>1</v>
      </c>
      <c r="E1496" s="4">
        <v>206</v>
      </c>
      <c r="F1496" s="4">
        <f>ROUND(Source!T1475,O1496)</f>
        <v>0</v>
      </c>
      <c r="G1496" s="4" t="s">
        <v>103</v>
      </c>
      <c r="H1496" s="4" t="s">
        <v>104</v>
      </c>
      <c r="I1496" s="4"/>
      <c r="J1496" s="4"/>
      <c r="K1496" s="4">
        <v>206</v>
      </c>
      <c r="L1496" s="4">
        <v>20</v>
      </c>
      <c r="M1496" s="4">
        <v>3</v>
      </c>
      <c r="N1496" s="4" t="s">
        <v>3</v>
      </c>
      <c r="O1496" s="4">
        <v>2</v>
      </c>
      <c r="P1496" s="4"/>
      <c r="Q1496" s="4"/>
      <c r="R1496" s="4"/>
      <c r="S1496" s="4"/>
      <c r="T1496" s="4"/>
      <c r="U1496" s="4"/>
      <c r="V1496" s="4"/>
      <c r="W1496" s="4"/>
    </row>
    <row r="1497" spans="1:206" hidden="1" x14ac:dyDescent="0.2">
      <c r="A1497" s="4">
        <v>50</v>
      </c>
      <c r="B1497" s="4">
        <v>0</v>
      </c>
      <c r="C1497" s="4">
        <v>0</v>
      </c>
      <c r="D1497" s="4">
        <v>1</v>
      </c>
      <c r="E1497" s="4">
        <v>207</v>
      </c>
      <c r="F1497" s="4">
        <f>Source!U1475</f>
        <v>0</v>
      </c>
      <c r="G1497" s="4" t="s">
        <v>105</v>
      </c>
      <c r="H1497" s="4" t="s">
        <v>106</v>
      </c>
      <c r="I1497" s="4"/>
      <c r="J1497" s="4"/>
      <c r="K1497" s="4">
        <v>207</v>
      </c>
      <c r="L1497" s="4">
        <v>21</v>
      </c>
      <c r="M1497" s="4">
        <v>3</v>
      </c>
      <c r="N1497" s="4" t="s">
        <v>3</v>
      </c>
      <c r="O1497" s="4">
        <v>-1</v>
      </c>
      <c r="P1497" s="4"/>
      <c r="Q1497" s="4"/>
      <c r="R1497" s="4"/>
      <c r="S1497" s="4"/>
      <c r="T1497" s="4"/>
      <c r="U1497" s="4"/>
      <c r="V1497" s="4"/>
      <c r="W1497" s="4"/>
    </row>
    <row r="1498" spans="1:206" hidden="1" x14ac:dyDescent="0.2">
      <c r="A1498" s="4">
        <v>50</v>
      </c>
      <c r="B1498" s="4">
        <v>0</v>
      </c>
      <c r="C1498" s="4">
        <v>0</v>
      </c>
      <c r="D1498" s="4">
        <v>1</v>
      </c>
      <c r="E1498" s="4">
        <v>208</v>
      </c>
      <c r="F1498" s="4">
        <f>Source!V1475</f>
        <v>0</v>
      </c>
      <c r="G1498" s="4" t="s">
        <v>107</v>
      </c>
      <c r="H1498" s="4" t="s">
        <v>108</v>
      </c>
      <c r="I1498" s="4"/>
      <c r="J1498" s="4"/>
      <c r="K1498" s="4">
        <v>208</v>
      </c>
      <c r="L1498" s="4">
        <v>22</v>
      </c>
      <c r="M1498" s="4">
        <v>3</v>
      </c>
      <c r="N1498" s="4" t="s">
        <v>3</v>
      </c>
      <c r="O1498" s="4">
        <v>-1</v>
      </c>
      <c r="P1498" s="4"/>
      <c r="Q1498" s="4"/>
      <c r="R1498" s="4"/>
      <c r="S1498" s="4"/>
      <c r="T1498" s="4"/>
      <c r="U1498" s="4"/>
      <c r="V1498" s="4"/>
      <c r="W1498" s="4"/>
    </row>
    <row r="1499" spans="1:206" hidden="1" x14ac:dyDescent="0.2">
      <c r="A1499" s="4">
        <v>50</v>
      </c>
      <c r="B1499" s="4">
        <v>0</v>
      </c>
      <c r="C1499" s="4">
        <v>0</v>
      </c>
      <c r="D1499" s="4">
        <v>1</v>
      </c>
      <c r="E1499" s="4">
        <v>209</v>
      </c>
      <c r="F1499" s="4">
        <f>ROUND(Source!W1475,O1499)</f>
        <v>0</v>
      </c>
      <c r="G1499" s="4" t="s">
        <v>109</v>
      </c>
      <c r="H1499" s="4" t="s">
        <v>110</v>
      </c>
      <c r="I1499" s="4"/>
      <c r="J1499" s="4"/>
      <c r="K1499" s="4">
        <v>209</v>
      </c>
      <c r="L1499" s="4">
        <v>23</v>
      </c>
      <c r="M1499" s="4">
        <v>3</v>
      </c>
      <c r="N1499" s="4" t="s">
        <v>3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</row>
    <row r="1500" spans="1:206" hidden="1" x14ac:dyDescent="0.2">
      <c r="A1500" s="4">
        <v>50</v>
      </c>
      <c r="B1500" s="4">
        <v>0</v>
      </c>
      <c r="C1500" s="4">
        <v>0</v>
      </c>
      <c r="D1500" s="4">
        <v>1</v>
      </c>
      <c r="E1500" s="4">
        <v>210</v>
      </c>
      <c r="F1500" s="4">
        <f>ROUND(Source!X1475,O1500)</f>
        <v>0</v>
      </c>
      <c r="G1500" s="4" t="s">
        <v>111</v>
      </c>
      <c r="H1500" s="4" t="s">
        <v>112</v>
      </c>
      <c r="I1500" s="4"/>
      <c r="J1500" s="4"/>
      <c r="K1500" s="4">
        <v>210</v>
      </c>
      <c r="L1500" s="4">
        <v>25</v>
      </c>
      <c r="M1500" s="4">
        <v>3</v>
      </c>
      <c r="N1500" s="4" t="s">
        <v>3</v>
      </c>
      <c r="O1500" s="4">
        <v>2</v>
      </c>
      <c r="P1500" s="4"/>
      <c r="Q1500" s="4"/>
      <c r="R1500" s="4"/>
      <c r="S1500" s="4"/>
      <c r="T1500" s="4"/>
      <c r="U1500" s="4"/>
      <c r="V1500" s="4"/>
      <c r="W1500" s="4"/>
    </row>
    <row r="1501" spans="1:206" hidden="1" x14ac:dyDescent="0.2">
      <c r="A1501" s="4">
        <v>50</v>
      </c>
      <c r="B1501" s="4">
        <v>0</v>
      </c>
      <c r="C1501" s="4">
        <v>0</v>
      </c>
      <c r="D1501" s="4">
        <v>1</v>
      </c>
      <c r="E1501" s="4">
        <v>211</v>
      </c>
      <c r="F1501" s="4">
        <f>ROUND(Source!Y1475,O1501)</f>
        <v>0</v>
      </c>
      <c r="G1501" s="4" t="s">
        <v>113</v>
      </c>
      <c r="H1501" s="4" t="s">
        <v>114</v>
      </c>
      <c r="I1501" s="4"/>
      <c r="J1501" s="4"/>
      <c r="K1501" s="4">
        <v>211</v>
      </c>
      <c r="L1501" s="4">
        <v>26</v>
      </c>
      <c r="M1501" s="4">
        <v>3</v>
      </c>
      <c r="N1501" s="4" t="s">
        <v>3</v>
      </c>
      <c r="O1501" s="4">
        <v>2</v>
      </c>
      <c r="P1501" s="4"/>
      <c r="Q1501" s="4"/>
      <c r="R1501" s="4"/>
      <c r="S1501" s="4"/>
      <c r="T1501" s="4"/>
      <c r="U1501" s="4"/>
      <c r="V1501" s="4"/>
      <c r="W1501" s="4"/>
    </row>
    <row r="1502" spans="1:206" hidden="1" x14ac:dyDescent="0.2">
      <c r="A1502" s="4">
        <v>50</v>
      </c>
      <c r="B1502" s="4">
        <v>0</v>
      </c>
      <c r="C1502" s="4">
        <v>0</v>
      </c>
      <c r="D1502" s="4">
        <v>1</v>
      </c>
      <c r="E1502" s="4">
        <v>224</v>
      </c>
      <c r="F1502" s="4">
        <f>ROUND(Source!AR1475,O1502)</f>
        <v>0</v>
      </c>
      <c r="G1502" s="4" t="s">
        <v>115</v>
      </c>
      <c r="H1502" s="4" t="s">
        <v>116</v>
      </c>
      <c r="I1502" s="4"/>
      <c r="J1502" s="4"/>
      <c r="K1502" s="4">
        <v>224</v>
      </c>
      <c r="L1502" s="4">
        <v>27</v>
      </c>
      <c r="M1502" s="4">
        <v>3</v>
      </c>
      <c r="N1502" s="4" t="s">
        <v>3</v>
      </c>
      <c r="O1502" s="4">
        <v>2</v>
      </c>
      <c r="P1502" s="4"/>
      <c r="Q1502" s="4"/>
      <c r="R1502" s="4"/>
      <c r="S1502" s="4"/>
      <c r="T1502" s="4"/>
      <c r="U1502" s="4"/>
      <c r="V1502" s="4"/>
      <c r="W1502" s="4"/>
    </row>
    <row r="1504" spans="1:206" x14ac:dyDescent="0.2">
      <c r="A1504" s="2">
        <v>51</v>
      </c>
      <c r="B1504" s="2">
        <f>B20</f>
        <v>1</v>
      </c>
      <c r="C1504" s="2">
        <f>A20</f>
        <v>3</v>
      </c>
      <c r="D1504" s="2">
        <f>ROW(A20)</f>
        <v>20</v>
      </c>
      <c r="E1504" s="2"/>
      <c r="F1504" s="2" t="str">
        <f>IF(F20&lt;&gt;"",F20,"")</f>
        <v>Новая локальная смета</v>
      </c>
      <c r="G1504" s="2" t="str">
        <f>IF(G20&lt;&gt;"",G20,"")</f>
        <v>Благоустройство дворовых территорий Таганского района Центрального административного округа города Москвы в 2021 году по адресу: ул. Нижегородская, д. 4, корп. 1, д. 4, корп. 2</v>
      </c>
      <c r="H1504" s="2">
        <v>0</v>
      </c>
      <c r="I1504" s="2"/>
      <c r="J1504" s="2"/>
      <c r="K1504" s="2"/>
      <c r="L1504" s="2"/>
      <c r="M1504" s="2"/>
      <c r="N1504" s="2"/>
      <c r="O1504" s="2">
        <f t="shared" ref="O1504:T1504" si="1174">ROUND(O38+O79+O126+O164+O206+O244+O285+O328+O366+O412+O454+O496+O538+O580+O624+O669+O707+O746+O805+O849+O893+O938+O983+O1024+O1062+O1098+O1138+O1178+O1216+O1254+O1290+O1327+O1365+O1402+O1437+O1475+AB1504,2)</f>
        <v>873417.81</v>
      </c>
      <c r="P1504" s="2">
        <f t="shared" si="1174"/>
        <v>740960.37</v>
      </c>
      <c r="Q1504" s="2">
        <f t="shared" si="1174"/>
        <v>53405.84</v>
      </c>
      <c r="R1504" s="2">
        <f t="shared" si="1174"/>
        <v>21998.26</v>
      </c>
      <c r="S1504" s="2">
        <f t="shared" si="1174"/>
        <v>79051.600000000006</v>
      </c>
      <c r="T1504" s="2">
        <f t="shared" si="1174"/>
        <v>0</v>
      </c>
      <c r="U1504" s="2">
        <f>U38+U79+U126+U164+U206+U244+U285+U328+U366+U412+U454+U496+U538+U580+U624+U669+U707+U746+U805+U849+U893+U938+U983+U1024+U1062+U1098+U1138+U1178+U1216+U1254+U1290+U1327+U1365+U1402+U1437+U1475+AH1504</f>
        <v>288.16739999999999</v>
      </c>
      <c r="V1504" s="2">
        <f>V38+V79+V126+V164+V206+V244+V285+V328+V366+V412+V454+V496+V538+V580+V624+V669+V707+V746+V805+V849+V893+V938+V983+V1024+V1062+V1098+V1138+V1178+V1216+V1254+V1290+V1327+V1365+V1402+V1437+V1475+AI1504</f>
        <v>0</v>
      </c>
      <c r="W1504" s="2">
        <f>ROUND(W38+W79+W126+W164+W206+W244+W285+W328+W366+W412+W454+W496+W538+W580+W624+W669+W707+W746+W805+W849+W893+W938+W983+W1024+W1062+W1098+W1138+W1178+W1216+W1254+W1290+W1327+W1365+W1402+W1437+W1475+AJ1504,2)</f>
        <v>0</v>
      </c>
      <c r="X1504" s="2">
        <f>ROUND(X38+X79+X126+X164+X206+X244+X285+X328+X366+X412+X454+X496+X538+X580+X624+X669+X707+X746+X805+X849+X893+X938+X983+X1024+X1062+X1098+X1138+X1178+X1216+X1254+X1290+X1327+X1365+X1402+X1437+X1475+AK1504,2)</f>
        <v>78523.199999999997</v>
      </c>
      <c r="Y1504" s="2">
        <f>ROUND(Y38+Y79+Y126+Y164+Y206+Y244+Y285+Y328+Y366+Y412+Y454+Y496+Y538+Y580+Y624+Y669+Y707+Y746+Y805+Y849+Y893+Y938+Y983+Y1024+Y1062+Y1098+Y1138+Y1178+Y1216+Y1254+Y1290+Y1327+Y1365+Y1402+Y1437+Y1475+AL1504,2)</f>
        <v>36279.82</v>
      </c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>
        <f t="shared" ref="AO1504:BC1504" si="1175">ROUND(AO38+AO79+AO126+AO164+AO206+AO244+AO285+AO328+AO366+AO412+AO454+AO496+AO538+AO580+AO624+AO669+AO707+AO746+AO805+AO849+AO893+AO938+AO983+AO1024+AO1062+AO1098+AO1138+AO1178+AO1216+AO1254+AO1290+AO1327+AO1365+AO1402+AO1437+AO1475+BX1504,2)</f>
        <v>0</v>
      </c>
      <c r="AP1504" s="2">
        <f t="shared" si="1175"/>
        <v>0</v>
      </c>
      <c r="AQ1504" s="2">
        <f t="shared" si="1175"/>
        <v>0</v>
      </c>
      <c r="AR1504" s="2">
        <f t="shared" si="1175"/>
        <v>1022758.11</v>
      </c>
      <c r="AS1504" s="2">
        <f t="shared" si="1175"/>
        <v>1022758.11</v>
      </c>
      <c r="AT1504" s="2">
        <f t="shared" si="1175"/>
        <v>0</v>
      </c>
      <c r="AU1504" s="2">
        <f t="shared" si="1175"/>
        <v>0</v>
      </c>
      <c r="AV1504" s="2">
        <f t="shared" si="1175"/>
        <v>740960.37</v>
      </c>
      <c r="AW1504" s="2">
        <f t="shared" si="1175"/>
        <v>740960.37</v>
      </c>
      <c r="AX1504" s="2">
        <f t="shared" si="1175"/>
        <v>0</v>
      </c>
      <c r="AY1504" s="2">
        <f t="shared" si="1175"/>
        <v>740960.37</v>
      </c>
      <c r="AZ1504" s="2">
        <f t="shared" si="1175"/>
        <v>0</v>
      </c>
      <c r="BA1504" s="2">
        <f t="shared" si="1175"/>
        <v>0</v>
      </c>
      <c r="BB1504" s="2">
        <f t="shared" si="1175"/>
        <v>0</v>
      </c>
      <c r="BC1504" s="2">
        <f t="shared" si="1175"/>
        <v>0</v>
      </c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>
        <v>0</v>
      </c>
    </row>
    <row r="1506" spans="1:23" x14ac:dyDescent="0.2">
      <c r="A1506" s="4">
        <v>50</v>
      </c>
      <c r="B1506" s="4">
        <v>0</v>
      </c>
      <c r="C1506" s="4">
        <v>0</v>
      </c>
      <c r="D1506" s="4">
        <v>1</v>
      </c>
      <c r="E1506" s="4">
        <v>201</v>
      </c>
      <c r="F1506" s="4">
        <f>ROUND(Source!O1504,O1506)</f>
        <v>873417.81</v>
      </c>
      <c r="G1506" s="4" t="s">
        <v>65</v>
      </c>
      <c r="H1506" s="4" t="s">
        <v>66</v>
      </c>
      <c r="I1506" s="4"/>
      <c r="J1506" s="4"/>
      <c r="K1506" s="4">
        <v>201</v>
      </c>
      <c r="L1506" s="4">
        <v>1</v>
      </c>
      <c r="M1506" s="4">
        <v>3</v>
      </c>
      <c r="N1506" s="4" t="s">
        <v>3</v>
      </c>
      <c r="O1506" s="4">
        <v>2</v>
      </c>
      <c r="P1506" s="4"/>
      <c r="Q1506" s="4"/>
      <c r="R1506" s="4"/>
      <c r="S1506" s="4"/>
      <c r="T1506" s="4"/>
      <c r="U1506" s="4"/>
      <c r="V1506" s="4"/>
      <c r="W1506" s="4"/>
    </row>
    <row r="1507" spans="1:23" x14ac:dyDescent="0.2">
      <c r="A1507" s="4">
        <v>50</v>
      </c>
      <c r="B1507" s="4">
        <v>0</v>
      </c>
      <c r="C1507" s="4">
        <v>0</v>
      </c>
      <c r="D1507" s="4">
        <v>1</v>
      </c>
      <c r="E1507" s="4">
        <v>202</v>
      </c>
      <c r="F1507" s="4">
        <f>ROUND(Source!P1504,O1507)</f>
        <v>740960.37</v>
      </c>
      <c r="G1507" s="4" t="s">
        <v>67</v>
      </c>
      <c r="H1507" s="4" t="s">
        <v>68</v>
      </c>
      <c r="I1507" s="4"/>
      <c r="J1507" s="4"/>
      <c r="K1507" s="4">
        <v>202</v>
      </c>
      <c r="L1507" s="4">
        <v>2</v>
      </c>
      <c r="M1507" s="4">
        <v>3</v>
      </c>
      <c r="N1507" s="4" t="s">
        <v>3</v>
      </c>
      <c r="O1507" s="4">
        <v>2</v>
      </c>
      <c r="P1507" s="4"/>
      <c r="Q1507" s="4"/>
      <c r="R1507" s="4"/>
      <c r="S1507" s="4"/>
      <c r="T1507" s="4"/>
      <c r="U1507" s="4"/>
      <c r="V1507" s="4"/>
      <c r="W1507" s="4"/>
    </row>
    <row r="1508" spans="1:23" x14ac:dyDescent="0.2">
      <c r="A1508" s="4">
        <v>50</v>
      </c>
      <c r="B1508" s="4">
        <v>0</v>
      </c>
      <c r="C1508" s="4">
        <v>0</v>
      </c>
      <c r="D1508" s="4">
        <v>1</v>
      </c>
      <c r="E1508" s="4">
        <v>222</v>
      </c>
      <c r="F1508" s="4">
        <f>ROUND(Source!AO1504,O1508)</f>
        <v>0</v>
      </c>
      <c r="G1508" s="4" t="s">
        <v>69</v>
      </c>
      <c r="H1508" s="4" t="s">
        <v>70</v>
      </c>
      <c r="I1508" s="4"/>
      <c r="J1508" s="4"/>
      <c r="K1508" s="4">
        <v>222</v>
      </c>
      <c r="L1508" s="4">
        <v>3</v>
      </c>
      <c r="M1508" s="4">
        <v>3</v>
      </c>
      <c r="N1508" s="4" t="s">
        <v>3</v>
      </c>
      <c r="O1508" s="4">
        <v>2</v>
      </c>
      <c r="P1508" s="4"/>
      <c r="Q1508" s="4"/>
      <c r="R1508" s="4"/>
      <c r="S1508" s="4"/>
      <c r="T1508" s="4"/>
      <c r="U1508" s="4"/>
      <c r="V1508" s="4"/>
      <c r="W1508" s="4"/>
    </row>
    <row r="1509" spans="1:23" x14ac:dyDescent="0.2">
      <c r="A1509" s="4">
        <v>50</v>
      </c>
      <c r="B1509" s="4">
        <v>0</v>
      </c>
      <c r="C1509" s="4">
        <v>0</v>
      </c>
      <c r="D1509" s="4">
        <v>1</v>
      </c>
      <c r="E1509" s="4">
        <v>225</v>
      </c>
      <c r="F1509" s="4">
        <f>ROUND(Source!AV1504,O1509)</f>
        <v>740960.37</v>
      </c>
      <c r="G1509" s="4" t="s">
        <v>71</v>
      </c>
      <c r="H1509" s="4" t="s">
        <v>72</v>
      </c>
      <c r="I1509" s="4"/>
      <c r="J1509" s="4"/>
      <c r="K1509" s="4">
        <v>225</v>
      </c>
      <c r="L1509" s="4">
        <v>4</v>
      </c>
      <c r="M1509" s="4">
        <v>3</v>
      </c>
      <c r="N1509" s="4" t="s">
        <v>3</v>
      </c>
      <c r="O1509" s="4">
        <v>2</v>
      </c>
      <c r="P1509" s="4"/>
      <c r="Q1509" s="4"/>
      <c r="R1509" s="4"/>
      <c r="S1509" s="4"/>
      <c r="T1509" s="4"/>
      <c r="U1509" s="4"/>
      <c r="V1509" s="4"/>
      <c r="W1509" s="4"/>
    </row>
    <row r="1510" spans="1:23" x14ac:dyDescent="0.2">
      <c r="A1510" s="4">
        <v>50</v>
      </c>
      <c r="B1510" s="4">
        <v>0</v>
      </c>
      <c r="C1510" s="4">
        <v>0</v>
      </c>
      <c r="D1510" s="4">
        <v>1</v>
      </c>
      <c r="E1510" s="4">
        <v>226</v>
      </c>
      <c r="F1510" s="4">
        <f>ROUND(Source!AW1504,O1510)</f>
        <v>740960.37</v>
      </c>
      <c r="G1510" s="4" t="s">
        <v>73</v>
      </c>
      <c r="H1510" s="4" t="s">
        <v>74</v>
      </c>
      <c r="I1510" s="4"/>
      <c r="J1510" s="4"/>
      <c r="K1510" s="4">
        <v>226</v>
      </c>
      <c r="L1510" s="4">
        <v>5</v>
      </c>
      <c r="M1510" s="4">
        <v>3</v>
      </c>
      <c r="N1510" s="4" t="s">
        <v>3</v>
      </c>
      <c r="O1510" s="4">
        <v>2</v>
      </c>
      <c r="P1510" s="4"/>
      <c r="Q1510" s="4"/>
      <c r="R1510" s="4"/>
      <c r="S1510" s="4"/>
      <c r="T1510" s="4"/>
      <c r="U1510" s="4"/>
      <c r="V1510" s="4"/>
      <c r="W1510" s="4"/>
    </row>
    <row r="1511" spans="1:23" x14ac:dyDescent="0.2">
      <c r="A1511" s="4">
        <v>50</v>
      </c>
      <c r="B1511" s="4">
        <v>0</v>
      </c>
      <c r="C1511" s="4">
        <v>0</v>
      </c>
      <c r="D1511" s="4">
        <v>1</v>
      </c>
      <c r="E1511" s="4">
        <v>227</v>
      </c>
      <c r="F1511" s="4">
        <f>ROUND(Source!AX1504,O1511)</f>
        <v>0</v>
      </c>
      <c r="G1511" s="4" t="s">
        <v>75</v>
      </c>
      <c r="H1511" s="4" t="s">
        <v>76</v>
      </c>
      <c r="I1511" s="4"/>
      <c r="J1511" s="4"/>
      <c r="K1511" s="4">
        <v>227</v>
      </c>
      <c r="L1511" s="4">
        <v>6</v>
      </c>
      <c r="M1511" s="4">
        <v>3</v>
      </c>
      <c r="N1511" s="4" t="s">
        <v>3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/>
    </row>
    <row r="1512" spans="1:23" x14ac:dyDescent="0.2">
      <c r="A1512" s="4">
        <v>50</v>
      </c>
      <c r="B1512" s="4">
        <v>0</v>
      </c>
      <c r="C1512" s="4">
        <v>0</v>
      </c>
      <c r="D1512" s="4">
        <v>1</v>
      </c>
      <c r="E1512" s="4">
        <v>228</v>
      </c>
      <c r="F1512" s="4">
        <f>ROUND(Source!AY1504,O1512)</f>
        <v>740960.37</v>
      </c>
      <c r="G1512" s="4" t="s">
        <v>77</v>
      </c>
      <c r="H1512" s="4" t="s">
        <v>78</v>
      </c>
      <c r="I1512" s="4"/>
      <c r="J1512" s="4"/>
      <c r="K1512" s="4">
        <v>228</v>
      </c>
      <c r="L1512" s="4">
        <v>7</v>
      </c>
      <c r="M1512" s="4">
        <v>3</v>
      </c>
      <c r="N1512" s="4" t="s">
        <v>3</v>
      </c>
      <c r="O1512" s="4">
        <v>2</v>
      </c>
      <c r="P1512" s="4"/>
      <c r="Q1512" s="4"/>
      <c r="R1512" s="4"/>
      <c r="S1512" s="4"/>
      <c r="T1512" s="4"/>
      <c r="U1512" s="4"/>
      <c r="V1512" s="4"/>
      <c r="W1512" s="4"/>
    </row>
    <row r="1513" spans="1:23" x14ac:dyDescent="0.2">
      <c r="A1513" s="4">
        <v>50</v>
      </c>
      <c r="B1513" s="4">
        <v>0</v>
      </c>
      <c r="C1513" s="4">
        <v>0</v>
      </c>
      <c r="D1513" s="4">
        <v>1</v>
      </c>
      <c r="E1513" s="4">
        <v>216</v>
      </c>
      <c r="F1513" s="4">
        <f>ROUND(Source!AP1504,O1513)</f>
        <v>0</v>
      </c>
      <c r="G1513" s="4" t="s">
        <v>79</v>
      </c>
      <c r="H1513" s="4" t="s">
        <v>80</v>
      </c>
      <c r="I1513" s="4"/>
      <c r="J1513" s="4"/>
      <c r="K1513" s="4">
        <v>216</v>
      </c>
      <c r="L1513" s="4">
        <v>8</v>
      </c>
      <c r="M1513" s="4">
        <v>3</v>
      </c>
      <c r="N1513" s="4" t="s">
        <v>3</v>
      </c>
      <c r="O1513" s="4">
        <v>2</v>
      </c>
      <c r="P1513" s="4"/>
      <c r="Q1513" s="4"/>
      <c r="R1513" s="4"/>
      <c r="S1513" s="4"/>
      <c r="T1513" s="4"/>
      <c r="U1513" s="4"/>
      <c r="V1513" s="4"/>
      <c r="W1513" s="4"/>
    </row>
    <row r="1514" spans="1:23" x14ac:dyDescent="0.2">
      <c r="A1514" s="4">
        <v>50</v>
      </c>
      <c r="B1514" s="4">
        <v>0</v>
      </c>
      <c r="C1514" s="4">
        <v>0</v>
      </c>
      <c r="D1514" s="4">
        <v>1</v>
      </c>
      <c r="E1514" s="4">
        <v>223</v>
      </c>
      <c r="F1514" s="4">
        <f>ROUND(Source!AQ1504,O1514)</f>
        <v>0</v>
      </c>
      <c r="G1514" s="4" t="s">
        <v>81</v>
      </c>
      <c r="H1514" s="4" t="s">
        <v>82</v>
      </c>
      <c r="I1514" s="4"/>
      <c r="J1514" s="4"/>
      <c r="K1514" s="4">
        <v>223</v>
      </c>
      <c r="L1514" s="4">
        <v>9</v>
      </c>
      <c r="M1514" s="4">
        <v>3</v>
      </c>
      <c r="N1514" s="4" t="s">
        <v>3</v>
      </c>
      <c r="O1514" s="4">
        <v>2</v>
      </c>
      <c r="P1514" s="4"/>
      <c r="Q1514" s="4"/>
      <c r="R1514" s="4"/>
      <c r="S1514" s="4"/>
      <c r="T1514" s="4"/>
      <c r="U1514" s="4"/>
      <c r="V1514" s="4"/>
      <c r="W1514" s="4"/>
    </row>
    <row r="1515" spans="1:23" x14ac:dyDescent="0.2">
      <c r="A1515" s="4">
        <v>50</v>
      </c>
      <c r="B1515" s="4">
        <v>0</v>
      </c>
      <c r="C1515" s="4">
        <v>0</v>
      </c>
      <c r="D1515" s="4">
        <v>1</v>
      </c>
      <c r="E1515" s="4">
        <v>229</v>
      </c>
      <c r="F1515" s="4">
        <f>ROUND(Source!AZ1504,O1515)</f>
        <v>0</v>
      </c>
      <c r="G1515" s="4" t="s">
        <v>83</v>
      </c>
      <c r="H1515" s="4" t="s">
        <v>84</v>
      </c>
      <c r="I1515" s="4"/>
      <c r="J1515" s="4"/>
      <c r="K1515" s="4">
        <v>229</v>
      </c>
      <c r="L1515" s="4">
        <v>10</v>
      </c>
      <c r="M1515" s="4">
        <v>3</v>
      </c>
      <c r="N1515" s="4" t="s">
        <v>3</v>
      </c>
      <c r="O1515" s="4">
        <v>2</v>
      </c>
      <c r="P1515" s="4"/>
      <c r="Q1515" s="4"/>
      <c r="R1515" s="4"/>
      <c r="S1515" s="4"/>
      <c r="T1515" s="4"/>
      <c r="U1515" s="4"/>
      <c r="V1515" s="4"/>
      <c r="W1515" s="4"/>
    </row>
    <row r="1516" spans="1:23" x14ac:dyDescent="0.2">
      <c r="A1516" s="4">
        <v>50</v>
      </c>
      <c r="B1516" s="4">
        <v>0</v>
      </c>
      <c r="C1516" s="4">
        <v>0</v>
      </c>
      <c r="D1516" s="4">
        <v>1</v>
      </c>
      <c r="E1516" s="4">
        <v>203</v>
      </c>
      <c r="F1516" s="4">
        <f>ROUND(Source!Q1504,O1516)</f>
        <v>53405.84</v>
      </c>
      <c r="G1516" s="4" t="s">
        <v>85</v>
      </c>
      <c r="H1516" s="4" t="s">
        <v>86</v>
      </c>
      <c r="I1516" s="4"/>
      <c r="J1516" s="4"/>
      <c r="K1516" s="4">
        <v>203</v>
      </c>
      <c r="L1516" s="4">
        <v>11</v>
      </c>
      <c r="M1516" s="4">
        <v>3</v>
      </c>
      <c r="N1516" s="4" t="s">
        <v>3</v>
      </c>
      <c r="O1516" s="4">
        <v>2</v>
      </c>
      <c r="P1516" s="4"/>
      <c r="Q1516" s="4"/>
      <c r="R1516" s="4"/>
      <c r="S1516" s="4"/>
      <c r="T1516" s="4"/>
      <c r="U1516" s="4"/>
      <c r="V1516" s="4"/>
      <c r="W1516" s="4"/>
    </row>
    <row r="1517" spans="1:23" x14ac:dyDescent="0.2">
      <c r="A1517" s="4">
        <v>50</v>
      </c>
      <c r="B1517" s="4">
        <v>0</v>
      </c>
      <c r="C1517" s="4">
        <v>0</v>
      </c>
      <c r="D1517" s="4">
        <v>1</v>
      </c>
      <c r="E1517" s="4">
        <v>231</v>
      </c>
      <c r="F1517" s="4">
        <f>ROUND(Source!BB1504,O1517)</f>
        <v>0</v>
      </c>
      <c r="G1517" s="4" t="s">
        <v>87</v>
      </c>
      <c r="H1517" s="4" t="s">
        <v>88</v>
      </c>
      <c r="I1517" s="4"/>
      <c r="J1517" s="4"/>
      <c r="K1517" s="4">
        <v>231</v>
      </c>
      <c r="L1517" s="4">
        <v>12</v>
      </c>
      <c r="M1517" s="4">
        <v>3</v>
      </c>
      <c r="N1517" s="4" t="s">
        <v>3</v>
      </c>
      <c r="O1517" s="4">
        <v>2</v>
      </c>
      <c r="P1517" s="4"/>
      <c r="Q1517" s="4"/>
      <c r="R1517" s="4"/>
      <c r="S1517" s="4"/>
      <c r="T1517" s="4"/>
      <c r="U1517" s="4"/>
      <c r="V1517" s="4"/>
      <c r="W1517" s="4"/>
    </row>
    <row r="1518" spans="1:23" x14ac:dyDescent="0.2">
      <c r="A1518" s="4">
        <v>50</v>
      </c>
      <c r="B1518" s="4">
        <v>0</v>
      </c>
      <c r="C1518" s="4">
        <v>0</v>
      </c>
      <c r="D1518" s="4">
        <v>1</v>
      </c>
      <c r="E1518" s="4">
        <v>204</v>
      </c>
      <c r="F1518" s="4">
        <f>ROUND(Source!R1504,O1518)</f>
        <v>21998.26</v>
      </c>
      <c r="G1518" s="4" t="s">
        <v>89</v>
      </c>
      <c r="H1518" s="4" t="s">
        <v>90</v>
      </c>
      <c r="I1518" s="4"/>
      <c r="J1518" s="4"/>
      <c r="K1518" s="4">
        <v>204</v>
      </c>
      <c r="L1518" s="4">
        <v>13</v>
      </c>
      <c r="M1518" s="4">
        <v>3</v>
      </c>
      <c r="N1518" s="4" t="s">
        <v>3</v>
      </c>
      <c r="O1518" s="4">
        <v>2</v>
      </c>
      <c r="P1518" s="4"/>
      <c r="Q1518" s="4"/>
      <c r="R1518" s="4"/>
      <c r="S1518" s="4"/>
      <c r="T1518" s="4"/>
      <c r="U1518" s="4"/>
      <c r="V1518" s="4"/>
      <c r="W1518" s="4"/>
    </row>
    <row r="1519" spans="1:23" x14ac:dyDescent="0.2">
      <c r="A1519" s="4">
        <v>50</v>
      </c>
      <c r="B1519" s="4">
        <v>0</v>
      </c>
      <c r="C1519" s="4">
        <v>0</v>
      </c>
      <c r="D1519" s="4">
        <v>1</v>
      </c>
      <c r="E1519" s="4">
        <v>205</v>
      </c>
      <c r="F1519" s="4">
        <f>ROUND(Source!S1504,O1519)</f>
        <v>79051.600000000006</v>
      </c>
      <c r="G1519" s="4" t="s">
        <v>91</v>
      </c>
      <c r="H1519" s="4" t="s">
        <v>92</v>
      </c>
      <c r="I1519" s="4"/>
      <c r="J1519" s="4"/>
      <c r="K1519" s="4">
        <v>205</v>
      </c>
      <c r="L1519" s="4">
        <v>14</v>
      </c>
      <c r="M1519" s="4">
        <v>3</v>
      </c>
      <c r="N1519" s="4" t="s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/>
    </row>
    <row r="1520" spans="1:23" x14ac:dyDescent="0.2">
      <c r="A1520" s="4">
        <v>50</v>
      </c>
      <c r="B1520" s="4">
        <v>0</v>
      </c>
      <c r="C1520" s="4">
        <v>0</v>
      </c>
      <c r="D1520" s="4">
        <v>1</v>
      </c>
      <c r="E1520" s="4">
        <v>232</v>
      </c>
      <c r="F1520" s="4">
        <f>ROUND(Source!BC1504,O1520)</f>
        <v>0</v>
      </c>
      <c r="G1520" s="4" t="s">
        <v>93</v>
      </c>
      <c r="H1520" s="4" t="s">
        <v>94</v>
      </c>
      <c r="I1520" s="4"/>
      <c r="J1520" s="4"/>
      <c r="K1520" s="4">
        <v>232</v>
      </c>
      <c r="L1520" s="4">
        <v>15</v>
      </c>
      <c r="M1520" s="4">
        <v>3</v>
      </c>
      <c r="N1520" s="4" t="s">
        <v>3</v>
      </c>
      <c r="O1520" s="4">
        <v>2</v>
      </c>
      <c r="P1520" s="4"/>
      <c r="Q1520" s="4"/>
      <c r="R1520" s="4"/>
      <c r="S1520" s="4"/>
      <c r="T1520" s="4"/>
      <c r="U1520" s="4"/>
      <c r="V1520" s="4"/>
      <c r="W1520" s="4"/>
    </row>
    <row r="1521" spans="1:206" x14ac:dyDescent="0.2">
      <c r="A1521" s="4">
        <v>50</v>
      </c>
      <c r="B1521" s="4">
        <v>0</v>
      </c>
      <c r="C1521" s="4">
        <v>0</v>
      </c>
      <c r="D1521" s="4">
        <v>1</v>
      </c>
      <c r="E1521" s="4">
        <v>214</v>
      </c>
      <c r="F1521" s="4">
        <f>ROUND(Source!AS1504,O1521)</f>
        <v>1022758.11</v>
      </c>
      <c r="G1521" s="4" t="s">
        <v>95</v>
      </c>
      <c r="H1521" s="4" t="s">
        <v>96</v>
      </c>
      <c r="I1521" s="4"/>
      <c r="J1521" s="4"/>
      <c r="K1521" s="4">
        <v>214</v>
      </c>
      <c r="L1521" s="4">
        <v>16</v>
      </c>
      <c r="M1521" s="4">
        <v>3</v>
      </c>
      <c r="N1521" s="4" t="s">
        <v>3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/>
    </row>
    <row r="1522" spans="1:206" x14ac:dyDescent="0.2">
      <c r="A1522" s="4">
        <v>50</v>
      </c>
      <c r="B1522" s="4">
        <v>0</v>
      </c>
      <c r="C1522" s="4">
        <v>0</v>
      </c>
      <c r="D1522" s="4">
        <v>1</v>
      </c>
      <c r="E1522" s="4">
        <v>215</v>
      </c>
      <c r="F1522" s="4">
        <f>ROUND(Source!AT1504,O1522)</f>
        <v>0</v>
      </c>
      <c r="G1522" s="4" t="s">
        <v>97</v>
      </c>
      <c r="H1522" s="4" t="s">
        <v>98</v>
      </c>
      <c r="I1522" s="4"/>
      <c r="J1522" s="4"/>
      <c r="K1522" s="4">
        <v>215</v>
      </c>
      <c r="L1522" s="4">
        <v>17</v>
      </c>
      <c r="M1522" s="4">
        <v>3</v>
      </c>
      <c r="N1522" s="4" t="s">
        <v>3</v>
      </c>
      <c r="O1522" s="4">
        <v>2</v>
      </c>
      <c r="P1522" s="4"/>
      <c r="Q1522" s="4"/>
      <c r="R1522" s="4"/>
      <c r="S1522" s="4"/>
      <c r="T1522" s="4"/>
      <c r="U1522" s="4"/>
      <c r="V1522" s="4"/>
      <c r="W1522" s="4"/>
    </row>
    <row r="1523" spans="1:206" x14ac:dyDescent="0.2">
      <c r="A1523" s="4">
        <v>50</v>
      </c>
      <c r="B1523" s="4">
        <v>0</v>
      </c>
      <c r="C1523" s="4">
        <v>0</v>
      </c>
      <c r="D1523" s="4">
        <v>1</v>
      </c>
      <c r="E1523" s="4">
        <v>217</v>
      </c>
      <c r="F1523" s="4">
        <f>ROUND(Source!AU1504,O1523)</f>
        <v>0</v>
      </c>
      <c r="G1523" s="4" t="s">
        <v>99</v>
      </c>
      <c r="H1523" s="4" t="s">
        <v>100</v>
      </c>
      <c r="I1523" s="4"/>
      <c r="J1523" s="4"/>
      <c r="K1523" s="4">
        <v>217</v>
      </c>
      <c r="L1523" s="4">
        <v>18</v>
      </c>
      <c r="M1523" s="4">
        <v>3</v>
      </c>
      <c r="N1523" s="4" t="s">
        <v>3</v>
      </c>
      <c r="O1523" s="4">
        <v>2</v>
      </c>
      <c r="P1523" s="4"/>
      <c r="Q1523" s="4"/>
      <c r="R1523" s="4"/>
      <c r="S1523" s="4"/>
      <c r="T1523" s="4"/>
      <c r="U1523" s="4"/>
      <c r="V1523" s="4"/>
      <c r="W1523" s="4"/>
    </row>
    <row r="1524" spans="1:206" x14ac:dyDescent="0.2">
      <c r="A1524" s="4">
        <v>50</v>
      </c>
      <c r="B1524" s="4">
        <v>0</v>
      </c>
      <c r="C1524" s="4">
        <v>0</v>
      </c>
      <c r="D1524" s="4">
        <v>1</v>
      </c>
      <c r="E1524" s="4">
        <v>230</v>
      </c>
      <c r="F1524" s="4">
        <f>ROUND(Source!BA1504,O1524)</f>
        <v>0</v>
      </c>
      <c r="G1524" s="4" t="s">
        <v>101</v>
      </c>
      <c r="H1524" s="4" t="s">
        <v>102</v>
      </c>
      <c r="I1524" s="4"/>
      <c r="J1524" s="4"/>
      <c r="K1524" s="4">
        <v>230</v>
      </c>
      <c r="L1524" s="4">
        <v>19</v>
      </c>
      <c r="M1524" s="4">
        <v>3</v>
      </c>
      <c r="N1524" s="4" t="s">
        <v>3</v>
      </c>
      <c r="O1524" s="4">
        <v>2</v>
      </c>
      <c r="P1524" s="4"/>
      <c r="Q1524" s="4"/>
      <c r="R1524" s="4"/>
      <c r="S1524" s="4"/>
      <c r="T1524" s="4"/>
      <c r="U1524" s="4"/>
      <c r="V1524" s="4"/>
      <c r="W1524" s="4"/>
    </row>
    <row r="1525" spans="1:206" x14ac:dyDescent="0.2">
      <c r="A1525" s="4">
        <v>50</v>
      </c>
      <c r="B1525" s="4">
        <v>0</v>
      </c>
      <c r="C1525" s="4">
        <v>0</v>
      </c>
      <c r="D1525" s="4">
        <v>1</v>
      </c>
      <c r="E1525" s="4">
        <v>206</v>
      </c>
      <c r="F1525" s="4">
        <f>ROUND(Source!T1504,O1525)</f>
        <v>0</v>
      </c>
      <c r="G1525" s="4" t="s">
        <v>103</v>
      </c>
      <c r="H1525" s="4" t="s">
        <v>104</v>
      </c>
      <c r="I1525" s="4"/>
      <c r="J1525" s="4"/>
      <c r="K1525" s="4">
        <v>206</v>
      </c>
      <c r="L1525" s="4">
        <v>20</v>
      </c>
      <c r="M1525" s="4">
        <v>3</v>
      </c>
      <c r="N1525" s="4" t="s">
        <v>3</v>
      </c>
      <c r="O1525" s="4">
        <v>2</v>
      </c>
      <c r="P1525" s="4"/>
      <c r="Q1525" s="4"/>
      <c r="R1525" s="4"/>
      <c r="S1525" s="4"/>
      <c r="T1525" s="4"/>
      <c r="U1525" s="4"/>
      <c r="V1525" s="4"/>
      <c r="W1525" s="4"/>
    </row>
    <row r="1526" spans="1:206" x14ac:dyDescent="0.2">
      <c r="A1526" s="4">
        <v>50</v>
      </c>
      <c r="B1526" s="4">
        <v>0</v>
      </c>
      <c r="C1526" s="4">
        <v>0</v>
      </c>
      <c r="D1526" s="4">
        <v>1</v>
      </c>
      <c r="E1526" s="4">
        <v>207</v>
      </c>
      <c r="F1526" s="4">
        <f>Source!U1504</f>
        <v>288.16739999999999</v>
      </c>
      <c r="G1526" s="4" t="s">
        <v>105</v>
      </c>
      <c r="H1526" s="4" t="s">
        <v>106</v>
      </c>
      <c r="I1526" s="4"/>
      <c r="J1526" s="4"/>
      <c r="K1526" s="4">
        <v>207</v>
      </c>
      <c r="L1526" s="4">
        <v>21</v>
      </c>
      <c r="M1526" s="4">
        <v>3</v>
      </c>
      <c r="N1526" s="4" t="s">
        <v>3</v>
      </c>
      <c r="O1526" s="4">
        <v>-1</v>
      </c>
      <c r="P1526" s="4"/>
      <c r="Q1526" s="4"/>
      <c r="R1526" s="4"/>
      <c r="S1526" s="4"/>
      <c r="T1526" s="4"/>
      <c r="U1526" s="4"/>
      <c r="V1526" s="4"/>
      <c r="W1526" s="4"/>
    </row>
    <row r="1527" spans="1:206" x14ac:dyDescent="0.2">
      <c r="A1527" s="4">
        <v>50</v>
      </c>
      <c r="B1527" s="4">
        <v>0</v>
      </c>
      <c r="C1527" s="4">
        <v>0</v>
      </c>
      <c r="D1527" s="4">
        <v>1</v>
      </c>
      <c r="E1527" s="4">
        <v>208</v>
      </c>
      <c r="F1527" s="4">
        <f>Source!V1504</f>
        <v>0</v>
      </c>
      <c r="G1527" s="4" t="s">
        <v>107</v>
      </c>
      <c r="H1527" s="4" t="s">
        <v>108</v>
      </c>
      <c r="I1527" s="4"/>
      <c r="J1527" s="4"/>
      <c r="K1527" s="4">
        <v>208</v>
      </c>
      <c r="L1527" s="4">
        <v>22</v>
      </c>
      <c r="M1527" s="4">
        <v>3</v>
      </c>
      <c r="N1527" s="4" t="s">
        <v>3</v>
      </c>
      <c r="O1527" s="4">
        <v>-1</v>
      </c>
      <c r="P1527" s="4"/>
      <c r="Q1527" s="4"/>
      <c r="R1527" s="4"/>
      <c r="S1527" s="4"/>
      <c r="T1527" s="4"/>
      <c r="U1527" s="4"/>
      <c r="V1527" s="4"/>
      <c r="W1527" s="4"/>
    </row>
    <row r="1528" spans="1:206" x14ac:dyDescent="0.2">
      <c r="A1528" s="4">
        <v>50</v>
      </c>
      <c r="B1528" s="4">
        <v>0</v>
      </c>
      <c r="C1528" s="4">
        <v>0</v>
      </c>
      <c r="D1528" s="4">
        <v>1</v>
      </c>
      <c r="E1528" s="4">
        <v>209</v>
      </c>
      <c r="F1528" s="4">
        <f>ROUND(Source!W1504,O1528)</f>
        <v>0</v>
      </c>
      <c r="G1528" s="4" t="s">
        <v>109</v>
      </c>
      <c r="H1528" s="4" t="s">
        <v>110</v>
      </c>
      <c r="I1528" s="4"/>
      <c r="J1528" s="4"/>
      <c r="K1528" s="4">
        <v>209</v>
      </c>
      <c r="L1528" s="4">
        <v>23</v>
      </c>
      <c r="M1528" s="4">
        <v>3</v>
      </c>
      <c r="N1528" s="4" t="s">
        <v>3</v>
      </c>
      <c r="O1528" s="4">
        <v>2</v>
      </c>
      <c r="P1528" s="4"/>
      <c r="Q1528" s="4"/>
      <c r="R1528" s="4"/>
      <c r="S1528" s="4"/>
      <c r="T1528" s="4"/>
      <c r="U1528" s="4"/>
      <c r="V1528" s="4"/>
      <c r="W1528" s="4"/>
    </row>
    <row r="1529" spans="1:206" x14ac:dyDescent="0.2">
      <c r="A1529" s="4">
        <v>50</v>
      </c>
      <c r="B1529" s="4">
        <v>0</v>
      </c>
      <c r="C1529" s="4">
        <v>0</v>
      </c>
      <c r="D1529" s="4">
        <v>1</v>
      </c>
      <c r="E1529" s="4">
        <v>210</v>
      </c>
      <c r="F1529" s="4">
        <f>ROUND(Source!X1504,O1529)</f>
        <v>78523.199999999997</v>
      </c>
      <c r="G1529" s="4" t="s">
        <v>111</v>
      </c>
      <c r="H1529" s="4" t="s">
        <v>112</v>
      </c>
      <c r="I1529" s="4"/>
      <c r="J1529" s="4"/>
      <c r="K1529" s="4">
        <v>210</v>
      </c>
      <c r="L1529" s="4">
        <v>25</v>
      </c>
      <c r="M1529" s="4">
        <v>3</v>
      </c>
      <c r="N1529" s="4" t="s">
        <v>3</v>
      </c>
      <c r="O1529" s="4">
        <v>2</v>
      </c>
      <c r="P1529" s="4"/>
      <c r="Q1529" s="4"/>
      <c r="R1529" s="4"/>
      <c r="S1529" s="4"/>
      <c r="T1529" s="4"/>
      <c r="U1529" s="4"/>
      <c r="V1529" s="4"/>
      <c r="W1529" s="4"/>
    </row>
    <row r="1530" spans="1:206" x14ac:dyDescent="0.2">
      <c r="A1530" s="4">
        <v>50</v>
      </c>
      <c r="B1530" s="4">
        <v>0</v>
      </c>
      <c r="C1530" s="4">
        <v>0</v>
      </c>
      <c r="D1530" s="4">
        <v>1</v>
      </c>
      <c r="E1530" s="4">
        <v>211</v>
      </c>
      <c r="F1530" s="4">
        <f>ROUND(Source!Y1504,O1530)</f>
        <v>36279.82</v>
      </c>
      <c r="G1530" s="4" t="s">
        <v>113</v>
      </c>
      <c r="H1530" s="4" t="s">
        <v>114</v>
      </c>
      <c r="I1530" s="4"/>
      <c r="J1530" s="4"/>
      <c r="K1530" s="4">
        <v>211</v>
      </c>
      <c r="L1530" s="4">
        <v>26</v>
      </c>
      <c r="M1530" s="4">
        <v>3</v>
      </c>
      <c r="N1530" s="4" t="s">
        <v>3</v>
      </c>
      <c r="O1530" s="4">
        <v>2</v>
      </c>
      <c r="P1530" s="4"/>
      <c r="Q1530" s="4"/>
      <c r="R1530" s="4"/>
      <c r="S1530" s="4"/>
      <c r="T1530" s="4"/>
      <c r="U1530" s="4"/>
      <c r="V1530" s="4"/>
      <c r="W1530" s="4"/>
    </row>
    <row r="1531" spans="1:206" x14ac:dyDescent="0.2">
      <c r="A1531" s="4">
        <v>50</v>
      </c>
      <c r="B1531" s="4">
        <v>0</v>
      </c>
      <c r="C1531" s="4">
        <v>0</v>
      </c>
      <c r="D1531" s="4">
        <v>1</v>
      </c>
      <c r="E1531" s="4">
        <v>224</v>
      </c>
      <c r="F1531" s="4">
        <f>ROUND(Source!AR1504,O1531)</f>
        <v>1022758.11</v>
      </c>
      <c r="G1531" s="4" t="s">
        <v>115</v>
      </c>
      <c r="H1531" s="4" t="s">
        <v>116</v>
      </c>
      <c r="I1531" s="4"/>
      <c r="J1531" s="4"/>
      <c r="K1531" s="4">
        <v>224</v>
      </c>
      <c r="L1531" s="4">
        <v>27</v>
      </c>
      <c r="M1531" s="4">
        <v>3</v>
      </c>
      <c r="N1531" s="4" t="s">
        <v>3</v>
      </c>
      <c r="O1531" s="4">
        <v>2</v>
      </c>
      <c r="P1531" s="4"/>
      <c r="Q1531" s="4"/>
      <c r="R1531" s="4"/>
      <c r="S1531" s="4"/>
      <c r="T1531" s="4"/>
      <c r="U1531" s="4"/>
      <c r="V1531" s="4"/>
      <c r="W1531" s="4"/>
    </row>
    <row r="1533" spans="1:206" x14ac:dyDescent="0.2">
      <c r="A1533" s="2">
        <v>51</v>
      </c>
      <c r="B1533" s="2">
        <f>B12</f>
        <v>1568</v>
      </c>
      <c r="C1533" s="2">
        <f>A12</f>
        <v>1</v>
      </c>
      <c r="D1533" s="2">
        <f>ROW(A12)</f>
        <v>12</v>
      </c>
      <c r="E1533" s="2"/>
      <c r="F1533" s="2" t="str">
        <f>IF(F12&lt;&gt;"",F12,"")</f>
        <v>1</v>
      </c>
      <c r="G1533" s="2" t="str">
        <f>IF(G12&lt;&gt;"",G12,"")</f>
        <v>1 этап Общестрой</v>
      </c>
      <c r="H1533" s="2">
        <v>0</v>
      </c>
      <c r="I1533" s="2"/>
      <c r="J1533" s="2"/>
      <c r="K1533" s="2"/>
      <c r="L1533" s="2"/>
      <c r="M1533" s="2"/>
      <c r="N1533" s="2"/>
      <c r="O1533" s="2">
        <f t="shared" ref="O1533:T1533" si="1176">ROUND(O1504,2)</f>
        <v>873417.81</v>
      </c>
      <c r="P1533" s="2">
        <f t="shared" si="1176"/>
        <v>740960.37</v>
      </c>
      <c r="Q1533" s="2">
        <f t="shared" si="1176"/>
        <v>53405.84</v>
      </c>
      <c r="R1533" s="2">
        <f t="shared" si="1176"/>
        <v>21998.26</v>
      </c>
      <c r="S1533" s="2">
        <f t="shared" si="1176"/>
        <v>79051.600000000006</v>
      </c>
      <c r="T1533" s="2">
        <f t="shared" si="1176"/>
        <v>0</v>
      </c>
      <c r="U1533" s="2">
        <f>U1504</f>
        <v>288.16739999999999</v>
      </c>
      <c r="V1533" s="2">
        <f>V1504</f>
        <v>0</v>
      </c>
      <c r="W1533" s="2">
        <f>ROUND(W1504,2)</f>
        <v>0</v>
      </c>
      <c r="X1533" s="2">
        <f>ROUND(X1504,2)</f>
        <v>78523.199999999997</v>
      </c>
      <c r="Y1533" s="2">
        <f>ROUND(Y1504,2)</f>
        <v>36279.82</v>
      </c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>
        <f t="shared" ref="AO1533:BC1533" si="1177">ROUND(AO1504,2)</f>
        <v>0</v>
      </c>
      <c r="AP1533" s="2">
        <f t="shared" si="1177"/>
        <v>0</v>
      </c>
      <c r="AQ1533" s="2">
        <f t="shared" si="1177"/>
        <v>0</v>
      </c>
      <c r="AR1533" s="2">
        <f t="shared" si="1177"/>
        <v>1022758.11</v>
      </c>
      <c r="AS1533" s="2">
        <f t="shared" si="1177"/>
        <v>1022758.11</v>
      </c>
      <c r="AT1533" s="2">
        <f t="shared" si="1177"/>
        <v>0</v>
      </c>
      <c r="AU1533" s="2">
        <f t="shared" si="1177"/>
        <v>0</v>
      </c>
      <c r="AV1533" s="2">
        <f t="shared" si="1177"/>
        <v>740960.37</v>
      </c>
      <c r="AW1533" s="2">
        <f t="shared" si="1177"/>
        <v>740960.37</v>
      </c>
      <c r="AX1533" s="2">
        <f t="shared" si="1177"/>
        <v>0</v>
      </c>
      <c r="AY1533" s="2">
        <f t="shared" si="1177"/>
        <v>740960.37</v>
      </c>
      <c r="AZ1533" s="2">
        <f t="shared" si="1177"/>
        <v>0</v>
      </c>
      <c r="BA1533" s="2">
        <f t="shared" si="1177"/>
        <v>0</v>
      </c>
      <c r="BB1533" s="2">
        <f t="shared" si="1177"/>
        <v>0</v>
      </c>
      <c r="BC1533" s="2">
        <f t="shared" si="1177"/>
        <v>0</v>
      </c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>
        <v>0</v>
      </c>
    </row>
    <row r="1535" spans="1:206" x14ac:dyDescent="0.2">
      <c r="A1535" s="4">
        <v>50</v>
      </c>
      <c r="B1535" s="4">
        <v>0</v>
      </c>
      <c r="C1535" s="4">
        <v>0</v>
      </c>
      <c r="D1535" s="4">
        <v>1</v>
      </c>
      <c r="E1535" s="4">
        <v>201</v>
      </c>
      <c r="F1535" s="4">
        <f>ROUND(Source!O1533,O1535)</f>
        <v>873417.81</v>
      </c>
      <c r="G1535" s="4" t="s">
        <v>65</v>
      </c>
      <c r="H1535" s="4" t="s">
        <v>66</v>
      </c>
      <c r="I1535" s="4"/>
      <c r="J1535" s="4"/>
      <c r="K1535" s="4">
        <v>201</v>
      </c>
      <c r="L1535" s="4">
        <v>1</v>
      </c>
      <c r="M1535" s="4">
        <v>3</v>
      </c>
      <c r="N1535" s="4" t="s">
        <v>3</v>
      </c>
      <c r="O1535" s="4">
        <v>2</v>
      </c>
      <c r="P1535" s="4"/>
      <c r="Q1535" s="4"/>
      <c r="R1535" s="4"/>
      <c r="S1535" s="4"/>
      <c r="T1535" s="4"/>
      <c r="U1535" s="4"/>
      <c r="V1535" s="4"/>
      <c r="W1535" s="4"/>
    </row>
    <row r="1536" spans="1:206" x14ac:dyDescent="0.2">
      <c r="A1536" s="4">
        <v>50</v>
      </c>
      <c r="B1536" s="4">
        <v>0</v>
      </c>
      <c r="C1536" s="4">
        <v>0</v>
      </c>
      <c r="D1536" s="4">
        <v>1</v>
      </c>
      <c r="E1536" s="4">
        <v>202</v>
      </c>
      <c r="F1536" s="4">
        <f>ROUND(Source!P1533,O1536)</f>
        <v>740960.37</v>
      </c>
      <c r="G1536" s="4" t="s">
        <v>67</v>
      </c>
      <c r="H1536" s="4" t="s">
        <v>68</v>
      </c>
      <c r="I1536" s="4"/>
      <c r="J1536" s="4"/>
      <c r="K1536" s="4">
        <v>202</v>
      </c>
      <c r="L1536" s="4">
        <v>2</v>
      </c>
      <c r="M1536" s="4">
        <v>3</v>
      </c>
      <c r="N1536" s="4" t="s">
        <v>3</v>
      </c>
      <c r="O1536" s="4">
        <v>2</v>
      </c>
      <c r="P1536" s="4"/>
      <c r="Q1536" s="4"/>
      <c r="R1536" s="4"/>
      <c r="S1536" s="4"/>
      <c r="T1536" s="4"/>
      <c r="U1536" s="4"/>
      <c r="V1536" s="4"/>
      <c r="W1536" s="4"/>
    </row>
    <row r="1537" spans="1:23" x14ac:dyDescent="0.2">
      <c r="A1537" s="4">
        <v>50</v>
      </c>
      <c r="B1537" s="4">
        <v>0</v>
      </c>
      <c r="C1537" s="4">
        <v>0</v>
      </c>
      <c r="D1537" s="4">
        <v>1</v>
      </c>
      <c r="E1537" s="4">
        <v>222</v>
      </c>
      <c r="F1537" s="4">
        <f>ROUND(Source!AO1533,O1537)</f>
        <v>0</v>
      </c>
      <c r="G1537" s="4" t="s">
        <v>69</v>
      </c>
      <c r="H1537" s="4" t="s">
        <v>70</v>
      </c>
      <c r="I1537" s="4"/>
      <c r="J1537" s="4"/>
      <c r="K1537" s="4">
        <v>222</v>
      </c>
      <c r="L1537" s="4">
        <v>3</v>
      </c>
      <c r="M1537" s="4">
        <v>3</v>
      </c>
      <c r="N1537" s="4" t="s">
        <v>3</v>
      </c>
      <c r="O1537" s="4">
        <v>2</v>
      </c>
      <c r="P1537" s="4"/>
      <c r="Q1537" s="4"/>
      <c r="R1537" s="4"/>
      <c r="S1537" s="4"/>
      <c r="T1537" s="4"/>
      <c r="U1537" s="4"/>
      <c r="V1537" s="4"/>
      <c r="W1537" s="4"/>
    </row>
    <row r="1538" spans="1:23" x14ac:dyDescent="0.2">
      <c r="A1538" s="4">
        <v>50</v>
      </c>
      <c r="B1538" s="4">
        <v>0</v>
      </c>
      <c r="C1538" s="4">
        <v>0</v>
      </c>
      <c r="D1538" s="4">
        <v>1</v>
      </c>
      <c r="E1538" s="4">
        <v>225</v>
      </c>
      <c r="F1538" s="4">
        <f>ROUND(Source!AV1533,O1538)</f>
        <v>740960.37</v>
      </c>
      <c r="G1538" s="4" t="s">
        <v>71</v>
      </c>
      <c r="H1538" s="4" t="s">
        <v>72</v>
      </c>
      <c r="I1538" s="4"/>
      <c r="J1538" s="4"/>
      <c r="K1538" s="4">
        <v>225</v>
      </c>
      <c r="L1538" s="4">
        <v>4</v>
      </c>
      <c r="M1538" s="4">
        <v>3</v>
      </c>
      <c r="N1538" s="4" t="s">
        <v>3</v>
      </c>
      <c r="O1538" s="4">
        <v>2</v>
      </c>
      <c r="P1538" s="4"/>
      <c r="Q1538" s="4"/>
      <c r="R1538" s="4"/>
      <c r="S1538" s="4"/>
      <c r="T1538" s="4"/>
      <c r="U1538" s="4"/>
      <c r="V1538" s="4"/>
      <c r="W1538" s="4"/>
    </row>
    <row r="1539" spans="1:23" x14ac:dyDescent="0.2">
      <c r="A1539" s="4">
        <v>50</v>
      </c>
      <c r="B1539" s="4">
        <v>0</v>
      </c>
      <c r="C1539" s="4">
        <v>0</v>
      </c>
      <c r="D1539" s="4">
        <v>1</v>
      </c>
      <c r="E1539" s="4">
        <v>226</v>
      </c>
      <c r="F1539" s="4">
        <f>ROUND(Source!AW1533,O1539)</f>
        <v>740960.37</v>
      </c>
      <c r="G1539" s="4" t="s">
        <v>73</v>
      </c>
      <c r="H1539" s="4" t="s">
        <v>74</v>
      </c>
      <c r="I1539" s="4"/>
      <c r="J1539" s="4"/>
      <c r="K1539" s="4">
        <v>226</v>
      </c>
      <c r="L1539" s="4">
        <v>5</v>
      </c>
      <c r="M1539" s="4">
        <v>3</v>
      </c>
      <c r="N1539" s="4" t="s">
        <v>3</v>
      </c>
      <c r="O1539" s="4">
        <v>2</v>
      </c>
      <c r="P1539" s="4"/>
      <c r="Q1539" s="4"/>
      <c r="R1539" s="4"/>
      <c r="S1539" s="4"/>
      <c r="T1539" s="4"/>
      <c r="U1539" s="4"/>
      <c r="V1539" s="4"/>
      <c r="W1539" s="4"/>
    </row>
    <row r="1540" spans="1:23" x14ac:dyDescent="0.2">
      <c r="A1540" s="4">
        <v>50</v>
      </c>
      <c r="B1540" s="4">
        <v>0</v>
      </c>
      <c r="C1540" s="4">
        <v>0</v>
      </c>
      <c r="D1540" s="4">
        <v>1</v>
      </c>
      <c r="E1540" s="4">
        <v>227</v>
      </c>
      <c r="F1540" s="4">
        <f>ROUND(Source!AX1533,O1540)</f>
        <v>0</v>
      </c>
      <c r="G1540" s="4" t="s">
        <v>75</v>
      </c>
      <c r="H1540" s="4" t="s">
        <v>76</v>
      </c>
      <c r="I1540" s="4"/>
      <c r="J1540" s="4"/>
      <c r="K1540" s="4">
        <v>227</v>
      </c>
      <c r="L1540" s="4">
        <v>6</v>
      </c>
      <c r="M1540" s="4">
        <v>3</v>
      </c>
      <c r="N1540" s="4" t="s">
        <v>3</v>
      </c>
      <c r="O1540" s="4">
        <v>2</v>
      </c>
      <c r="P1540" s="4"/>
      <c r="Q1540" s="4"/>
      <c r="R1540" s="4"/>
      <c r="S1540" s="4"/>
      <c r="T1540" s="4"/>
      <c r="U1540" s="4"/>
      <c r="V1540" s="4"/>
      <c r="W1540" s="4"/>
    </row>
    <row r="1541" spans="1:23" x14ac:dyDescent="0.2">
      <c r="A1541" s="4">
        <v>50</v>
      </c>
      <c r="B1541" s="4">
        <v>0</v>
      </c>
      <c r="C1541" s="4">
        <v>0</v>
      </c>
      <c r="D1541" s="4">
        <v>1</v>
      </c>
      <c r="E1541" s="4">
        <v>228</v>
      </c>
      <c r="F1541" s="4">
        <f>ROUND(Source!AY1533,O1541)</f>
        <v>740960.37</v>
      </c>
      <c r="G1541" s="4" t="s">
        <v>77</v>
      </c>
      <c r="H1541" s="4" t="s">
        <v>78</v>
      </c>
      <c r="I1541" s="4"/>
      <c r="J1541" s="4"/>
      <c r="K1541" s="4">
        <v>228</v>
      </c>
      <c r="L1541" s="4">
        <v>7</v>
      </c>
      <c r="M1541" s="4">
        <v>3</v>
      </c>
      <c r="N1541" s="4" t="s">
        <v>3</v>
      </c>
      <c r="O1541" s="4">
        <v>2</v>
      </c>
      <c r="P1541" s="4"/>
      <c r="Q1541" s="4"/>
      <c r="R1541" s="4"/>
      <c r="S1541" s="4"/>
      <c r="T1541" s="4"/>
      <c r="U1541" s="4"/>
      <c r="V1541" s="4"/>
      <c r="W1541" s="4"/>
    </row>
    <row r="1542" spans="1:23" x14ac:dyDescent="0.2">
      <c r="A1542" s="4">
        <v>50</v>
      </c>
      <c r="B1542" s="4">
        <v>0</v>
      </c>
      <c r="C1542" s="4">
        <v>0</v>
      </c>
      <c r="D1542" s="4">
        <v>1</v>
      </c>
      <c r="E1542" s="4">
        <v>216</v>
      </c>
      <c r="F1542" s="4">
        <f>ROUND(Source!AP1533,O1542)</f>
        <v>0</v>
      </c>
      <c r="G1542" s="4" t="s">
        <v>79</v>
      </c>
      <c r="H1542" s="4" t="s">
        <v>80</v>
      </c>
      <c r="I1542" s="4"/>
      <c r="J1542" s="4"/>
      <c r="K1542" s="4">
        <v>216</v>
      </c>
      <c r="L1542" s="4">
        <v>8</v>
      </c>
      <c r="M1542" s="4">
        <v>3</v>
      </c>
      <c r="N1542" s="4" t="s">
        <v>3</v>
      </c>
      <c r="O1542" s="4">
        <v>2</v>
      </c>
      <c r="P1542" s="4"/>
      <c r="Q1542" s="4"/>
      <c r="R1542" s="4"/>
      <c r="S1542" s="4"/>
      <c r="T1542" s="4"/>
      <c r="U1542" s="4"/>
      <c r="V1542" s="4"/>
      <c r="W1542" s="4"/>
    </row>
    <row r="1543" spans="1:23" x14ac:dyDescent="0.2">
      <c r="A1543" s="4">
        <v>50</v>
      </c>
      <c r="B1543" s="4">
        <v>0</v>
      </c>
      <c r="C1543" s="4">
        <v>0</v>
      </c>
      <c r="D1543" s="4">
        <v>1</v>
      </c>
      <c r="E1543" s="4">
        <v>223</v>
      </c>
      <c r="F1543" s="4">
        <f>ROUND(Source!AQ1533,O1543)</f>
        <v>0</v>
      </c>
      <c r="G1543" s="4" t="s">
        <v>81</v>
      </c>
      <c r="H1543" s="4" t="s">
        <v>82</v>
      </c>
      <c r="I1543" s="4"/>
      <c r="J1543" s="4"/>
      <c r="K1543" s="4">
        <v>223</v>
      </c>
      <c r="L1543" s="4">
        <v>9</v>
      </c>
      <c r="M1543" s="4">
        <v>3</v>
      </c>
      <c r="N1543" s="4" t="s">
        <v>3</v>
      </c>
      <c r="O1543" s="4">
        <v>2</v>
      </c>
      <c r="P1543" s="4"/>
      <c r="Q1543" s="4"/>
      <c r="R1543" s="4"/>
      <c r="S1543" s="4"/>
      <c r="T1543" s="4"/>
      <c r="U1543" s="4"/>
      <c r="V1543" s="4"/>
      <c r="W1543" s="4"/>
    </row>
    <row r="1544" spans="1:23" x14ac:dyDescent="0.2">
      <c r="A1544" s="4">
        <v>50</v>
      </c>
      <c r="B1544" s="4">
        <v>0</v>
      </c>
      <c r="C1544" s="4">
        <v>0</v>
      </c>
      <c r="D1544" s="4">
        <v>1</v>
      </c>
      <c r="E1544" s="4">
        <v>229</v>
      </c>
      <c r="F1544" s="4">
        <f>ROUND(Source!AZ1533,O1544)</f>
        <v>0</v>
      </c>
      <c r="G1544" s="4" t="s">
        <v>83</v>
      </c>
      <c r="H1544" s="4" t="s">
        <v>84</v>
      </c>
      <c r="I1544" s="4"/>
      <c r="J1544" s="4"/>
      <c r="K1544" s="4">
        <v>229</v>
      </c>
      <c r="L1544" s="4">
        <v>10</v>
      </c>
      <c r="M1544" s="4">
        <v>3</v>
      </c>
      <c r="N1544" s="4" t="s">
        <v>3</v>
      </c>
      <c r="O1544" s="4">
        <v>2</v>
      </c>
      <c r="P1544" s="4"/>
      <c r="Q1544" s="4"/>
      <c r="R1544" s="4"/>
      <c r="S1544" s="4"/>
      <c r="T1544" s="4"/>
      <c r="U1544" s="4"/>
      <c r="V1544" s="4"/>
      <c r="W1544" s="4"/>
    </row>
    <row r="1545" spans="1:23" x14ac:dyDescent="0.2">
      <c r="A1545" s="4">
        <v>50</v>
      </c>
      <c r="B1545" s="4">
        <v>0</v>
      </c>
      <c r="C1545" s="4">
        <v>0</v>
      </c>
      <c r="D1545" s="4">
        <v>1</v>
      </c>
      <c r="E1545" s="4">
        <v>203</v>
      </c>
      <c r="F1545" s="4">
        <f>ROUND(Source!Q1533,O1545)</f>
        <v>53405.84</v>
      </c>
      <c r="G1545" s="4" t="s">
        <v>85</v>
      </c>
      <c r="H1545" s="4" t="s">
        <v>86</v>
      </c>
      <c r="I1545" s="4"/>
      <c r="J1545" s="4"/>
      <c r="K1545" s="4">
        <v>203</v>
      </c>
      <c r="L1545" s="4">
        <v>11</v>
      </c>
      <c r="M1545" s="4">
        <v>3</v>
      </c>
      <c r="N1545" s="4" t="s">
        <v>3</v>
      </c>
      <c r="O1545" s="4">
        <v>2</v>
      </c>
      <c r="P1545" s="4"/>
      <c r="Q1545" s="4"/>
      <c r="R1545" s="4"/>
      <c r="S1545" s="4"/>
      <c r="T1545" s="4"/>
      <c r="U1545" s="4"/>
      <c r="V1545" s="4"/>
      <c r="W1545" s="4"/>
    </row>
    <row r="1546" spans="1:23" x14ac:dyDescent="0.2">
      <c r="A1546" s="4">
        <v>50</v>
      </c>
      <c r="B1546" s="4">
        <v>0</v>
      </c>
      <c r="C1546" s="4">
        <v>0</v>
      </c>
      <c r="D1546" s="4">
        <v>1</v>
      </c>
      <c r="E1546" s="4">
        <v>231</v>
      </c>
      <c r="F1546" s="4">
        <f>ROUND(Source!BB1533,O1546)</f>
        <v>0</v>
      </c>
      <c r="G1546" s="4" t="s">
        <v>87</v>
      </c>
      <c r="H1546" s="4" t="s">
        <v>88</v>
      </c>
      <c r="I1546" s="4"/>
      <c r="J1546" s="4"/>
      <c r="K1546" s="4">
        <v>231</v>
      </c>
      <c r="L1546" s="4">
        <v>12</v>
      </c>
      <c r="M1546" s="4">
        <v>3</v>
      </c>
      <c r="N1546" s="4" t="s">
        <v>3</v>
      </c>
      <c r="O1546" s="4">
        <v>2</v>
      </c>
      <c r="P1546" s="4"/>
      <c r="Q1546" s="4"/>
      <c r="R1546" s="4"/>
      <c r="S1546" s="4"/>
      <c r="T1546" s="4"/>
      <c r="U1546" s="4"/>
      <c r="V1546" s="4"/>
      <c r="W1546" s="4"/>
    </row>
    <row r="1547" spans="1:23" x14ac:dyDescent="0.2">
      <c r="A1547" s="4">
        <v>50</v>
      </c>
      <c r="B1547" s="4">
        <v>0</v>
      </c>
      <c r="C1547" s="4">
        <v>0</v>
      </c>
      <c r="D1547" s="4">
        <v>1</v>
      </c>
      <c r="E1547" s="4">
        <v>204</v>
      </c>
      <c r="F1547" s="4">
        <f>ROUND(Source!R1533,O1547)</f>
        <v>21998.26</v>
      </c>
      <c r="G1547" s="4" t="s">
        <v>89</v>
      </c>
      <c r="H1547" s="4" t="s">
        <v>90</v>
      </c>
      <c r="I1547" s="4"/>
      <c r="J1547" s="4"/>
      <c r="K1547" s="4">
        <v>204</v>
      </c>
      <c r="L1547" s="4">
        <v>13</v>
      </c>
      <c r="M1547" s="4">
        <v>3</v>
      </c>
      <c r="N1547" s="4" t="s">
        <v>3</v>
      </c>
      <c r="O1547" s="4">
        <v>2</v>
      </c>
      <c r="P1547" s="4"/>
      <c r="Q1547" s="4"/>
      <c r="R1547" s="4"/>
      <c r="S1547" s="4"/>
      <c r="T1547" s="4"/>
      <c r="U1547" s="4"/>
      <c r="V1547" s="4"/>
      <c r="W1547" s="4"/>
    </row>
    <row r="1548" spans="1:23" x14ac:dyDescent="0.2">
      <c r="A1548" s="4">
        <v>50</v>
      </c>
      <c r="B1548" s="4">
        <v>0</v>
      </c>
      <c r="C1548" s="4">
        <v>0</v>
      </c>
      <c r="D1548" s="4">
        <v>1</v>
      </c>
      <c r="E1548" s="4">
        <v>205</v>
      </c>
      <c r="F1548" s="4">
        <f>ROUND(Source!S1533,O1548)</f>
        <v>79051.600000000006</v>
      </c>
      <c r="G1548" s="4" t="s">
        <v>91</v>
      </c>
      <c r="H1548" s="4" t="s">
        <v>92</v>
      </c>
      <c r="I1548" s="4"/>
      <c r="J1548" s="4"/>
      <c r="K1548" s="4">
        <v>205</v>
      </c>
      <c r="L1548" s="4">
        <v>14</v>
      </c>
      <c r="M1548" s="4">
        <v>3</v>
      </c>
      <c r="N1548" s="4" t="s">
        <v>3</v>
      </c>
      <c r="O1548" s="4">
        <v>2</v>
      </c>
      <c r="P1548" s="4"/>
      <c r="Q1548" s="4"/>
      <c r="R1548" s="4"/>
      <c r="S1548" s="4"/>
      <c r="T1548" s="4"/>
      <c r="U1548" s="4"/>
      <c r="V1548" s="4"/>
      <c r="W1548" s="4"/>
    </row>
    <row r="1549" spans="1:23" x14ac:dyDescent="0.2">
      <c r="A1549" s="4">
        <v>50</v>
      </c>
      <c r="B1549" s="4">
        <v>0</v>
      </c>
      <c r="C1549" s="4">
        <v>0</v>
      </c>
      <c r="D1549" s="4">
        <v>1</v>
      </c>
      <c r="E1549" s="4">
        <v>232</v>
      </c>
      <c r="F1549" s="4">
        <f>ROUND(Source!BC1533,O1549)</f>
        <v>0</v>
      </c>
      <c r="G1549" s="4" t="s">
        <v>93</v>
      </c>
      <c r="H1549" s="4" t="s">
        <v>94</v>
      </c>
      <c r="I1549" s="4"/>
      <c r="J1549" s="4"/>
      <c r="K1549" s="4">
        <v>232</v>
      </c>
      <c r="L1549" s="4">
        <v>15</v>
      </c>
      <c r="M1549" s="4">
        <v>3</v>
      </c>
      <c r="N1549" s="4" t="s">
        <v>3</v>
      </c>
      <c r="O1549" s="4">
        <v>2</v>
      </c>
      <c r="P1549" s="4"/>
      <c r="Q1549" s="4"/>
      <c r="R1549" s="4"/>
      <c r="S1549" s="4"/>
      <c r="T1549" s="4"/>
      <c r="U1549" s="4"/>
      <c r="V1549" s="4"/>
      <c r="W1549" s="4"/>
    </row>
    <row r="1550" spans="1:23" x14ac:dyDescent="0.2">
      <c r="A1550" s="4">
        <v>50</v>
      </c>
      <c r="B1550" s="4">
        <v>0</v>
      </c>
      <c r="C1550" s="4">
        <v>0</v>
      </c>
      <c r="D1550" s="4">
        <v>1</v>
      </c>
      <c r="E1550" s="4">
        <v>214</v>
      </c>
      <c r="F1550" s="4">
        <f>ROUND(Source!AS1533,O1550)</f>
        <v>1022758.11</v>
      </c>
      <c r="G1550" s="4" t="s">
        <v>95</v>
      </c>
      <c r="H1550" s="4" t="s">
        <v>96</v>
      </c>
      <c r="I1550" s="4"/>
      <c r="J1550" s="4"/>
      <c r="K1550" s="4">
        <v>214</v>
      </c>
      <c r="L1550" s="4">
        <v>16</v>
      </c>
      <c r="M1550" s="4">
        <v>3</v>
      </c>
      <c r="N1550" s="4" t="s">
        <v>3</v>
      </c>
      <c r="O1550" s="4">
        <v>2</v>
      </c>
      <c r="P1550" s="4"/>
      <c r="Q1550" s="4"/>
      <c r="R1550" s="4"/>
      <c r="S1550" s="4"/>
      <c r="T1550" s="4"/>
      <c r="U1550" s="4"/>
      <c r="V1550" s="4"/>
      <c r="W1550" s="4"/>
    </row>
    <row r="1551" spans="1:23" x14ac:dyDescent="0.2">
      <c r="A1551" s="4">
        <v>50</v>
      </c>
      <c r="B1551" s="4">
        <v>0</v>
      </c>
      <c r="C1551" s="4">
        <v>0</v>
      </c>
      <c r="D1551" s="4">
        <v>1</v>
      </c>
      <c r="E1551" s="4">
        <v>215</v>
      </c>
      <c r="F1551" s="4">
        <f>ROUND(Source!AT1533,O1551)</f>
        <v>0</v>
      </c>
      <c r="G1551" s="4" t="s">
        <v>97</v>
      </c>
      <c r="H1551" s="4" t="s">
        <v>98</v>
      </c>
      <c r="I1551" s="4"/>
      <c r="J1551" s="4"/>
      <c r="K1551" s="4">
        <v>215</v>
      </c>
      <c r="L1551" s="4">
        <v>17</v>
      </c>
      <c r="M1551" s="4">
        <v>3</v>
      </c>
      <c r="N1551" s="4" t="s">
        <v>3</v>
      </c>
      <c r="O1551" s="4">
        <v>2</v>
      </c>
      <c r="P1551" s="4"/>
      <c r="Q1551" s="4"/>
      <c r="R1551" s="4"/>
      <c r="S1551" s="4"/>
      <c r="T1551" s="4"/>
      <c r="U1551" s="4"/>
      <c r="V1551" s="4"/>
      <c r="W1551" s="4"/>
    </row>
    <row r="1552" spans="1:23" x14ac:dyDescent="0.2">
      <c r="A1552" s="4">
        <v>50</v>
      </c>
      <c r="B1552" s="4">
        <v>0</v>
      </c>
      <c r="C1552" s="4">
        <v>0</v>
      </c>
      <c r="D1552" s="4">
        <v>1</v>
      </c>
      <c r="E1552" s="4">
        <v>217</v>
      </c>
      <c r="F1552" s="4">
        <f>ROUND(Source!AU1533,O1552)</f>
        <v>0</v>
      </c>
      <c r="G1552" s="4" t="s">
        <v>99</v>
      </c>
      <c r="H1552" s="4" t="s">
        <v>100</v>
      </c>
      <c r="I1552" s="4"/>
      <c r="J1552" s="4"/>
      <c r="K1552" s="4">
        <v>217</v>
      </c>
      <c r="L1552" s="4">
        <v>18</v>
      </c>
      <c r="M1552" s="4">
        <v>3</v>
      </c>
      <c r="N1552" s="4" t="s">
        <v>3</v>
      </c>
      <c r="O1552" s="4">
        <v>2</v>
      </c>
      <c r="P1552" s="4"/>
      <c r="Q1552" s="4"/>
      <c r="R1552" s="4"/>
      <c r="S1552" s="4"/>
      <c r="T1552" s="4"/>
      <c r="U1552" s="4"/>
      <c r="V1552" s="4"/>
      <c r="W1552" s="4"/>
    </row>
    <row r="1553" spans="1:23" x14ac:dyDescent="0.2">
      <c r="A1553" s="4">
        <v>50</v>
      </c>
      <c r="B1553" s="4">
        <v>0</v>
      </c>
      <c r="C1553" s="4">
        <v>0</v>
      </c>
      <c r="D1553" s="4">
        <v>1</v>
      </c>
      <c r="E1553" s="4">
        <v>230</v>
      </c>
      <c r="F1553" s="4">
        <f>ROUND(Source!BA1533,O1553)</f>
        <v>0</v>
      </c>
      <c r="G1553" s="4" t="s">
        <v>101</v>
      </c>
      <c r="H1553" s="4" t="s">
        <v>102</v>
      </c>
      <c r="I1553" s="4"/>
      <c r="J1553" s="4"/>
      <c r="K1553" s="4">
        <v>230</v>
      </c>
      <c r="L1553" s="4">
        <v>19</v>
      </c>
      <c r="M1553" s="4">
        <v>3</v>
      </c>
      <c r="N1553" s="4" t="s">
        <v>3</v>
      </c>
      <c r="O1553" s="4">
        <v>2</v>
      </c>
      <c r="P1553" s="4"/>
      <c r="Q1553" s="4"/>
      <c r="R1553" s="4"/>
      <c r="S1553" s="4"/>
      <c r="T1553" s="4"/>
      <c r="U1553" s="4"/>
      <c r="V1553" s="4"/>
      <c r="W1553" s="4"/>
    </row>
    <row r="1554" spans="1:23" x14ac:dyDescent="0.2">
      <c r="A1554" s="4">
        <v>50</v>
      </c>
      <c r="B1554" s="4">
        <v>0</v>
      </c>
      <c r="C1554" s="4">
        <v>0</v>
      </c>
      <c r="D1554" s="4">
        <v>1</v>
      </c>
      <c r="E1554" s="4">
        <v>206</v>
      </c>
      <c r="F1554" s="4">
        <f>ROUND(Source!T1533,O1554)</f>
        <v>0</v>
      </c>
      <c r="G1554" s="4" t="s">
        <v>103</v>
      </c>
      <c r="H1554" s="4" t="s">
        <v>104</v>
      </c>
      <c r="I1554" s="4"/>
      <c r="J1554" s="4"/>
      <c r="K1554" s="4">
        <v>206</v>
      </c>
      <c r="L1554" s="4">
        <v>20</v>
      </c>
      <c r="M1554" s="4">
        <v>3</v>
      </c>
      <c r="N1554" s="4" t="s">
        <v>3</v>
      </c>
      <c r="O1554" s="4">
        <v>2</v>
      </c>
      <c r="P1554" s="4"/>
      <c r="Q1554" s="4"/>
      <c r="R1554" s="4"/>
      <c r="S1554" s="4"/>
      <c r="T1554" s="4"/>
      <c r="U1554" s="4"/>
      <c r="V1554" s="4"/>
      <c r="W1554" s="4"/>
    </row>
    <row r="1555" spans="1:23" x14ac:dyDescent="0.2">
      <c r="A1555" s="4">
        <v>50</v>
      </c>
      <c r="B1555" s="4">
        <v>0</v>
      </c>
      <c r="C1555" s="4">
        <v>0</v>
      </c>
      <c r="D1555" s="4">
        <v>1</v>
      </c>
      <c r="E1555" s="4">
        <v>207</v>
      </c>
      <c r="F1555" s="4">
        <f>Source!U1533</f>
        <v>288.16739999999999</v>
      </c>
      <c r="G1555" s="4" t="s">
        <v>105</v>
      </c>
      <c r="H1555" s="4" t="s">
        <v>106</v>
      </c>
      <c r="I1555" s="4"/>
      <c r="J1555" s="4"/>
      <c r="K1555" s="4">
        <v>207</v>
      </c>
      <c r="L1555" s="4">
        <v>21</v>
      </c>
      <c r="M1555" s="4">
        <v>3</v>
      </c>
      <c r="N1555" s="4" t="s">
        <v>3</v>
      </c>
      <c r="O1555" s="4">
        <v>-1</v>
      </c>
      <c r="P1555" s="4"/>
      <c r="Q1555" s="4"/>
      <c r="R1555" s="4"/>
      <c r="S1555" s="4"/>
      <c r="T1555" s="4"/>
      <c r="U1555" s="4"/>
      <c r="V1555" s="4"/>
      <c r="W1555" s="4"/>
    </row>
    <row r="1556" spans="1:23" x14ac:dyDescent="0.2">
      <c r="A1556" s="4">
        <v>50</v>
      </c>
      <c r="B1556" s="4">
        <v>0</v>
      </c>
      <c r="C1556" s="4">
        <v>0</v>
      </c>
      <c r="D1556" s="4">
        <v>1</v>
      </c>
      <c r="E1556" s="4">
        <v>208</v>
      </c>
      <c r="F1556" s="4">
        <f>Source!V1533</f>
        <v>0</v>
      </c>
      <c r="G1556" s="4" t="s">
        <v>107</v>
      </c>
      <c r="H1556" s="4" t="s">
        <v>108</v>
      </c>
      <c r="I1556" s="4"/>
      <c r="J1556" s="4"/>
      <c r="K1556" s="4">
        <v>208</v>
      </c>
      <c r="L1556" s="4">
        <v>22</v>
      </c>
      <c r="M1556" s="4">
        <v>3</v>
      </c>
      <c r="N1556" s="4" t="s">
        <v>3</v>
      </c>
      <c r="O1556" s="4">
        <v>-1</v>
      </c>
      <c r="P1556" s="4"/>
      <c r="Q1556" s="4"/>
      <c r="R1556" s="4"/>
      <c r="S1556" s="4"/>
      <c r="T1556" s="4"/>
      <c r="U1556" s="4"/>
      <c r="V1556" s="4"/>
      <c r="W1556" s="4"/>
    </row>
    <row r="1557" spans="1:23" x14ac:dyDescent="0.2">
      <c r="A1557" s="4">
        <v>50</v>
      </c>
      <c r="B1557" s="4">
        <v>0</v>
      </c>
      <c r="C1557" s="4">
        <v>0</v>
      </c>
      <c r="D1557" s="4">
        <v>1</v>
      </c>
      <c r="E1557" s="4">
        <v>209</v>
      </c>
      <c r="F1557" s="4">
        <f>ROUND(Source!W1533,O1557)</f>
        <v>0</v>
      </c>
      <c r="G1557" s="4" t="s">
        <v>109</v>
      </c>
      <c r="H1557" s="4" t="s">
        <v>110</v>
      </c>
      <c r="I1557" s="4"/>
      <c r="J1557" s="4"/>
      <c r="K1557" s="4">
        <v>209</v>
      </c>
      <c r="L1557" s="4">
        <v>23</v>
      </c>
      <c r="M1557" s="4">
        <v>3</v>
      </c>
      <c r="N1557" s="4" t="s">
        <v>3</v>
      </c>
      <c r="O1557" s="4">
        <v>2</v>
      </c>
      <c r="P1557" s="4"/>
      <c r="Q1557" s="4"/>
      <c r="R1557" s="4"/>
      <c r="S1557" s="4"/>
      <c r="T1557" s="4"/>
      <c r="U1557" s="4"/>
      <c r="V1557" s="4"/>
      <c r="W1557" s="4"/>
    </row>
    <row r="1558" spans="1:23" x14ac:dyDescent="0.2">
      <c r="A1558" s="4">
        <v>50</v>
      </c>
      <c r="B1558" s="4">
        <v>0</v>
      </c>
      <c r="C1558" s="4">
        <v>0</v>
      </c>
      <c r="D1558" s="4">
        <v>1</v>
      </c>
      <c r="E1558" s="4">
        <v>210</v>
      </c>
      <c r="F1558" s="4">
        <f>ROUND(Source!X1533,O1558)</f>
        <v>78523.199999999997</v>
      </c>
      <c r="G1558" s="4" t="s">
        <v>111</v>
      </c>
      <c r="H1558" s="4" t="s">
        <v>112</v>
      </c>
      <c r="I1558" s="4"/>
      <c r="J1558" s="4"/>
      <c r="K1558" s="4">
        <v>210</v>
      </c>
      <c r="L1558" s="4">
        <v>25</v>
      </c>
      <c r="M1558" s="4">
        <v>3</v>
      </c>
      <c r="N1558" s="4" t="s">
        <v>3</v>
      </c>
      <c r="O1558" s="4">
        <v>2</v>
      </c>
      <c r="P1558" s="4"/>
      <c r="Q1558" s="4"/>
      <c r="R1558" s="4"/>
      <c r="S1558" s="4"/>
      <c r="T1558" s="4"/>
      <c r="U1558" s="4"/>
      <c r="V1558" s="4"/>
      <c r="W1558" s="4"/>
    </row>
    <row r="1559" spans="1:23" x14ac:dyDescent="0.2">
      <c r="A1559" s="4">
        <v>50</v>
      </c>
      <c r="B1559" s="4">
        <v>0</v>
      </c>
      <c r="C1559" s="4">
        <v>0</v>
      </c>
      <c r="D1559" s="4">
        <v>1</v>
      </c>
      <c r="E1559" s="4">
        <v>211</v>
      </c>
      <c r="F1559" s="4">
        <f>ROUND(Source!Y1533,O1559)</f>
        <v>36279.82</v>
      </c>
      <c r="G1559" s="4" t="s">
        <v>113</v>
      </c>
      <c r="H1559" s="4" t="s">
        <v>114</v>
      </c>
      <c r="I1559" s="4"/>
      <c r="J1559" s="4"/>
      <c r="K1559" s="4">
        <v>211</v>
      </c>
      <c r="L1559" s="4">
        <v>26</v>
      </c>
      <c r="M1559" s="4">
        <v>3</v>
      </c>
      <c r="N1559" s="4" t="s">
        <v>3</v>
      </c>
      <c r="O1559" s="4">
        <v>2</v>
      </c>
      <c r="P1559" s="4"/>
      <c r="Q1559" s="4"/>
      <c r="R1559" s="4"/>
      <c r="S1559" s="4"/>
      <c r="T1559" s="4"/>
      <c r="U1559" s="4"/>
      <c r="V1559" s="4"/>
      <c r="W1559" s="4"/>
    </row>
    <row r="1560" spans="1:23" x14ac:dyDescent="0.2">
      <c r="A1560" s="4">
        <v>50</v>
      </c>
      <c r="B1560" s="4">
        <v>0</v>
      </c>
      <c r="C1560" s="4">
        <v>0</v>
      </c>
      <c r="D1560" s="4">
        <v>1</v>
      </c>
      <c r="E1560" s="4">
        <v>224</v>
      </c>
      <c r="F1560" s="4">
        <f>ROUND(Source!AR1533,O1560)</f>
        <v>1022758.11</v>
      </c>
      <c r="G1560" s="4" t="s">
        <v>115</v>
      </c>
      <c r="H1560" s="4" t="s">
        <v>116</v>
      </c>
      <c r="I1560" s="4"/>
      <c r="J1560" s="4"/>
      <c r="K1560" s="4">
        <v>224</v>
      </c>
      <c r="L1560" s="4">
        <v>27</v>
      </c>
      <c r="M1560" s="4">
        <v>3</v>
      </c>
      <c r="N1560" s="4" t="s">
        <v>3</v>
      </c>
      <c r="O1560" s="4">
        <v>2</v>
      </c>
      <c r="P1560" s="4"/>
      <c r="Q1560" s="4"/>
      <c r="R1560" s="4"/>
      <c r="S1560" s="4"/>
      <c r="T1560" s="4"/>
      <c r="U1560" s="4"/>
      <c r="V1560" s="4"/>
      <c r="W1560" s="4"/>
    </row>
    <row r="1561" spans="1:23" x14ac:dyDescent="0.2">
      <c r="A1561" s="4">
        <v>50</v>
      </c>
      <c r="B1561" s="4">
        <v>1</v>
      </c>
      <c r="C1561" s="4">
        <v>0</v>
      </c>
      <c r="D1561" s="4">
        <v>2</v>
      </c>
      <c r="E1561" s="4">
        <v>0</v>
      </c>
      <c r="F1561" s="4">
        <f>ROUND(F1560,O1561)</f>
        <v>1022758.11</v>
      </c>
      <c r="G1561" s="4" t="s">
        <v>4</v>
      </c>
      <c r="H1561" s="4" t="s">
        <v>895</v>
      </c>
      <c r="I1561" s="4"/>
      <c r="J1561" s="4"/>
      <c r="K1561" s="4">
        <v>212</v>
      </c>
      <c r="L1561" s="4">
        <v>28</v>
      </c>
      <c r="M1561" s="4">
        <v>0</v>
      </c>
      <c r="N1561" s="4" t="s">
        <v>3</v>
      </c>
      <c r="O1561" s="4">
        <v>2</v>
      </c>
      <c r="P1561" s="4"/>
      <c r="Q1561" s="4"/>
      <c r="R1561" s="4"/>
      <c r="S1561" s="4"/>
      <c r="T1561" s="4"/>
      <c r="U1561" s="4"/>
      <c r="V1561" s="4"/>
      <c r="W1561" s="4"/>
    </row>
    <row r="1562" spans="1:23" x14ac:dyDescent="0.2">
      <c r="A1562" s="4">
        <v>50</v>
      </c>
      <c r="B1562" s="4">
        <v>1</v>
      </c>
      <c r="C1562" s="4">
        <v>0</v>
      </c>
      <c r="D1562" s="4">
        <v>2</v>
      </c>
      <c r="E1562" s="4">
        <v>0</v>
      </c>
      <c r="F1562" s="4">
        <f>ROUND(F1561*0.2,O1562)</f>
        <v>204551.62</v>
      </c>
      <c r="G1562" s="4" t="s">
        <v>22</v>
      </c>
      <c r="H1562" s="4" t="s">
        <v>896</v>
      </c>
      <c r="I1562" s="4"/>
      <c r="J1562" s="4"/>
      <c r="K1562" s="4">
        <v>212</v>
      </c>
      <c r="L1562" s="4">
        <v>29</v>
      </c>
      <c r="M1562" s="4">
        <v>0</v>
      </c>
      <c r="N1562" s="4" t="s">
        <v>3</v>
      </c>
      <c r="O1562" s="4">
        <v>2</v>
      </c>
      <c r="P1562" s="4"/>
      <c r="Q1562" s="4"/>
      <c r="R1562" s="4"/>
      <c r="S1562" s="4"/>
      <c r="T1562" s="4"/>
      <c r="U1562" s="4"/>
      <c r="V1562" s="4"/>
      <c r="W1562" s="4"/>
    </row>
    <row r="1563" spans="1:23" x14ac:dyDescent="0.2">
      <c r="A1563" s="4">
        <v>50</v>
      </c>
      <c r="B1563" s="4">
        <v>1</v>
      </c>
      <c r="C1563" s="4">
        <v>0</v>
      </c>
      <c r="D1563" s="4">
        <v>2</v>
      </c>
      <c r="E1563" s="4">
        <v>0</v>
      </c>
      <c r="F1563" s="4">
        <f>ROUND(F1561+F1562,O1563)</f>
        <v>1227309.73</v>
      </c>
      <c r="G1563" s="4" t="s">
        <v>27</v>
      </c>
      <c r="H1563" s="4" t="s">
        <v>897</v>
      </c>
      <c r="I1563" s="4"/>
      <c r="J1563" s="4"/>
      <c r="K1563" s="4">
        <v>212</v>
      </c>
      <c r="L1563" s="4">
        <v>30</v>
      </c>
      <c r="M1563" s="4">
        <v>0</v>
      </c>
      <c r="N1563" s="4" t="s">
        <v>3</v>
      </c>
      <c r="O1563" s="4">
        <v>2</v>
      </c>
      <c r="P1563" s="4"/>
      <c r="Q1563" s="4"/>
      <c r="R1563" s="4"/>
      <c r="S1563" s="4"/>
      <c r="T1563" s="4"/>
      <c r="U1563" s="4"/>
      <c r="V1563" s="4"/>
      <c r="W1563" s="4"/>
    </row>
    <row r="1566" spans="1:23" x14ac:dyDescent="0.2">
      <c r="A1566">
        <v>-1</v>
      </c>
    </row>
    <row r="1568" spans="1:23" x14ac:dyDescent="0.2">
      <c r="A1568" s="3">
        <v>75</v>
      </c>
      <c r="B1568" s="3" t="s">
        <v>898</v>
      </c>
      <c r="C1568" s="3">
        <v>2020</v>
      </c>
      <c r="D1568" s="3">
        <v>0</v>
      </c>
      <c r="E1568" s="3">
        <v>10</v>
      </c>
      <c r="F1568" s="3"/>
      <c r="G1568" s="3">
        <v>0</v>
      </c>
      <c r="H1568" s="3">
        <v>2</v>
      </c>
      <c r="I1568" s="3">
        <v>1</v>
      </c>
      <c r="J1568" s="3">
        <v>1</v>
      </c>
      <c r="K1568" s="3">
        <v>93</v>
      </c>
      <c r="L1568" s="3">
        <v>64</v>
      </c>
      <c r="M1568" s="3">
        <v>0</v>
      </c>
      <c r="N1568" s="3">
        <v>40385408</v>
      </c>
      <c r="O1568" s="3">
        <v>1</v>
      </c>
    </row>
    <row r="1569" spans="1:27" x14ac:dyDescent="0.2">
      <c r="A1569" s="5">
        <v>1</v>
      </c>
      <c r="B1569" s="5" t="s">
        <v>899</v>
      </c>
      <c r="C1569" s="5" t="s">
        <v>3</v>
      </c>
      <c r="D1569" s="5">
        <v>0</v>
      </c>
      <c r="E1569" s="5">
        <v>0</v>
      </c>
      <c r="F1569" s="5">
        <v>1</v>
      </c>
      <c r="G1569" s="5">
        <v>1</v>
      </c>
      <c r="H1569" s="5">
        <v>0</v>
      </c>
      <c r="I1569" s="5">
        <v>2</v>
      </c>
      <c r="J1569" s="5">
        <v>1</v>
      </c>
      <c r="K1569" s="5">
        <v>1</v>
      </c>
      <c r="L1569" s="5">
        <v>1</v>
      </c>
      <c r="M1569" s="5">
        <v>1</v>
      </c>
      <c r="N1569" s="5">
        <v>1</v>
      </c>
      <c r="O1569" s="5">
        <v>1</v>
      </c>
      <c r="P1569" s="5">
        <v>1</v>
      </c>
      <c r="Q1569" s="5">
        <v>1</v>
      </c>
      <c r="R1569" s="5" t="s">
        <v>3</v>
      </c>
      <c r="S1569" s="5" t="s">
        <v>3</v>
      </c>
      <c r="T1569" s="5" t="s">
        <v>3</v>
      </c>
      <c r="U1569" s="5" t="s">
        <v>3</v>
      </c>
      <c r="V1569" s="5" t="s">
        <v>3</v>
      </c>
      <c r="W1569" s="5" t="s">
        <v>3</v>
      </c>
      <c r="X1569" s="5" t="s">
        <v>3</v>
      </c>
      <c r="Y1569" s="5" t="s">
        <v>3</v>
      </c>
      <c r="Z1569" s="5" t="s">
        <v>3</v>
      </c>
      <c r="AA1569" s="5" t="s">
        <v>3</v>
      </c>
    </row>
    <row r="1573" spans="1:27" x14ac:dyDescent="0.2">
      <c r="A1573">
        <v>65</v>
      </c>
      <c r="C1573">
        <v>1</v>
      </c>
      <c r="D1573">
        <v>0</v>
      </c>
      <c r="E1573">
        <v>245</v>
      </c>
    </row>
  </sheetData>
  <printOptions gridLines="1"/>
  <pageMargins left="0.75" right="0.75" top="1" bottom="1" header="0.5" footer="0.5"/>
  <pageSetup paperSize="9" orientation="portrait" verticalDpi="0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4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900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36063</v>
      </c>
      <c r="M1">
        <v>10</v>
      </c>
      <c r="N1">
        <v>10</v>
      </c>
      <c r="O1">
        <v>1</v>
      </c>
      <c r="P1">
        <v>0</v>
      </c>
      <c r="Q1">
        <v>11</v>
      </c>
    </row>
    <row r="12" spans="1:133" x14ac:dyDescent="0.2">
      <c r="A12" s="1">
        <v>1</v>
      </c>
      <c r="B12" s="1">
        <v>53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157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6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8</v>
      </c>
      <c r="BZ12" s="1" t="s">
        <v>9</v>
      </c>
      <c r="CA12" s="1" t="s">
        <v>10</v>
      </c>
      <c r="CB12" s="1" t="s">
        <v>10</v>
      </c>
      <c r="CC12" s="1" t="s">
        <v>10</v>
      </c>
      <c r="CD12" s="1" t="s">
        <v>10</v>
      </c>
      <c r="CE12" s="1" t="s">
        <v>11</v>
      </c>
      <c r="CF12" s="1">
        <v>0</v>
      </c>
      <c r="CG12" s="1">
        <v>0</v>
      </c>
      <c r="CH12" s="1">
        <v>16777224</v>
      </c>
      <c r="CI12" s="1" t="s">
        <v>3</v>
      </c>
      <c r="CJ12" s="1" t="s">
        <v>3</v>
      </c>
      <c r="CK12" s="1">
        <v>55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40385408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1</v>
      </c>
      <c r="C16" s="6" t="s">
        <v>12</v>
      </c>
      <c r="D16" s="6" t="s">
        <v>1310</v>
      </c>
      <c r="E16" s="7">
        <f>(Source!F1521)/1000</f>
        <v>1022.75811</v>
      </c>
      <c r="F16" s="7">
        <f>(Source!F1522)/1000</f>
        <v>0</v>
      </c>
      <c r="G16" s="7">
        <f>(Source!F1513)/1000</f>
        <v>0</v>
      </c>
      <c r="H16" s="7">
        <f>(Source!F1523)/1000+(Source!F1524)/1000</f>
        <v>0</v>
      </c>
      <c r="I16" s="7">
        <f>E16+F16+G16+H16</f>
        <v>1022.75811</v>
      </c>
      <c r="J16" s="7">
        <f>(Source!F1519)/1000</f>
        <v>79.051600000000008</v>
      </c>
      <c r="AI16" s="6">
        <v>0</v>
      </c>
      <c r="AJ16" s="6">
        <v>-1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47232365.259999998</v>
      </c>
      <c r="AU16" s="7">
        <v>32468483</v>
      </c>
      <c r="AV16" s="7">
        <v>0</v>
      </c>
      <c r="AW16" s="7">
        <v>0</v>
      </c>
      <c r="AX16" s="7">
        <v>0</v>
      </c>
      <c r="AY16" s="7">
        <v>4490274.22</v>
      </c>
      <c r="AZ16" s="7">
        <v>1806386.85</v>
      </c>
      <c r="BA16" s="7">
        <v>10273608.039999999</v>
      </c>
      <c r="BB16" s="7">
        <v>64751012.390000001</v>
      </c>
      <c r="BC16" s="7">
        <v>0</v>
      </c>
      <c r="BD16" s="7">
        <v>0</v>
      </c>
      <c r="BE16" s="7">
        <v>0</v>
      </c>
      <c r="BF16" s="7">
        <v>37459.013165560013</v>
      </c>
      <c r="BG16" s="7">
        <v>0</v>
      </c>
      <c r="BH16" s="7">
        <v>0</v>
      </c>
      <c r="BI16" s="7">
        <v>10022038.119999999</v>
      </c>
      <c r="BJ16" s="7">
        <v>4660581.7</v>
      </c>
      <c r="BK16" s="7">
        <v>64751012.390000001</v>
      </c>
    </row>
    <row r="18" spans="1:19" x14ac:dyDescent="0.2">
      <c r="A18">
        <v>51</v>
      </c>
      <c r="E18" s="8">
        <f>SUMIF(A16:A17,3,E16:E17)</f>
        <v>1022.75811</v>
      </c>
      <c r="F18" s="8">
        <f>SUMIF(A16:A17,3,F16:F17)</f>
        <v>0</v>
      </c>
      <c r="G18" s="8">
        <f>SUMIF(A16:A17,3,G16:G17)</f>
        <v>0</v>
      </c>
      <c r="H18" s="8">
        <f>SUMIF(A16:A17,3,H16:H17)</f>
        <v>0</v>
      </c>
      <c r="I18" s="8">
        <f>SUMIF(A16:A17,3,I16:I17)</f>
        <v>1022.75811</v>
      </c>
      <c r="J18" s="8">
        <f>SUMIF(A16:A17,3,J16:J17)</f>
        <v>79.051600000000008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47232365.259999998</v>
      </c>
      <c r="G20" s="4" t="s">
        <v>65</v>
      </c>
      <c r="H20" s="4" t="s">
        <v>66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32468483</v>
      </c>
      <c r="G21" s="4" t="s">
        <v>67</v>
      </c>
      <c r="H21" s="4" t="s">
        <v>68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0</v>
      </c>
      <c r="G22" s="4" t="s">
        <v>69</v>
      </c>
      <c r="H22" s="4" t="s">
        <v>70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32468483</v>
      </c>
      <c r="G23" s="4" t="s">
        <v>71</v>
      </c>
      <c r="H23" s="4" t="s">
        <v>72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32468483</v>
      </c>
      <c r="G24" s="4" t="s">
        <v>73</v>
      </c>
      <c r="H24" s="4" t="s">
        <v>74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75</v>
      </c>
      <c r="H25" s="4" t="s">
        <v>76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32468483</v>
      </c>
      <c r="G26" s="4" t="s">
        <v>77</v>
      </c>
      <c r="H26" s="4" t="s">
        <v>78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0</v>
      </c>
      <c r="G27" s="4" t="s">
        <v>79</v>
      </c>
      <c r="H27" s="4" t="s">
        <v>80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0</v>
      </c>
      <c r="G28" s="4" t="s">
        <v>81</v>
      </c>
      <c r="H28" s="4" t="s">
        <v>82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83</v>
      </c>
      <c r="H29" s="4" t="s">
        <v>84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4490274.22</v>
      </c>
      <c r="G30" s="4" t="s">
        <v>85</v>
      </c>
      <c r="H30" s="4" t="s">
        <v>86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87</v>
      </c>
      <c r="H31" s="4" t="s">
        <v>88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1806386.85</v>
      </c>
      <c r="G32" s="4" t="s">
        <v>89</v>
      </c>
      <c r="H32" s="4" t="s">
        <v>90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10273608.039999999</v>
      </c>
      <c r="G33" s="4" t="s">
        <v>91</v>
      </c>
      <c r="H33" s="4" t="s">
        <v>92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93</v>
      </c>
      <c r="H34" s="4" t="s">
        <v>94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64751012.390000001</v>
      </c>
      <c r="G35" s="4" t="s">
        <v>95</v>
      </c>
      <c r="H35" s="4" t="s">
        <v>96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0</v>
      </c>
      <c r="G36" s="4" t="s">
        <v>97</v>
      </c>
      <c r="H36" s="4" t="s">
        <v>98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99</v>
      </c>
      <c r="H37" s="4" t="s">
        <v>100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101</v>
      </c>
      <c r="H38" s="4" t="s">
        <v>102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103</v>
      </c>
      <c r="H39" s="4" t="s">
        <v>104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37459.013165560013</v>
      </c>
      <c r="G40" s="4" t="s">
        <v>105</v>
      </c>
      <c r="H40" s="4" t="s">
        <v>106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0</v>
      </c>
      <c r="G41" s="4" t="s">
        <v>107</v>
      </c>
      <c r="H41" s="4" t="s">
        <v>108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109</v>
      </c>
      <c r="H42" s="4" t="s">
        <v>110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210</v>
      </c>
      <c r="F43" s="4">
        <v>10022038.119999999</v>
      </c>
      <c r="G43" s="4" t="s">
        <v>111</v>
      </c>
      <c r="H43" s="4" t="s">
        <v>112</v>
      </c>
      <c r="I43" s="4"/>
      <c r="J43" s="4"/>
      <c r="K43" s="4">
        <v>210</v>
      </c>
      <c r="L43" s="4">
        <v>25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211</v>
      </c>
      <c r="F44" s="4">
        <v>4660581.7</v>
      </c>
      <c r="G44" s="4" t="s">
        <v>113</v>
      </c>
      <c r="H44" s="4" t="s">
        <v>114</v>
      </c>
      <c r="I44" s="4"/>
      <c r="J44" s="4"/>
      <c r="K44" s="4">
        <v>211</v>
      </c>
      <c r="L44" s="4">
        <v>26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224</v>
      </c>
      <c r="F45" s="4">
        <v>64751012.390000001</v>
      </c>
      <c r="G45" s="4" t="s">
        <v>115</v>
      </c>
      <c r="H45" s="4" t="s">
        <v>116</v>
      </c>
      <c r="I45" s="4"/>
      <c r="J45" s="4"/>
      <c r="K45" s="4">
        <v>224</v>
      </c>
      <c r="L45" s="4">
        <v>27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1</v>
      </c>
      <c r="C46" s="4">
        <v>0</v>
      </c>
      <c r="D46" s="4">
        <v>2</v>
      </c>
      <c r="E46" s="4">
        <v>0</v>
      </c>
      <c r="F46" s="4">
        <v>64751012.390000001</v>
      </c>
      <c r="G46" s="4" t="s">
        <v>4</v>
      </c>
      <c r="H46" s="4" t="s">
        <v>895</v>
      </c>
      <c r="I46" s="4"/>
      <c r="J46" s="4"/>
      <c r="K46" s="4">
        <v>212</v>
      </c>
      <c r="L46" s="4">
        <v>28</v>
      </c>
      <c r="M46" s="4">
        <v>0</v>
      </c>
      <c r="N46" s="4" t="s">
        <v>3</v>
      </c>
      <c r="O46" s="4">
        <v>2</v>
      </c>
      <c r="P46" s="4"/>
    </row>
    <row r="47" spans="1:16" x14ac:dyDescent="0.2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12950202.48</v>
      </c>
      <c r="G47" s="4" t="s">
        <v>22</v>
      </c>
      <c r="H47" s="4" t="s">
        <v>896</v>
      </c>
      <c r="I47" s="4"/>
      <c r="J47" s="4"/>
      <c r="K47" s="4">
        <v>212</v>
      </c>
      <c r="L47" s="4">
        <v>29</v>
      </c>
      <c r="M47" s="4">
        <v>0</v>
      </c>
      <c r="N47" s="4" t="s">
        <v>3</v>
      </c>
      <c r="O47" s="4">
        <v>2</v>
      </c>
      <c r="P47" s="4"/>
    </row>
    <row r="48" spans="1:16" x14ac:dyDescent="0.2">
      <c r="A48" s="4">
        <v>50</v>
      </c>
      <c r="B48" s="4">
        <v>1</v>
      </c>
      <c r="C48" s="4">
        <v>0</v>
      </c>
      <c r="D48" s="4">
        <v>2</v>
      </c>
      <c r="E48" s="4">
        <v>0</v>
      </c>
      <c r="F48" s="4">
        <v>77701214.870000005</v>
      </c>
      <c r="G48" s="4" t="s">
        <v>27</v>
      </c>
      <c r="H48" s="4" t="s">
        <v>897</v>
      </c>
      <c r="I48" s="4"/>
      <c r="J48" s="4"/>
      <c r="K48" s="4">
        <v>212</v>
      </c>
      <c r="L48" s="4">
        <v>30</v>
      </c>
      <c r="M48" s="4">
        <v>0</v>
      </c>
      <c r="N48" s="4" t="s">
        <v>3</v>
      </c>
      <c r="O48" s="4">
        <v>2</v>
      </c>
      <c r="P48" s="4"/>
    </row>
    <row r="50" spans="1:27" x14ac:dyDescent="0.2">
      <c r="A50">
        <v>-1</v>
      </c>
    </row>
    <row r="53" spans="1:27" x14ac:dyDescent="0.2">
      <c r="A53" s="3">
        <v>75</v>
      </c>
      <c r="B53" s="3" t="s">
        <v>898</v>
      </c>
      <c r="C53" s="3">
        <v>2020</v>
      </c>
      <c r="D53" s="3">
        <v>0</v>
      </c>
      <c r="E53" s="3">
        <v>10</v>
      </c>
      <c r="F53" s="3"/>
      <c r="G53" s="3">
        <v>0</v>
      </c>
      <c r="H53" s="3">
        <v>2</v>
      </c>
      <c r="I53" s="3">
        <v>1</v>
      </c>
      <c r="J53" s="3">
        <v>1</v>
      </c>
      <c r="K53" s="3">
        <v>93</v>
      </c>
      <c r="L53" s="3">
        <v>64</v>
      </c>
      <c r="M53" s="3">
        <v>0</v>
      </c>
      <c r="N53" s="3">
        <v>40385408</v>
      </c>
      <c r="O53" s="3">
        <v>1</v>
      </c>
    </row>
    <row r="54" spans="1:27" x14ac:dyDescent="0.2">
      <c r="A54" s="5">
        <v>1</v>
      </c>
      <c r="B54" s="5" t="s">
        <v>899</v>
      </c>
      <c r="C54" s="5" t="s">
        <v>3</v>
      </c>
      <c r="D54" s="5">
        <v>0</v>
      </c>
      <c r="E54" s="5">
        <v>0</v>
      </c>
      <c r="F54" s="5">
        <v>1</v>
      </c>
      <c r="G54" s="5">
        <v>1</v>
      </c>
      <c r="H54" s="5">
        <v>0</v>
      </c>
      <c r="I54" s="5">
        <v>2</v>
      </c>
      <c r="J54" s="5">
        <v>1</v>
      </c>
      <c r="K54" s="5">
        <v>1</v>
      </c>
      <c r="L54" s="5">
        <v>1</v>
      </c>
      <c r="M54" s="5">
        <v>1</v>
      </c>
      <c r="N54" s="5">
        <v>1</v>
      </c>
      <c r="O54" s="5">
        <v>1</v>
      </c>
      <c r="P54" s="5">
        <v>1</v>
      </c>
      <c r="Q54" s="5">
        <v>1</v>
      </c>
      <c r="R54" s="5" t="s">
        <v>3</v>
      </c>
      <c r="S54" s="5" t="s">
        <v>3</v>
      </c>
      <c r="T54" s="5" t="s">
        <v>3</v>
      </c>
      <c r="U54" s="5" t="s">
        <v>3</v>
      </c>
      <c r="V54" s="5" t="s">
        <v>3</v>
      </c>
      <c r="W54" s="5" t="s">
        <v>3</v>
      </c>
      <c r="X54" s="5" t="s">
        <v>3</v>
      </c>
      <c r="Y54" s="5" t="s">
        <v>3</v>
      </c>
      <c r="Z54" s="5" t="s">
        <v>3</v>
      </c>
      <c r="AA54" s="5" t="s">
        <v>3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677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7" x14ac:dyDescent="0.2">
      <c r="A1">
        <f>ROW(Source!A28)</f>
        <v>28</v>
      </c>
      <c r="B1">
        <v>40385408</v>
      </c>
      <c r="C1">
        <v>40387486</v>
      </c>
      <c r="D1">
        <v>26715131</v>
      </c>
      <c r="E1">
        <v>26675980</v>
      </c>
      <c r="F1">
        <v>1</v>
      </c>
      <c r="G1">
        <v>26675980</v>
      </c>
      <c r="H1">
        <v>1</v>
      </c>
      <c r="I1" t="s">
        <v>901</v>
      </c>
      <c r="J1" t="s">
        <v>3</v>
      </c>
      <c r="K1" t="s">
        <v>902</v>
      </c>
      <c r="L1">
        <v>1191</v>
      </c>
      <c r="N1">
        <v>1013</v>
      </c>
      <c r="O1" t="s">
        <v>903</v>
      </c>
      <c r="P1" t="s">
        <v>903</v>
      </c>
      <c r="Q1">
        <v>1</v>
      </c>
      <c r="W1">
        <v>0</v>
      </c>
      <c r="X1">
        <v>476480486</v>
      </c>
      <c r="Y1">
        <v>0.79</v>
      </c>
      <c r="AA1">
        <v>0</v>
      </c>
      <c r="AB1">
        <v>0</v>
      </c>
      <c r="AC1">
        <v>0</v>
      </c>
      <c r="AD1">
        <v>0</v>
      </c>
      <c r="AE1">
        <v>0</v>
      </c>
      <c r="AF1">
        <v>0</v>
      </c>
      <c r="AG1">
        <v>0</v>
      </c>
      <c r="AH1">
        <v>0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0</v>
      </c>
      <c r="AQ1">
        <v>0</v>
      </c>
      <c r="AR1">
        <v>0</v>
      </c>
      <c r="AS1" t="s">
        <v>3</v>
      </c>
      <c r="AT1">
        <v>0.79</v>
      </c>
      <c r="AU1" t="s">
        <v>3</v>
      </c>
      <c r="AV1">
        <v>1</v>
      </c>
      <c r="AW1">
        <v>2</v>
      </c>
      <c r="AX1">
        <v>40387495</v>
      </c>
      <c r="AY1">
        <v>1</v>
      </c>
      <c r="AZ1">
        <v>0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Y1*Source!I28</f>
        <v>0</v>
      </c>
      <c r="CY1">
        <f>AD1</f>
        <v>0</v>
      </c>
      <c r="CZ1">
        <f>AH1</f>
        <v>0</v>
      </c>
      <c r="DA1">
        <f>AL1</f>
        <v>1</v>
      </c>
      <c r="DB1">
        <f t="shared" ref="DB1:DB38" si="0">ROUND(ROUND(AT1*CZ1,2),6)</f>
        <v>0</v>
      </c>
      <c r="DC1">
        <f t="shared" ref="DC1:DC38" si="1">ROUND(ROUND(AT1*AG1,2),6)</f>
        <v>0</v>
      </c>
    </row>
    <row r="2" spans="1:107" x14ac:dyDescent="0.2">
      <c r="A2">
        <f>ROW(Source!A28)</f>
        <v>28</v>
      </c>
      <c r="B2">
        <v>40385408</v>
      </c>
      <c r="C2">
        <v>40387486</v>
      </c>
      <c r="D2">
        <v>26787831</v>
      </c>
      <c r="E2">
        <v>1</v>
      </c>
      <c r="F2">
        <v>1</v>
      </c>
      <c r="G2">
        <v>26675980</v>
      </c>
      <c r="H2">
        <v>2</v>
      </c>
      <c r="I2" t="s">
        <v>904</v>
      </c>
      <c r="J2" t="s">
        <v>905</v>
      </c>
      <c r="K2" t="s">
        <v>906</v>
      </c>
      <c r="L2">
        <v>1367</v>
      </c>
      <c r="N2">
        <v>1011</v>
      </c>
      <c r="O2" t="s">
        <v>907</v>
      </c>
      <c r="P2" t="s">
        <v>907</v>
      </c>
      <c r="Q2">
        <v>1</v>
      </c>
      <c r="W2">
        <v>0</v>
      </c>
      <c r="X2">
        <v>295152307</v>
      </c>
      <c r="Y2">
        <v>0.13</v>
      </c>
      <c r="AA2">
        <v>0</v>
      </c>
      <c r="AB2">
        <v>115.43</v>
      </c>
      <c r="AC2">
        <v>22.64</v>
      </c>
      <c r="AD2">
        <v>0</v>
      </c>
      <c r="AE2">
        <v>0</v>
      </c>
      <c r="AF2">
        <v>115.43</v>
      </c>
      <c r="AG2">
        <v>22.64</v>
      </c>
      <c r="AH2">
        <v>0</v>
      </c>
      <c r="AI2">
        <v>1</v>
      </c>
      <c r="AJ2">
        <v>1</v>
      </c>
      <c r="AK2">
        <v>1</v>
      </c>
      <c r="AL2">
        <v>1</v>
      </c>
      <c r="AN2">
        <v>0</v>
      </c>
      <c r="AO2">
        <v>1</v>
      </c>
      <c r="AP2">
        <v>0</v>
      </c>
      <c r="AQ2">
        <v>0</v>
      </c>
      <c r="AR2">
        <v>0</v>
      </c>
      <c r="AS2" t="s">
        <v>3</v>
      </c>
      <c r="AT2">
        <v>0.13</v>
      </c>
      <c r="AU2" t="s">
        <v>3</v>
      </c>
      <c r="AV2">
        <v>0</v>
      </c>
      <c r="AW2">
        <v>2</v>
      </c>
      <c r="AX2">
        <v>40387497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Y2*Source!I28</f>
        <v>0</v>
      </c>
      <c r="CY2">
        <f>AB2</f>
        <v>115.43</v>
      </c>
      <c r="CZ2">
        <f>AF2</f>
        <v>115.43</v>
      </c>
      <c r="DA2">
        <f>AJ2</f>
        <v>1</v>
      </c>
      <c r="DB2">
        <f t="shared" si="0"/>
        <v>15.01</v>
      </c>
      <c r="DC2">
        <f t="shared" si="1"/>
        <v>2.94</v>
      </c>
    </row>
    <row r="3" spans="1:107" x14ac:dyDescent="0.2">
      <c r="A3">
        <f>ROW(Source!A28)</f>
        <v>28</v>
      </c>
      <c r="B3">
        <v>40385408</v>
      </c>
      <c r="C3">
        <v>40387486</v>
      </c>
      <c r="D3">
        <v>26787414</v>
      </c>
      <c r="E3">
        <v>1</v>
      </c>
      <c r="F3">
        <v>1</v>
      </c>
      <c r="G3">
        <v>26675980</v>
      </c>
      <c r="H3">
        <v>2</v>
      </c>
      <c r="I3" t="s">
        <v>908</v>
      </c>
      <c r="J3" t="s">
        <v>909</v>
      </c>
      <c r="K3" t="s">
        <v>910</v>
      </c>
      <c r="L3">
        <v>1367</v>
      </c>
      <c r="N3">
        <v>1011</v>
      </c>
      <c r="O3" t="s">
        <v>907</v>
      </c>
      <c r="P3" t="s">
        <v>907</v>
      </c>
      <c r="Q3">
        <v>1</v>
      </c>
      <c r="W3">
        <v>0</v>
      </c>
      <c r="X3">
        <v>-951779845</v>
      </c>
      <c r="Y3">
        <v>0.13</v>
      </c>
      <c r="AA3">
        <v>0</v>
      </c>
      <c r="AB3">
        <v>132.18</v>
      </c>
      <c r="AC3">
        <v>17.170000000000002</v>
      </c>
      <c r="AD3">
        <v>0</v>
      </c>
      <c r="AE3">
        <v>0</v>
      </c>
      <c r="AF3">
        <v>132.18</v>
      </c>
      <c r="AG3">
        <v>17.170000000000002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1</v>
      </c>
      <c r="AP3">
        <v>0</v>
      </c>
      <c r="AQ3">
        <v>0</v>
      </c>
      <c r="AR3">
        <v>0</v>
      </c>
      <c r="AS3" t="s">
        <v>3</v>
      </c>
      <c r="AT3">
        <v>0.13</v>
      </c>
      <c r="AU3" t="s">
        <v>3</v>
      </c>
      <c r="AV3">
        <v>0</v>
      </c>
      <c r="AW3">
        <v>2</v>
      </c>
      <c r="AX3">
        <v>40387496</v>
      </c>
      <c r="AY3">
        <v>1</v>
      </c>
      <c r="AZ3">
        <v>0</v>
      </c>
      <c r="BA3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Y3*Source!I28</f>
        <v>0</v>
      </c>
      <c r="CY3">
        <f>AB3</f>
        <v>132.18</v>
      </c>
      <c r="CZ3">
        <f>AF3</f>
        <v>132.18</v>
      </c>
      <c r="DA3">
        <f>AJ3</f>
        <v>1</v>
      </c>
      <c r="DB3">
        <f t="shared" si="0"/>
        <v>17.18</v>
      </c>
      <c r="DC3">
        <f t="shared" si="1"/>
        <v>2.23</v>
      </c>
    </row>
    <row r="4" spans="1:107" x14ac:dyDescent="0.2">
      <c r="A4">
        <f>ROW(Source!A28)</f>
        <v>28</v>
      </c>
      <c r="B4">
        <v>40385408</v>
      </c>
      <c r="C4">
        <v>40387486</v>
      </c>
      <c r="D4">
        <v>26788293</v>
      </c>
      <c r="E4">
        <v>1</v>
      </c>
      <c r="F4">
        <v>1</v>
      </c>
      <c r="G4">
        <v>26675980</v>
      </c>
      <c r="H4">
        <v>2</v>
      </c>
      <c r="I4" t="s">
        <v>911</v>
      </c>
      <c r="J4" t="s">
        <v>912</v>
      </c>
      <c r="K4" t="s">
        <v>913</v>
      </c>
      <c r="L4">
        <v>1367</v>
      </c>
      <c r="N4">
        <v>1011</v>
      </c>
      <c r="O4" t="s">
        <v>907</v>
      </c>
      <c r="P4" t="s">
        <v>907</v>
      </c>
      <c r="Q4">
        <v>1</v>
      </c>
      <c r="W4">
        <v>0</v>
      </c>
      <c r="X4">
        <v>-48163219</v>
      </c>
      <c r="Y4">
        <v>0.26</v>
      </c>
      <c r="AA4">
        <v>0</v>
      </c>
      <c r="AB4">
        <v>3.16</v>
      </c>
      <c r="AC4">
        <v>0.04</v>
      </c>
      <c r="AD4">
        <v>0</v>
      </c>
      <c r="AE4">
        <v>0</v>
      </c>
      <c r="AF4">
        <v>3.16</v>
      </c>
      <c r="AG4">
        <v>0.04</v>
      </c>
      <c r="AH4">
        <v>0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0.26</v>
      </c>
      <c r="AU4" t="s">
        <v>3</v>
      </c>
      <c r="AV4">
        <v>0</v>
      </c>
      <c r="AW4">
        <v>2</v>
      </c>
      <c r="AX4">
        <v>40387498</v>
      </c>
      <c r="AY4">
        <v>1</v>
      </c>
      <c r="AZ4">
        <v>0</v>
      </c>
      <c r="BA4">
        <v>4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Y4*Source!I28</f>
        <v>0</v>
      </c>
      <c r="CY4">
        <f>AB4</f>
        <v>3.16</v>
      </c>
      <c r="CZ4">
        <f>AF4</f>
        <v>3.16</v>
      </c>
      <c r="DA4">
        <f>AJ4</f>
        <v>1</v>
      </c>
      <c r="DB4">
        <f t="shared" si="0"/>
        <v>0.82</v>
      </c>
      <c r="DC4">
        <f t="shared" si="1"/>
        <v>0.01</v>
      </c>
    </row>
    <row r="5" spans="1:107" x14ac:dyDescent="0.2">
      <c r="A5">
        <f>ROW(Source!A28)</f>
        <v>28</v>
      </c>
      <c r="B5">
        <v>40385408</v>
      </c>
      <c r="C5">
        <v>40387486</v>
      </c>
      <c r="D5">
        <v>26787709</v>
      </c>
      <c r="E5">
        <v>1</v>
      </c>
      <c r="F5">
        <v>1</v>
      </c>
      <c r="G5">
        <v>26675980</v>
      </c>
      <c r="H5">
        <v>2</v>
      </c>
      <c r="I5" t="s">
        <v>914</v>
      </c>
      <c r="J5" t="s">
        <v>915</v>
      </c>
      <c r="K5" t="s">
        <v>916</v>
      </c>
      <c r="L5">
        <v>1367</v>
      </c>
      <c r="N5">
        <v>1011</v>
      </c>
      <c r="O5" t="s">
        <v>907</v>
      </c>
      <c r="P5" t="s">
        <v>907</v>
      </c>
      <c r="Q5">
        <v>1</v>
      </c>
      <c r="W5">
        <v>0</v>
      </c>
      <c r="X5">
        <v>-300543005</v>
      </c>
      <c r="Y5">
        <v>0.25</v>
      </c>
      <c r="AA5">
        <v>0</v>
      </c>
      <c r="AB5">
        <v>1455.76</v>
      </c>
      <c r="AC5">
        <v>40.840000000000003</v>
      </c>
      <c r="AD5">
        <v>0</v>
      </c>
      <c r="AE5">
        <v>0</v>
      </c>
      <c r="AF5">
        <v>1455.76</v>
      </c>
      <c r="AG5">
        <v>40.840000000000003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0.25</v>
      </c>
      <c r="AU5" t="s">
        <v>3</v>
      </c>
      <c r="AV5">
        <v>0</v>
      </c>
      <c r="AW5">
        <v>2</v>
      </c>
      <c r="AX5">
        <v>40387499</v>
      </c>
      <c r="AY5">
        <v>1</v>
      </c>
      <c r="AZ5">
        <v>0</v>
      </c>
      <c r="BA5">
        <v>5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Y5*Source!I28</f>
        <v>0</v>
      </c>
      <c r="CY5">
        <f>AB5</f>
        <v>1455.76</v>
      </c>
      <c r="CZ5">
        <f>AF5</f>
        <v>1455.76</v>
      </c>
      <c r="DA5">
        <f>AJ5</f>
        <v>1</v>
      </c>
      <c r="DB5">
        <f t="shared" si="0"/>
        <v>363.94</v>
      </c>
      <c r="DC5">
        <f t="shared" si="1"/>
        <v>10.210000000000001</v>
      </c>
    </row>
    <row r="6" spans="1:107" x14ac:dyDescent="0.2">
      <c r="A6">
        <f>ROW(Source!A28)</f>
        <v>28</v>
      </c>
      <c r="B6">
        <v>40385408</v>
      </c>
      <c r="C6">
        <v>40387486</v>
      </c>
      <c r="D6">
        <v>26787704</v>
      </c>
      <c r="E6">
        <v>1</v>
      </c>
      <c r="F6">
        <v>1</v>
      </c>
      <c r="G6">
        <v>26675980</v>
      </c>
      <c r="H6">
        <v>2</v>
      </c>
      <c r="I6" t="s">
        <v>917</v>
      </c>
      <c r="J6" t="s">
        <v>918</v>
      </c>
      <c r="K6" t="s">
        <v>919</v>
      </c>
      <c r="L6">
        <v>1367</v>
      </c>
      <c r="N6">
        <v>1011</v>
      </c>
      <c r="O6" t="s">
        <v>907</v>
      </c>
      <c r="P6" t="s">
        <v>907</v>
      </c>
      <c r="Q6">
        <v>1</v>
      </c>
      <c r="W6">
        <v>0</v>
      </c>
      <c r="X6">
        <v>-866724918</v>
      </c>
      <c r="Y6">
        <v>0.25</v>
      </c>
      <c r="AA6">
        <v>0</v>
      </c>
      <c r="AB6">
        <v>189.23</v>
      </c>
      <c r="AC6">
        <v>20.57</v>
      </c>
      <c r="AD6">
        <v>0</v>
      </c>
      <c r="AE6">
        <v>0</v>
      </c>
      <c r="AF6">
        <v>189.23</v>
      </c>
      <c r="AG6">
        <v>20.57</v>
      </c>
      <c r="AH6">
        <v>0</v>
      </c>
      <c r="AI6">
        <v>1</v>
      </c>
      <c r="AJ6">
        <v>1</v>
      </c>
      <c r="AK6">
        <v>1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0.25</v>
      </c>
      <c r="AU6" t="s">
        <v>3</v>
      </c>
      <c r="AV6">
        <v>0</v>
      </c>
      <c r="AW6">
        <v>2</v>
      </c>
      <c r="AX6">
        <v>40387500</v>
      </c>
      <c r="AY6">
        <v>1</v>
      </c>
      <c r="AZ6">
        <v>0</v>
      </c>
      <c r="BA6">
        <v>6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Y6*Source!I28</f>
        <v>0</v>
      </c>
      <c r="CY6">
        <f>AB6</f>
        <v>189.23</v>
      </c>
      <c r="CZ6">
        <f>AF6</f>
        <v>189.23</v>
      </c>
      <c r="DA6">
        <f>AJ6</f>
        <v>1</v>
      </c>
      <c r="DB6">
        <f t="shared" si="0"/>
        <v>47.31</v>
      </c>
      <c r="DC6">
        <f t="shared" si="1"/>
        <v>5.14</v>
      </c>
    </row>
    <row r="7" spans="1:107" x14ac:dyDescent="0.2">
      <c r="A7">
        <f>ROW(Source!A28)</f>
        <v>28</v>
      </c>
      <c r="B7">
        <v>40385408</v>
      </c>
      <c r="C7">
        <v>40387486</v>
      </c>
      <c r="D7">
        <v>26763322</v>
      </c>
      <c r="E7">
        <v>1</v>
      </c>
      <c r="F7">
        <v>1</v>
      </c>
      <c r="G7">
        <v>26675980</v>
      </c>
      <c r="H7">
        <v>3</v>
      </c>
      <c r="I7" t="s">
        <v>565</v>
      </c>
      <c r="J7" t="s">
        <v>567</v>
      </c>
      <c r="K7" t="s">
        <v>566</v>
      </c>
      <c r="L7">
        <v>1339</v>
      </c>
      <c r="N7">
        <v>1007</v>
      </c>
      <c r="O7" t="s">
        <v>44</v>
      </c>
      <c r="P7" t="s">
        <v>44</v>
      </c>
      <c r="Q7">
        <v>1</v>
      </c>
      <c r="W7">
        <v>0</v>
      </c>
      <c r="X7">
        <v>-862991314</v>
      </c>
      <c r="Y7">
        <v>0.26700000000000002</v>
      </c>
      <c r="AA7">
        <v>7.07</v>
      </c>
      <c r="AB7">
        <v>0</v>
      </c>
      <c r="AC7">
        <v>0</v>
      </c>
      <c r="AD7">
        <v>0</v>
      </c>
      <c r="AE7">
        <v>7.07</v>
      </c>
      <c r="AF7">
        <v>0</v>
      </c>
      <c r="AG7">
        <v>0</v>
      </c>
      <c r="AH7">
        <v>0</v>
      </c>
      <c r="AI7">
        <v>1</v>
      </c>
      <c r="AJ7">
        <v>1</v>
      </c>
      <c r="AK7">
        <v>1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0.26700000000000002</v>
      </c>
      <c r="AU7" t="s">
        <v>3</v>
      </c>
      <c r="AV7">
        <v>0</v>
      </c>
      <c r="AW7">
        <v>2</v>
      </c>
      <c r="AX7">
        <v>40387501</v>
      </c>
      <c r="AY7">
        <v>1</v>
      </c>
      <c r="AZ7">
        <v>0</v>
      </c>
      <c r="BA7">
        <v>7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Y7*Source!I28</f>
        <v>0</v>
      </c>
      <c r="CY7">
        <f>AA7</f>
        <v>7.07</v>
      </c>
      <c r="CZ7">
        <f>AE7</f>
        <v>7.07</v>
      </c>
      <c r="DA7">
        <f>AI7</f>
        <v>1</v>
      </c>
      <c r="DB7">
        <f t="shared" si="0"/>
        <v>1.89</v>
      </c>
      <c r="DC7">
        <f t="shared" si="1"/>
        <v>0</v>
      </c>
    </row>
    <row r="8" spans="1:107" x14ac:dyDescent="0.2">
      <c r="A8">
        <f>ROW(Source!A28)</f>
        <v>28</v>
      </c>
      <c r="B8">
        <v>40385408</v>
      </c>
      <c r="C8">
        <v>40387486</v>
      </c>
      <c r="D8">
        <v>26766581</v>
      </c>
      <c r="E8">
        <v>1</v>
      </c>
      <c r="F8">
        <v>1</v>
      </c>
      <c r="G8">
        <v>26675980</v>
      </c>
      <c r="H8">
        <v>3</v>
      </c>
      <c r="I8" t="s">
        <v>920</v>
      </c>
      <c r="J8" t="s">
        <v>921</v>
      </c>
      <c r="K8" t="s">
        <v>922</v>
      </c>
      <c r="L8">
        <v>1354</v>
      </c>
      <c r="N8">
        <v>1010</v>
      </c>
      <c r="O8" t="s">
        <v>344</v>
      </c>
      <c r="P8" t="s">
        <v>344</v>
      </c>
      <c r="Q8">
        <v>1</v>
      </c>
      <c r="W8">
        <v>0</v>
      </c>
      <c r="X8">
        <v>-1712597886</v>
      </c>
      <c r="Y8">
        <v>2.5</v>
      </c>
      <c r="AA8">
        <v>54.93</v>
      </c>
      <c r="AB8">
        <v>0</v>
      </c>
      <c r="AC8">
        <v>0</v>
      </c>
      <c r="AD8">
        <v>0</v>
      </c>
      <c r="AE8">
        <v>54.93</v>
      </c>
      <c r="AF8">
        <v>0</v>
      </c>
      <c r="AG8">
        <v>0</v>
      </c>
      <c r="AH8">
        <v>0</v>
      </c>
      <c r="AI8">
        <v>1</v>
      </c>
      <c r="AJ8">
        <v>1</v>
      </c>
      <c r="AK8">
        <v>1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2.5</v>
      </c>
      <c r="AU8" t="s">
        <v>3</v>
      </c>
      <c r="AV8">
        <v>0</v>
      </c>
      <c r="AW8">
        <v>2</v>
      </c>
      <c r="AX8">
        <v>40387502</v>
      </c>
      <c r="AY8">
        <v>1</v>
      </c>
      <c r="AZ8">
        <v>0</v>
      </c>
      <c r="BA8">
        <v>8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Y8*Source!I28</f>
        <v>0</v>
      </c>
      <c r="CY8">
        <f>AA8</f>
        <v>54.93</v>
      </c>
      <c r="CZ8">
        <f>AE8</f>
        <v>54.93</v>
      </c>
      <c r="DA8">
        <f>AI8</f>
        <v>1</v>
      </c>
      <c r="DB8">
        <f t="shared" si="0"/>
        <v>137.33000000000001</v>
      </c>
      <c r="DC8">
        <f t="shared" si="1"/>
        <v>0</v>
      </c>
    </row>
    <row r="9" spans="1:107" x14ac:dyDescent="0.2">
      <c r="A9">
        <f>ROW(Source!A29)</f>
        <v>29</v>
      </c>
      <c r="B9">
        <v>40385408</v>
      </c>
      <c r="C9">
        <v>40387503</v>
      </c>
      <c r="D9">
        <v>26715131</v>
      </c>
      <c r="E9">
        <v>26675980</v>
      </c>
      <c r="F9">
        <v>1</v>
      </c>
      <c r="G9">
        <v>26675980</v>
      </c>
      <c r="H9">
        <v>1</v>
      </c>
      <c r="I9" t="s">
        <v>901</v>
      </c>
      <c r="J9" t="s">
        <v>3</v>
      </c>
      <c r="K9" t="s">
        <v>902</v>
      </c>
      <c r="L9">
        <v>1191</v>
      </c>
      <c r="N9">
        <v>1013</v>
      </c>
      <c r="O9" t="s">
        <v>903</v>
      </c>
      <c r="P9" t="s">
        <v>903</v>
      </c>
      <c r="Q9">
        <v>1</v>
      </c>
      <c r="W9">
        <v>0</v>
      </c>
      <c r="X9">
        <v>476480486</v>
      </c>
      <c r="Y9">
        <v>10.72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1</v>
      </c>
      <c r="AP9">
        <v>0</v>
      </c>
      <c r="AQ9">
        <v>0</v>
      </c>
      <c r="AR9">
        <v>0</v>
      </c>
      <c r="AS9" t="s">
        <v>3</v>
      </c>
      <c r="AT9">
        <v>10.72</v>
      </c>
      <c r="AU9" t="s">
        <v>3</v>
      </c>
      <c r="AV9">
        <v>1</v>
      </c>
      <c r="AW9">
        <v>2</v>
      </c>
      <c r="AX9">
        <v>40387508</v>
      </c>
      <c r="AY9">
        <v>1</v>
      </c>
      <c r="AZ9">
        <v>0</v>
      </c>
      <c r="BA9">
        <v>9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Y9*Source!I29</f>
        <v>0</v>
      </c>
      <c r="CY9">
        <f>AD9</f>
        <v>0</v>
      </c>
      <c r="CZ9">
        <f>AH9</f>
        <v>0</v>
      </c>
      <c r="DA9">
        <f>AL9</f>
        <v>1</v>
      </c>
      <c r="DB9">
        <f t="shared" si="0"/>
        <v>0</v>
      </c>
      <c r="DC9">
        <f t="shared" si="1"/>
        <v>0</v>
      </c>
    </row>
    <row r="10" spans="1:107" x14ac:dyDescent="0.2">
      <c r="A10">
        <f>ROW(Source!A29)</f>
        <v>29</v>
      </c>
      <c r="B10">
        <v>40385408</v>
      </c>
      <c r="C10">
        <v>40387503</v>
      </c>
      <c r="D10">
        <v>26787831</v>
      </c>
      <c r="E10">
        <v>1</v>
      </c>
      <c r="F10">
        <v>1</v>
      </c>
      <c r="G10">
        <v>26675980</v>
      </c>
      <c r="H10">
        <v>2</v>
      </c>
      <c r="I10" t="s">
        <v>904</v>
      </c>
      <c r="J10" t="s">
        <v>905</v>
      </c>
      <c r="K10" t="s">
        <v>906</v>
      </c>
      <c r="L10">
        <v>1367</v>
      </c>
      <c r="N10">
        <v>1011</v>
      </c>
      <c r="O10" t="s">
        <v>907</v>
      </c>
      <c r="P10" t="s">
        <v>907</v>
      </c>
      <c r="Q10">
        <v>1</v>
      </c>
      <c r="W10">
        <v>0</v>
      </c>
      <c r="X10">
        <v>295152307</v>
      </c>
      <c r="Y10">
        <v>2.6</v>
      </c>
      <c r="AA10">
        <v>0</v>
      </c>
      <c r="AB10">
        <v>115.43</v>
      </c>
      <c r="AC10">
        <v>22.64</v>
      </c>
      <c r="AD10">
        <v>0</v>
      </c>
      <c r="AE10">
        <v>0</v>
      </c>
      <c r="AF10">
        <v>115.43</v>
      </c>
      <c r="AG10">
        <v>22.64</v>
      </c>
      <c r="AH10">
        <v>0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2.6</v>
      </c>
      <c r="AU10" t="s">
        <v>3</v>
      </c>
      <c r="AV10">
        <v>0</v>
      </c>
      <c r="AW10">
        <v>2</v>
      </c>
      <c r="AX10">
        <v>40387510</v>
      </c>
      <c r="AY10">
        <v>1</v>
      </c>
      <c r="AZ10">
        <v>0</v>
      </c>
      <c r="BA10">
        <v>10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Y10*Source!I29</f>
        <v>0</v>
      </c>
      <c r="CY10">
        <f>AB10</f>
        <v>115.43</v>
      </c>
      <c r="CZ10">
        <f>AF10</f>
        <v>115.43</v>
      </c>
      <c r="DA10">
        <f>AJ10</f>
        <v>1</v>
      </c>
      <c r="DB10">
        <f t="shared" si="0"/>
        <v>300.12</v>
      </c>
      <c r="DC10">
        <f t="shared" si="1"/>
        <v>58.86</v>
      </c>
    </row>
    <row r="11" spans="1:107" x14ac:dyDescent="0.2">
      <c r="A11">
        <f>ROW(Source!A29)</f>
        <v>29</v>
      </c>
      <c r="B11">
        <v>40385408</v>
      </c>
      <c r="C11">
        <v>40387503</v>
      </c>
      <c r="D11">
        <v>26787414</v>
      </c>
      <c r="E11">
        <v>1</v>
      </c>
      <c r="F11">
        <v>1</v>
      </c>
      <c r="G11">
        <v>26675980</v>
      </c>
      <c r="H11">
        <v>2</v>
      </c>
      <c r="I11" t="s">
        <v>908</v>
      </c>
      <c r="J11" t="s">
        <v>909</v>
      </c>
      <c r="K11" t="s">
        <v>910</v>
      </c>
      <c r="L11">
        <v>1367</v>
      </c>
      <c r="N11">
        <v>1011</v>
      </c>
      <c r="O11" t="s">
        <v>907</v>
      </c>
      <c r="P11" t="s">
        <v>907</v>
      </c>
      <c r="Q11">
        <v>1</v>
      </c>
      <c r="W11">
        <v>0</v>
      </c>
      <c r="X11">
        <v>-951779845</v>
      </c>
      <c r="Y11">
        <v>2.6</v>
      </c>
      <c r="AA11">
        <v>0</v>
      </c>
      <c r="AB11">
        <v>132.18</v>
      </c>
      <c r="AC11">
        <v>17.170000000000002</v>
      </c>
      <c r="AD11">
        <v>0</v>
      </c>
      <c r="AE11">
        <v>0</v>
      </c>
      <c r="AF11">
        <v>132.18</v>
      </c>
      <c r="AG11">
        <v>17.170000000000002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2.6</v>
      </c>
      <c r="AU11" t="s">
        <v>3</v>
      </c>
      <c r="AV11">
        <v>0</v>
      </c>
      <c r="AW11">
        <v>2</v>
      </c>
      <c r="AX11">
        <v>40387509</v>
      </c>
      <c r="AY11">
        <v>1</v>
      </c>
      <c r="AZ11">
        <v>0</v>
      </c>
      <c r="BA11">
        <v>11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Y11*Source!I29</f>
        <v>0</v>
      </c>
      <c r="CY11">
        <f>AB11</f>
        <v>132.18</v>
      </c>
      <c r="CZ11">
        <f>AF11</f>
        <v>132.18</v>
      </c>
      <c r="DA11">
        <f>AJ11</f>
        <v>1</v>
      </c>
      <c r="DB11">
        <f t="shared" si="0"/>
        <v>343.67</v>
      </c>
      <c r="DC11">
        <f t="shared" si="1"/>
        <v>44.64</v>
      </c>
    </row>
    <row r="12" spans="1:107" x14ac:dyDescent="0.2">
      <c r="A12">
        <f>ROW(Source!A29)</f>
        <v>29</v>
      </c>
      <c r="B12">
        <v>40385408</v>
      </c>
      <c r="C12">
        <v>40387503</v>
      </c>
      <c r="D12">
        <v>26788293</v>
      </c>
      <c r="E12">
        <v>1</v>
      </c>
      <c r="F12">
        <v>1</v>
      </c>
      <c r="G12">
        <v>26675980</v>
      </c>
      <c r="H12">
        <v>2</v>
      </c>
      <c r="I12" t="s">
        <v>911</v>
      </c>
      <c r="J12" t="s">
        <v>912</v>
      </c>
      <c r="K12" t="s">
        <v>913</v>
      </c>
      <c r="L12">
        <v>1367</v>
      </c>
      <c r="N12">
        <v>1011</v>
      </c>
      <c r="O12" t="s">
        <v>907</v>
      </c>
      <c r="P12" t="s">
        <v>907</v>
      </c>
      <c r="Q12">
        <v>1</v>
      </c>
      <c r="W12">
        <v>0</v>
      </c>
      <c r="X12">
        <v>-48163219</v>
      </c>
      <c r="Y12">
        <v>5.2</v>
      </c>
      <c r="AA12">
        <v>0</v>
      </c>
      <c r="AB12">
        <v>3.16</v>
      </c>
      <c r="AC12">
        <v>0.04</v>
      </c>
      <c r="AD12">
        <v>0</v>
      </c>
      <c r="AE12">
        <v>0</v>
      </c>
      <c r="AF12">
        <v>3.16</v>
      </c>
      <c r="AG12">
        <v>0.04</v>
      </c>
      <c r="AH12">
        <v>0</v>
      </c>
      <c r="AI12">
        <v>1</v>
      </c>
      <c r="AJ12">
        <v>1</v>
      </c>
      <c r="AK12">
        <v>1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5.2</v>
      </c>
      <c r="AU12" t="s">
        <v>3</v>
      </c>
      <c r="AV12">
        <v>0</v>
      </c>
      <c r="AW12">
        <v>2</v>
      </c>
      <c r="AX12">
        <v>40387511</v>
      </c>
      <c r="AY12">
        <v>1</v>
      </c>
      <c r="AZ12">
        <v>0</v>
      </c>
      <c r="BA12">
        <v>12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Y12*Source!I29</f>
        <v>0</v>
      </c>
      <c r="CY12">
        <f>AB12</f>
        <v>3.16</v>
      </c>
      <c r="CZ12">
        <f>AF12</f>
        <v>3.16</v>
      </c>
      <c r="DA12">
        <f>AJ12</f>
        <v>1</v>
      </c>
      <c r="DB12">
        <f t="shared" si="0"/>
        <v>16.43</v>
      </c>
      <c r="DC12">
        <f t="shared" si="1"/>
        <v>0.21</v>
      </c>
    </row>
    <row r="13" spans="1:107" x14ac:dyDescent="0.2">
      <c r="A13">
        <f>ROW(Source!A30)</f>
        <v>30</v>
      </c>
      <c r="B13">
        <v>40385408</v>
      </c>
      <c r="C13">
        <v>40387512</v>
      </c>
      <c r="D13">
        <v>26715131</v>
      </c>
      <c r="E13">
        <v>26675980</v>
      </c>
      <c r="F13">
        <v>1</v>
      </c>
      <c r="G13">
        <v>26675980</v>
      </c>
      <c r="H13">
        <v>1</v>
      </c>
      <c r="I13" t="s">
        <v>901</v>
      </c>
      <c r="J13" t="s">
        <v>3</v>
      </c>
      <c r="K13" t="s">
        <v>902</v>
      </c>
      <c r="L13">
        <v>1191</v>
      </c>
      <c r="N13">
        <v>1013</v>
      </c>
      <c r="O13" t="s">
        <v>903</v>
      </c>
      <c r="P13" t="s">
        <v>903</v>
      </c>
      <c r="Q13">
        <v>1</v>
      </c>
      <c r="W13">
        <v>0</v>
      </c>
      <c r="X13">
        <v>476480486</v>
      </c>
      <c r="Y13">
        <v>155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1</v>
      </c>
      <c r="AP13">
        <v>0</v>
      </c>
      <c r="AQ13">
        <v>0</v>
      </c>
      <c r="AR13">
        <v>0</v>
      </c>
      <c r="AS13" t="s">
        <v>3</v>
      </c>
      <c r="AT13">
        <v>155</v>
      </c>
      <c r="AU13" t="s">
        <v>3</v>
      </c>
      <c r="AV13">
        <v>1</v>
      </c>
      <c r="AW13">
        <v>2</v>
      </c>
      <c r="AX13">
        <v>40387518</v>
      </c>
      <c r="AY13">
        <v>1</v>
      </c>
      <c r="AZ13">
        <v>0</v>
      </c>
      <c r="BA13">
        <v>13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Y13*Source!I30</f>
        <v>0</v>
      </c>
      <c r="CY13">
        <f>AD13</f>
        <v>0</v>
      </c>
      <c r="CZ13">
        <f>AH13</f>
        <v>0</v>
      </c>
      <c r="DA13">
        <f>AL13</f>
        <v>1</v>
      </c>
      <c r="DB13">
        <f t="shared" si="0"/>
        <v>0</v>
      </c>
      <c r="DC13">
        <f t="shared" si="1"/>
        <v>0</v>
      </c>
    </row>
    <row r="14" spans="1:107" x14ac:dyDescent="0.2">
      <c r="A14">
        <f>ROW(Source!A30)</f>
        <v>30</v>
      </c>
      <c r="B14">
        <v>40385408</v>
      </c>
      <c r="C14">
        <v>40387512</v>
      </c>
      <c r="D14">
        <v>26787834</v>
      </c>
      <c r="E14">
        <v>1</v>
      </c>
      <c r="F14">
        <v>1</v>
      </c>
      <c r="G14">
        <v>26675980</v>
      </c>
      <c r="H14">
        <v>2</v>
      </c>
      <c r="I14" t="s">
        <v>923</v>
      </c>
      <c r="J14" t="s">
        <v>924</v>
      </c>
      <c r="K14" t="s">
        <v>925</v>
      </c>
      <c r="L14">
        <v>1367</v>
      </c>
      <c r="N14">
        <v>1011</v>
      </c>
      <c r="O14" t="s">
        <v>907</v>
      </c>
      <c r="P14" t="s">
        <v>907</v>
      </c>
      <c r="Q14">
        <v>1</v>
      </c>
      <c r="W14">
        <v>0</v>
      </c>
      <c r="X14">
        <v>-1426791</v>
      </c>
      <c r="Y14">
        <v>37.5</v>
      </c>
      <c r="AA14">
        <v>0</v>
      </c>
      <c r="AB14">
        <v>63.63</v>
      </c>
      <c r="AC14">
        <v>19.350000000000001</v>
      </c>
      <c r="AD14">
        <v>0</v>
      </c>
      <c r="AE14">
        <v>0</v>
      </c>
      <c r="AF14">
        <v>60.77</v>
      </c>
      <c r="AG14">
        <v>18.48</v>
      </c>
      <c r="AH14">
        <v>0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37.5</v>
      </c>
      <c r="AU14" t="s">
        <v>3</v>
      </c>
      <c r="AV14">
        <v>0</v>
      </c>
      <c r="AW14">
        <v>2</v>
      </c>
      <c r="AX14">
        <v>40387519</v>
      </c>
      <c r="AY14">
        <v>1</v>
      </c>
      <c r="AZ14">
        <v>0</v>
      </c>
      <c r="BA14">
        <v>14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Y14*Source!I30</f>
        <v>0</v>
      </c>
      <c r="CY14">
        <f>AB14</f>
        <v>63.63</v>
      </c>
      <c r="CZ14">
        <f>AF14</f>
        <v>60.77</v>
      </c>
      <c r="DA14">
        <f>AJ14</f>
        <v>1</v>
      </c>
      <c r="DB14">
        <f t="shared" si="0"/>
        <v>2278.88</v>
      </c>
      <c r="DC14">
        <f t="shared" si="1"/>
        <v>693</v>
      </c>
    </row>
    <row r="15" spans="1:107" x14ac:dyDescent="0.2">
      <c r="A15">
        <f>ROW(Source!A30)</f>
        <v>30</v>
      </c>
      <c r="B15">
        <v>40385408</v>
      </c>
      <c r="C15">
        <v>40387512</v>
      </c>
      <c r="D15">
        <v>26788293</v>
      </c>
      <c r="E15">
        <v>1</v>
      </c>
      <c r="F15">
        <v>1</v>
      </c>
      <c r="G15">
        <v>26675980</v>
      </c>
      <c r="H15">
        <v>2</v>
      </c>
      <c r="I15" t="s">
        <v>911</v>
      </c>
      <c r="J15" t="s">
        <v>912</v>
      </c>
      <c r="K15" t="s">
        <v>913</v>
      </c>
      <c r="L15">
        <v>1367</v>
      </c>
      <c r="N15">
        <v>1011</v>
      </c>
      <c r="O15" t="s">
        <v>907</v>
      </c>
      <c r="P15" t="s">
        <v>907</v>
      </c>
      <c r="Q15">
        <v>1</v>
      </c>
      <c r="W15">
        <v>0</v>
      </c>
      <c r="X15">
        <v>-48163219</v>
      </c>
      <c r="Y15">
        <v>75</v>
      </c>
      <c r="AA15">
        <v>0</v>
      </c>
      <c r="AB15">
        <v>3.31</v>
      </c>
      <c r="AC15">
        <v>0.04</v>
      </c>
      <c r="AD15">
        <v>0</v>
      </c>
      <c r="AE15">
        <v>0</v>
      </c>
      <c r="AF15">
        <v>3.16</v>
      </c>
      <c r="AG15">
        <v>0.04</v>
      </c>
      <c r="AH15">
        <v>0</v>
      </c>
      <c r="AI15">
        <v>1</v>
      </c>
      <c r="AJ15">
        <v>1</v>
      </c>
      <c r="AK15">
        <v>1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75</v>
      </c>
      <c r="AU15" t="s">
        <v>3</v>
      </c>
      <c r="AV15">
        <v>0</v>
      </c>
      <c r="AW15">
        <v>2</v>
      </c>
      <c r="AX15">
        <v>40387520</v>
      </c>
      <c r="AY15">
        <v>1</v>
      </c>
      <c r="AZ15">
        <v>0</v>
      </c>
      <c r="BA15">
        <v>15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Y15*Source!I30</f>
        <v>0</v>
      </c>
      <c r="CY15">
        <f>AB15</f>
        <v>3.31</v>
      </c>
      <c r="CZ15">
        <f>AF15</f>
        <v>3.16</v>
      </c>
      <c r="DA15">
        <f>AJ15</f>
        <v>1</v>
      </c>
      <c r="DB15">
        <f t="shared" si="0"/>
        <v>237</v>
      </c>
      <c r="DC15">
        <f t="shared" si="1"/>
        <v>3</v>
      </c>
    </row>
    <row r="16" spans="1:107" x14ac:dyDescent="0.2">
      <c r="A16">
        <f>ROW(Source!A30)</f>
        <v>30</v>
      </c>
      <c r="B16">
        <v>40385408</v>
      </c>
      <c r="C16">
        <v>40387512</v>
      </c>
      <c r="D16">
        <v>26787669</v>
      </c>
      <c r="E16">
        <v>1</v>
      </c>
      <c r="F16">
        <v>1</v>
      </c>
      <c r="G16">
        <v>26675980</v>
      </c>
      <c r="H16">
        <v>2</v>
      </c>
      <c r="I16" t="s">
        <v>926</v>
      </c>
      <c r="J16" t="s">
        <v>927</v>
      </c>
      <c r="K16" t="s">
        <v>928</v>
      </c>
      <c r="L16">
        <v>1367</v>
      </c>
      <c r="N16">
        <v>1011</v>
      </c>
      <c r="O16" t="s">
        <v>907</v>
      </c>
      <c r="P16" t="s">
        <v>907</v>
      </c>
      <c r="Q16">
        <v>1</v>
      </c>
      <c r="W16">
        <v>0</v>
      </c>
      <c r="X16">
        <v>856318566</v>
      </c>
      <c r="Y16">
        <v>1.55</v>
      </c>
      <c r="AA16">
        <v>0</v>
      </c>
      <c r="AB16">
        <v>131.01</v>
      </c>
      <c r="AC16">
        <v>25.9</v>
      </c>
      <c r="AD16">
        <v>0</v>
      </c>
      <c r="AE16">
        <v>0</v>
      </c>
      <c r="AF16">
        <v>125.13</v>
      </c>
      <c r="AG16">
        <v>24.74</v>
      </c>
      <c r="AH16">
        <v>0</v>
      </c>
      <c r="AI16">
        <v>1</v>
      </c>
      <c r="AJ16">
        <v>1</v>
      </c>
      <c r="AK16">
        <v>1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1.55</v>
      </c>
      <c r="AU16" t="s">
        <v>3</v>
      </c>
      <c r="AV16">
        <v>0</v>
      </c>
      <c r="AW16">
        <v>2</v>
      </c>
      <c r="AX16">
        <v>40387521</v>
      </c>
      <c r="AY16">
        <v>1</v>
      </c>
      <c r="AZ16">
        <v>0</v>
      </c>
      <c r="BA16">
        <v>16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Y16*Source!I30</f>
        <v>0</v>
      </c>
      <c r="CY16">
        <f>AB16</f>
        <v>131.01</v>
      </c>
      <c r="CZ16">
        <f>AF16</f>
        <v>125.13</v>
      </c>
      <c r="DA16">
        <f>AJ16</f>
        <v>1</v>
      </c>
      <c r="DB16">
        <f t="shared" si="0"/>
        <v>193.95</v>
      </c>
      <c r="DC16">
        <f t="shared" si="1"/>
        <v>38.35</v>
      </c>
    </row>
    <row r="17" spans="1:107" x14ac:dyDescent="0.2">
      <c r="A17">
        <f>ROW(Source!A30)</f>
        <v>30</v>
      </c>
      <c r="B17">
        <v>40385408</v>
      </c>
      <c r="C17">
        <v>40387512</v>
      </c>
      <c r="D17">
        <v>26715879</v>
      </c>
      <c r="E17">
        <v>26675980</v>
      </c>
      <c r="F17">
        <v>1</v>
      </c>
      <c r="G17">
        <v>26675980</v>
      </c>
      <c r="H17">
        <v>2</v>
      </c>
      <c r="I17" t="s">
        <v>929</v>
      </c>
      <c r="J17" t="s">
        <v>3</v>
      </c>
      <c r="K17" t="s">
        <v>930</v>
      </c>
      <c r="L17">
        <v>1344</v>
      </c>
      <c r="N17">
        <v>1008</v>
      </c>
      <c r="O17" t="s">
        <v>931</v>
      </c>
      <c r="P17" t="s">
        <v>931</v>
      </c>
      <c r="Q17">
        <v>1</v>
      </c>
      <c r="W17">
        <v>0</v>
      </c>
      <c r="X17">
        <v>-1180195794</v>
      </c>
      <c r="Y17">
        <v>3.72</v>
      </c>
      <c r="AA17">
        <v>0</v>
      </c>
      <c r="AB17">
        <v>1.05</v>
      </c>
      <c r="AC17">
        <v>0</v>
      </c>
      <c r="AD17">
        <v>0</v>
      </c>
      <c r="AE17">
        <v>0</v>
      </c>
      <c r="AF17">
        <v>1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1</v>
      </c>
      <c r="AP17">
        <v>0</v>
      </c>
      <c r="AQ17">
        <v>0</v>
      </c>
      <c r="AR17">
        <v>0</v>
      </c>
      <c r="AS17" t="s">
        <v>3</v>
      </c>
      <c r="AT17">
        <v>3.72</v>
      </c>
      <c r="AU17" t="s">
        <v>3</v>
      </c>
      <c r="AV17">
        <v>0</v>
      </c>
      <c r="AW17">
        <v>2</v>
      </c>
      <c r="AX17">
        <v>40387522</v>
      </c>
      <c r="AY17">
        <v>1</v>
      </c>
      <c r="AZ17">
        <v>0</v>
      </c>
      <c r="BA17">
        <v>17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Y17*Source!I30</f>
        <v>0</v>
      </c>
      <c r="CY17">
        <f>AB17</f>
        <v>1.05</v>
      </c>
      <c r="CZ17">
        <f>AF17</f>
        <v>1</v>
      </c>
      <c r="DA17">
        <f>AJ17</f>
        <v>1</v>
      </c>
      <c r="DB17">
        <f t="shared" si="0"/>
        <v>3.72</v>
      </c>
      <c r="DC17">
        <f t="shared" si="1"/>
        <v>0</v>
      </c>
    </row>
    <row r="18" spans="1:107" x14ac:dyDescent="0.2">
      <c r="A18">
        <f>ROW(Source!A31)</f>
        <v>31</v>
      </c>
      <c r="B18">
        <v>40385408</v>
      </c>
      <c r="C18">
        <v>40387523</v>
      </c>
      <c r="D18">
        <v>26715131</v>
      </c>
      <c r="E18">
        <v>26675980</v>
      </c>
      <c r="F18">
        <v>1</v>
      </c>
      <c r="G18">
        <v>26675980</v>
      </c>
      <c r="H18">
        <v>1</v>
      </c>
      <c r="I18" t="s">
        <v>901</v>
      </c>
      <c r="J18" t="s">
        <v>3</v>
      </c>
      <c r="K18" t="s">
        <v>902</v>
      </c>
      <c r="L18">
        <v>1191</v>
      </c>
      <c r="N18">
        <v>1013</v>
      </c>
      <c r="O18" t="s">
        <v>903</v>
      </c>
      <c r="P18" t="s">
        <v>903</v>
      </c>
      <c r="Q18">
        <v>1</v>
      </c>
      <c r="W18">
        <v>0</v>
      </c>
      <c r="X18">
        <v>476480486</v>
      </c>
      <c r="Y18">
        <v>87.29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0</v>
      </c>
      <c r="AQ18">
        <v>0</v>
      </c>
      <c r="AR18">
        <v>0</v>
      </c>
      <c r="AS18" t="s">
        <v>3</v>
      </c>
      <c r="AT18">
        <v>87.29</v>
      </c>
      <c r="AU18" t="s">
        <v>3</v>
      </c>
      <c r="AV18">
        <v>1</v>
      </c>
      <c r="AW18">
        <v>2</v>
      </c>
      <c r="AX18">
        <v>40387534</v>
      </c>
      <c r="AY18">
        <v>1</v>
      </c>
      <c r="AZ18">
        <v>0</v>
      </c>
      <c r="BA18">
        <v>18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Y18*Source!I31</f>
        <v>0</v>
      </c>
      <c r="CY18">
        <f>AD18</f>
        <v>0</v>
      </c>
      <c r="CZ18">
        <f>AH18</f>
        <v>0</v>
      </c>
      <c r="DA18">
        <f>AL18</f>
        <v>1</v>
      </c>
      <c r="DB18">
        <f t="shared" si="0"/>
        <v>0</v>
      </c>
      <c r="DC18">
        <f t="shared" si="1"/>
        <v>0</v>
      </c>
    </row>
    <row r="19" spans="1:107" x14ac:dyDescent="0.2">
      <c r="A19">
        <f>ROW(Source!A31)</f>
        <v>31</v>
      </c>
      <c r="B19">
        <v>40385408</v>
      </c>
      <c r="C19">
        <v>40387523</v>
      </c>
      <c r="D19">
        <v>26788215</v>
      </c>
      <c r="E19">
        <v>1</v>
      </c>
      <c r="F19">
        <v>1</v>
      </c>
      <c r="G19">
        <v>26675980</v>
      </c>
      <c r="H19">
        <v>2</v>
      </c>
      <c r="I19" t="s">
        <v>932</v>
      </c>
      <c r="J19" t="s">
        <v>933</v>
      </c>
      <c r="K19" t="s">
        <v>934</v>
      </c>
      <c r="L19">
        <v>1367</v>
      </c>
      <c r="N19">
        <v>1011</v>
      </c>
      <c r="O19" t="s">
        <v>907</v>
      </c>
      <c r="P19" t="s">
        <v>907</v>
      </c>
      <c r="Q19">
        <v>1</v>
      </c>
      <c r="W19">
        <v>0</v>
      </c>
      <c r="X19">
        <v>-628430174</v>
      </c>
      <c r="Y19">
        <v>0.89</v>
      </c>
      <c r="AA19">
        <v>0</v>
      </c>
      <c r="AB19">
        <v>80.42</v>
      </c>
      <c r="AC19">
        <v>15.03</v>
      </c>
      <c r="AD19">
        <v>0</v>
      </c>
      <c r="AE19">
        <v>0</v>
      </c>
      <c r="AF19">
        <v>76.81</v>
      </c>
      <c r="AG19">
        <v>14.36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0.89</v>
      </c>
      <c r="AU19" t="s">
        <v>3</v>
      </c>
      <c r="AV19">
        <v>0</v>
      </c>
      <c r="AW19">
        <v>2</v>
      </c>
      <c r="AX19">
        <v>40387535</v>
      </c>
      <c r="AY19">
        <v>1</v>
      </c>
      <c r="AZ19">
        <v>0</v>
      </c>
      <c r="BA19">
        <v>19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Y19*Source!I31</f>
        <v>0</v>
      </c>
      <c r="CY19">
        <f t="shared" ref="CY19:CY24" si="2">AB19</f>
        <v>80.42</v>
      </c>
      <c r="CZ19">
        <f t="shared" ref="CZ19:CZ24" si="3">AF19</f>
        <v>76.81</v>
      </c>
      <c r="DA19">
        <f t="shared" ref="DA19:DA24" si="4">AJ19</f>
        <v>1</v>
      </c>
      <c r="DB19">
        <f t="shared" si="0"/>
        <v>68.36</v>
      </c>
      <c r="DC19">
        <f t="shared" si="1"/>
        <v>12.78</v>
      </c>
    </row>
    <row r="20" spans="1:107" x14ac:dyDescent="0.2">
      <c r="A20">
        <f>ROW(Source!A31)</f>
        <v>31</v>
      </c>
      <c r="B20">
        <v>40385408</v>
      </c>
      <c r="C20">
        <v>40387523</v>
      </c>
      <c r="D20">
        <v>26787415</v>
      </c>
      <c r="E20">
        <v>1</v>
      </c>
      <c r="F20">
        <v>1</v>
      </c>
      <c r="G20">
        <v>26675980</v>
      </c>
      <c r="H20">
        <v>2</v>
      </c>
      <c r="I20" t="s">
        <v>935</v>
      </c>
      <c r="J20" t="s">
        <v>936</v>
      </c>
      <c r="K20" t="s">
        <v>937</v>
      </c>
      <c r="L20">
        <v>1367</v>
      </c>
      <c r="N20">
        <v>1011</v>
      </c>
      <c r="O20" t="s">
        <v>907</v>
      </c>
      <c r="P20" t="s">
        <v>907</v>
      </c>
      <c r="Q20">
        <v>1</v>
      </c>
      <c r="W20">
        <v>0</v>
      </c>
      <c r="X20">
        <v>1928543733</v>
      </c>
      <c r="Y20">
        <v>1.59</v>
      </c>
      <c r="AA20">
        <v>0</v>
      </c>
      <c r="AB20">
        <v>122.38</v>
      </c>
      <c r="AC20">
        <v>24.51</v>
      </c>
      <c r="AD20">
        <v>0</v>
      </c>
      <c r="AE20">
        <v>0</v>
      </c>
      <c r="AF20">
        <v>116.89</v>
      </c>
      <c r="AG20">
        <v>23.41</v>
      </c>
      <c r="AH20">
        <v>0</v>
      </c>
      <c r="AI20">
        <v>1</v>
      </c>
      <c r="AJ20">
        <v>1</v>
      </c>
      <c r="AK20">
        <v>1</v>
      </c>
      <c r="AL20">
        <v>1</v>
      </c>
      <c r="AN20">
        <v>0</v>
      </c>
      <c r="AO20">
        <v>1</v>
      </c>
      <c r="AP20">
        <v>0</v>
      </c>
      <c r="AQ20">
        <v>0</v>
      </c>
      <c r="AR20">
        <v>0</v>
      </c>
      <c r="AS20" t="s">
        <v>3</v>
      </c>
      <c r="AT20">
        <v>1.59</v>
      </c>
      <c r="AU20" t="s">
        <v>3</v>
      </c>
      <c r="AV20">
        <v>0</v>
      </c>
      <c r="AW20">
        <v>2</v>
      </c>
      <c r="AX20">
        <v>40387536</v>
      </c>
      <c r="AY20">
        <v>1</v>
      </c>
      <c r="AZ20">
        <v>0</v>
      </c>
      <c r="BA20">
        <v>20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Y20*Source!I31</f>
        <v>0</v>
      </c>
      <c r="CY20">
        <f t="shared" si="2"/>
        <v>122.38</v>
      </c>
      <c r="CZ20">
        <f t="shared" si="3"/>
        <v>116.89</v>
      </c>
      <c r="DA20">
        <f t="shared" si="4"/>
        <v>1</v>
      </c>
      <c r="DB20">
        <f t="shared" si="0"/>
        <v>185.86</v>
      </c>
      <c r="DC20">
        <f t="shared" si="1"/>
        <v>37.22</v>
      </c>
    </row>
    <row r="21" spans="1:107" x14ac:dyDescent="0.2">
      <c r="A21">
        <f>ROW(Source!A31)</f>
        <v>31</v>
      </c>
      <c r="B21">
        <v>40385408</v>
      </c>
      <c r="C21">
        <v>40387523</v>
      </c>
      <c r="D21">
        <v>26787641</v>
      </c>
      <c r="E21">
        <v>1</v>
      </c>
      <c r="F21">
        <v>1</v>
      </c>
      <c r="G21">
        <v>26675980</v>
      </c>
      <c r="H21">
        <v>2</v>
      </c>
      <c r="I21" t="s">
        <v>938</v>
      </c>
      <c r="J21" t="s">
        <v>939</v>
      </c>
      <c r="K21" t="s">
        <v>940</v>
      </c>
      <c r="L21">
        <v>1367</v>
      </c>
      <c r="N21">
        <v>1011</v>
      </c>
      <c r="O21" t="s">
        <v>907</v>
      </c>
      <c r="P21" t="s">
        <v>907</v>
      </c>
      <c r="Q21">
        <v>1</v>
      </c>
      <c r="W21">
        <v>0</v>
      </c>
      <c r="X21">
        <v>366114799</v>
      </c>
      <c r="Y21">
        <v>5.15</v>
      </c>
      <c r="AA21">
        <v>0</v>
      </c>
      <c r="AB21">
        <v>258.27</v>
      </c>
      <c r="AC21">
        <v>14</v>
      </c>
      <c r="AD21">
        <v>0</v>
      </c>
      <c r="AE21">
        <v>0</v>
      </c>
      <c r="AF21">
        <v>246.68</v>
      </c>
      <c r="AG21">
        <v>13.37</v>
      </c>
      <c r="AH21">
        <v>0</v>
      </c>
      <c r="AI21">
        <v>1</v>
      </c>
      <c r="AJ21">
        <v>1</v>
      </c>
      <c r="AK21">
        <v>1</v>
      </c>
      <c r="AL21">
        <v>1</v>
      </c>
      <c r="AN21">
        <v>0</v>
      </c>
      <c r="AO21">
        <v>1</v>
      </c>
      <c r="AP21">
        <v>0</v>
      </c>
      <c r="AQ21">
        <v>0</v>
      </c>
      <c r="AR21">
        <v>0</v>
      </c>
      <c r="AS21" t="s">
        <v>3</v>
      </c>
      <c r="AT21">
        <v>5.15</v>
      </c>
      <c r="AU21" t="s">
        <v>3</v>
      </c>
      <c r="AV21">
        <v>0</v>
      </c>
      <c r="AW21">
        <v>2</v>
      </c>
      <c r="AX21">
        <v>40387537</v>
      </c>
      <c r="AY21">
        <v>1</v>
      </c>
      <c r="AZ21">
        <v>0</v>
      </c>
      <c r="BA21">
        <v>21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Y21*Source!I31</f>
        <v>0</v>
      </c>
      <c r="CY21">
        <f t="shared" si="2"/>
        <v>258.27</v>
      </c>
      <c r="CZ21">
        <f t="shared" si="3"/>
        <v>246.68</v>
      </c>
      <c r="DA21">
        <f t="shared" si="4"/>
        <v>1</v>
      </c>
      <c r="DB21">
        <f t="shared" si="0"/>
        <v>1270.4000000000001</v>
      </c>
      <c r="DC21">
        <f t="shared" si="1"/>
        <v>68.86</v>
      </c>
    </row>
    <row r="22" spans="1:107" x14ac:dyDescent="0.2">
      <c r="A22">
        <f>ROW(Source!A31)</f>
        <v>31</v>
      </c>
      <c r="B22">
        <v>40385408</v>
      </c>
      <c r="C22">
        <v>40387523</v>
      </c>
      <c r="D22">
        <v>26787626</v>
      </c>
      <c r="E22">
        <v>1</v>
      </c>
      <c r="F22">
        <v>1</v>
      </c>
      <c r="G22">
        <v>26675980</v>
      </c>
      <c r="H22">
        <v>2</v>
      </c>
      <c r="I22" t="s">
        <v>941</v>
      </c>
      <c r="J22" t="s">
        <v>942</v>
      </c>
      <c r="K22" t="s">
        <v>943</v>
      </c>
      <c r="L22">
        <v>1367</v>
      </c>
      <c r="N22">
        <v>1011</v>
      </c>
      <c r="O22" t="s">
        <v>907</v>
      </c>
      <c r="P22" t="s">
        <v>907</v>
      </c>
      <c r="Q22">
        <v>1</v>
      </c>
      <c r="W22">
        <v>0</v>
      </c>
      <c r="X22">
        <v>-1882480599</v>
      </c>
      <c r="Y22">
        <v>11.26</v>
      </c>
      <c r="AA22">
        <v>0</v>
      </c>
      <c r="AB22">
        <v>177.4</v>
      </c>
      <c r="AC22">
        <v>15.73</v>
      </c>
      <c r="AD22">
        <v>0</v>
      </c>
      <c r="AE22">
        <v>0</v>
      </c>
      <c r="AF22">
        <v>169.44</v>
      </c>
      <c r="AG22">
        <v>15.02</v>
      </c>
      <c r="AH22">
        <v>0</v>
      </c>
      <c r="AI22">
        <v>1</v>
      </c>
      <c r="AJ22">
        <v>1</v>
      </c>
      <c r="AK22">
        <v>1</v>
      </c>
      <c r="AL22">
        <v>1</v>
      </c>
      <c r="AN22">
        <v>0</v>
      </c>
      <c r="AO22">
        <v>1</v>
      </c>
      <c r="AP22">
        <v>0</v>
      </c>
      <c r="AQ22">
        <v>0</v>
      </c>
      <c r="AR22">
        <v>0</v>
      </c>
      <c r="AS22" t="s">
        <v>3</v>
      </c>
      <c r="AT22">
        <v>11.26</v>
      </c>
      <c r="AU22" t="s">
        <v>3</v>
      </c>
      <c r="AV22">
        <v>0</v>
      </c>
      <c r="AW22">
        <v>2</v>
      </c>
      <c r="AX22">
        <v>40387538</v>
      </c>
      <c r="AY22">
        <v>1</v>
      </c>
      <c r="AZ22">
        <v>0</v>
      </c>
      <c r="BA22">
        <v>22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Y22*Source!I31</f>
        <v>0</v>
      </c>
      <c r="CY22">
        <f t="shared" si="2"/>
        <v>177.4</v>
      </c>
      <c r="CZ22">
        <f t="shared" si="3"/>
        <v>169.44</v>
      </c>
      <c r="DA22">
        <f t="shared" si="4"/>
        <v>1</v>
      </c>
      <c r="DB22">
        <f t="shared" si="0"/>
        <v>1907.89</v>
      </c>
      <c r="DC22">
        <f t="shared" si="1"/>
        <v>169.13</v>
      </c>
    </row>
    <row r="23" spans="1:107" x14ac:dyDescent="0.2">
      <c r="A23">
        <f>ROW(Source!A31)</f>
        <v>31</v>
      </c>
      <c r="B23">
        <v>40385408</v>
      </c>
      <c r="C23">
        <v>40387523</v>
      </c>
      <c r="D23">
        <v>26787627</v>
      </c>
      <c r="E23">
        <v>1</v>
      </c>
      <c r="F23">
        <v>1</v>
      </c>
      <c r="G23">
        <v>26675980</v>
      </c>
      <c r="H23">
        <v>2</v>
      </c>
      <c r="I23" t="s">
        <v>944</v>
      </c>
      <c r="J23" t="s">
        <v>945</v>
      </c>
      <c r="K23" t="s">
        <v>946</v>
      </c>
      <c r="L23">
        <v>1367</v>
      </c>
      <c r="N23">
        <v>1011</v>
      </c>
      <c r="O23" t="s">
        <v>907</v>
      </c>
      <c r="P23" t="s">
        <v>907</v>
      </c>
      <c r="Q23">
        <v>1</v>
      </c>
      <c r="W23">
        <v>0</v>
      </c>
      <c r="X23">
        <v>-1920329426</v>
      </c>
      <c r="Y23">
        <v>32.19</v>
      </c>
      <c r="AA23">
        <v>0</v>
      </c>
      <c r="AB23">
        <v>229.82</v>
      </c>
      <c r="AC23">
        <v>18.329999999999998</v>
      </c>
      <c r="AD23">
        <v>0</v>
      </c>
      <c r="AE23">
        <v>0</v>
      </c>
      <c r="AF23">
        <v>219.5</v>
      </c>
      <c r="AG23">
        <v>17.510000000000002</v>
      </c>
      <c r="AH23">
        <v>0</v>
      </c>
      <c r="AI23">
        <v>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0</v>
      </c>
      <c r="AQ23">
        <v>0</v>
      </c>
      <c r="AR23">
        <v>0</v>
      </c>
      <c r="AS23" t="s">
        <v>3</v>
      </c>
      <c r="AT23">
        <v>32.19</v>
      </c>
      <c r="AU23" t="s">
        <v>3</v>
      </c>
      <c r="AV23">
        <v>0</v>
      </c>
      <c r="AW23">
        <v>2</v>
      </c>
      <c r="AX23">
        <v>40387539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Y23*Source!I31</f>
        <v>0</v>
      </c>
      <c r="CY23">
        <f t="shared" si="2"/>
        <v>229.82</v>
      </c>
      <c r="CZ23">
        <f t="shared" si="3"/>
        <v>219.5</v>
      </c>
      <c r="DA23">
        <f t="shared" si="4"/>
        <v>1</v>
      </c>
      <c r="DB23">
        <f t="shared" si="0"/>
        <v>7065.71</v>
      </c>
      <c r="DC23">
        <f t="shared" si="1"/>
        <v>563.65</v>
      </c>
    </row>
    <row r="24" spans="1:107" x14ac:dyDescent="0.2">
      <c r="A24">
        <f>ROW(Source!A31)</f>
        <v>31</v>
      </c>
      <c r="B24">
        <v>40385408</v>
      </c>
      <c r="C24">
        <v>40387523</v>
      </c>
      <c r="D24">
        <v>26787668</v>
      </c>
      <c r="E24">
        <v>1</v>
      </c>
      <c r="F24">
        <v>1</v>
      </c>
      <c r="G24">
        <v>26675980</v>
      </c>
      <c r="H24">
        <v>2</v>
      </c>
      <c r="I24" t="s">
        <v>947</v>
      </c>
      <c r="J24" t="s">
        <v>948</v>
      </c>
      <c r="K24" t="s">
        <v>949</v>
      </c>
      <c r="L24">
        <v>1367</v>
      </c>
      <c r="N24">
        <v>1011</v>
      </c>
      <c r="O24" t="s">
        <v>907</v>
      </c>
      <c r="P24" t="s">
        <v>907</v>
      </c>
      <c r="Q24">
        <v>1</v>
      </c>
      <c r="W24">
        <v>0</v>
      </c>
      <c r="X24">
        <v>-975894347</v>
      </c>
      <c r="Y24">
        <v>5.81</v>
      </c>
      <c r="AA24">
        <v>0</v>
      </c>
      <c r="AB24">
        <v>126.45</v>
      </c>
      <c r="AC24">
        <v>25.05</v>
      </c>
      <c r="AD24">
        <v>0</v>
      </c>
      <c r="AE24">
        <v>0</v>
      </c>
      <c r="AF24">
        <v>120.77</v>
      </c>
      <c r="AG24">
        <v>23.93</v>
      </c>
      <c r="AH24">
        <v>0</v>
      </c>
      <c r="AI24">
        <v>1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0</v>
      </c>
      <c r="AQ24">
        <v>0</v>
      </c>
      <c r="AR24">
        <v>0</v>
      </c>
      <c r="AS24" t="s">
        <v>3</v>
      </c>
      <c r="AT24">
        <v>5.81</v>
      </c>
      <c r="AU24" t="s">
        <v>3</v>
      </c>
      <c r="AV24">
        <v>0</v>
      </c>
      <c r="AW24">
        <v>2</v>
      </c>
      <c r="AX24">
        <v>40387540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Y24*Source!I31</f>
        <v>0</v>
      </c>
      <c r="CY24">
        <f t="shared" si="2"/>
        <v>126.45</v>
      </c>
      <c r="CZ24">
        <f t="shared" si="3"/>
        <v>120.77</v>
      </c>
      <c r="DA24">
        <f t="shared" si="4"/>
        <v>1</v>
      </c>
      <c r="DB24">
        <f t="shared" si="0"/>
        <v>701.67</v>
      </c>
      <c r="DC24">
        <f t="shared" si="1"/>
        <v>139.03</v>
      </c>
    </row>
    <row r="25" spans="1:107" x14ac:dyDescent="0.2">
      <c r="A25">
        <f>ROW(Source!A31)</f>
        <v>31</v>
      </c>
      <c r="B25">
        <v>40385408</v>
      </c>
      <c r="C25">
        <v>40387523</v>
      </c>
      <c r="D25">
        <v>26763322</v>
      </c>
      <c r="E25">
        <v>1</v>
      </c>
      <c r="F25">
        <v>1</v>
      </c>
      <c r="G25">
        <v>26675980</v>
      </c>
      <c r="H25">
        <v>3</v>
      </c>
      <c r="I25" t="s">
        <v>565</v>
      </c>
      <c r="J25" t="s">
        <v>567</v>
      </c>
      <c r="K25" t="s">
        <v>566</v>
      </c>
      <c r="L25">
        <v>1339</v>
      </c>
      <c r="N25">
        <v>1007</v>
      </c>
      <c r="O25" t="s">
        <v>44</v>
      </c>
      <c r="P25" t="s">
        <v>44</v>
      </c>
      <c r="Q25">
        <v>1</v>
      </c>
      <c r="W25">
        <v>0</v>
      </c>
      <c r="X25">
        <v>-862991314</v>
      </c>
      <c r="Y25">
        <v>25</v>
      </c>
      <c r="AA25">
        <v>7.07</v>
      </c>
      <c r="AB25">
        <v>0</v>
      </c>
      <c r="AC25">
        <v>0</v>
      </c>
      <c r="AD25">
        <v>0</v>
      </c>
      <c r="AE25">
        <v>7.07</v>
      </c>
      <c r="AF25">
        <v>0</v>
      </c>
      <c r="AG25">
        <v>0</v>
      </c>
      <c r="AH25">
        <v>0</v>
      </c>
      <c r="AI25">
        <v>1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0</v>
      </c>
      <c r="AQ25">
        <v>0</v>
      </c>
      <c r="AR25">
        <v>0</v>
      </c>
      <c r="AS25" t="s">
        <v>3</v>
      </c>
      <c r="AT25">
        <v>25</v>
      </c>
      <c r="AU25" t="s">
        <v>3</v>
      </c>
      <c r="AV25">
        <v>0</v>
      </c>
      <c r="AW25">
        <v>2</v>
      </c>
      <c r="AX25">
        <v>40387541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Y25*Source!I31</f>
        <v>0</v>
      </c>
      <c r="CY25">
        <f>AA25</f>
        <v>7.07</v>
      </c>
      <c r="CZ25">
        <f>AE25</f>
        <v>7.07</v>
      </c>
      <c r="DA25">
        <f>AI25</f>
        <v>1</v>
      </c>
      <c r="DB25">
        <f t="shared" si="0"/>
        <v>176.75</v>
      </c>
      <c r="DC25">
        <f t="shared" si="1"/>
        <v>0</v>
      </c>
    </row>
    <row r="26" spans="1:107" x14ac:dyDescent="0.2">
      <c r="A26">
        <f>ROW(Source!A31)</f>
        <v>31</v>
      </c>
      <c r="B26">
        <v>40385408</v>
      </c>
      <c r="C26">
        <v>40387523</v>
      </c>
      <c r="D26">
        <v>26764618</v>
      </c>
      <c r="E26">
        <v>1</v>
      </c>
      <c r="F26">
        <v>1</v>
      </c>
      <c r="G26">
        <v>26675980</v>
      </c>
      <c r="H26">
        <v>3</v>
      </c>
      <c r="I26" t="s">
        <v>42</v>
      </c>
      <c r="J26" t="s">
        <v>45</v>
      </c>
      <c r="K26" t="s">
        <v>43</v>
      </c>
      <c r="L26">
        <v>1339</v>
      </c>
      <c r="N26">
        <v>1007</v>
      </c>
      <c r="O26" t="s">
        <v>44</v>
      </c>
      <c r="P26" t="s">
        <v>44</v>
      </c>
      <c r="Q26">
        <v>1</v>
      </c>
      <c r="W26">
        <v>0</v>
      </c>
      <c r="X26">
        <v>-820942871</v>
      </c>
      <c r="Y26">
        <v>55</v>
      </c>
      <c r="AA26">
        <v>1834.25</v>
      </c>
      <c r="AB26">
        <v>0</v>
      </c>
      <c r="AC26">
        <v>0</v>
      </c>
      <c r="AD26">
        <v>0</v>
      </c>
      <c r="AE26">
        <v>173.37</v>
      </c>
      <c r="AF26">
        <v>0</v>
      </c>
      <c r="AG26">
        <v>0</v>
      </c>
      <c r="AH26">
        <v>0</v>
      </c>
      <c r="AI26">
        <v>10.58</v>
      </c>
      <c r="AJ26">
        <v>1</v>
      </c>
      <c r="AK26">
        <v>1</v>
      </c>
      <c r="AL26">
        <v>1</v>
      </c>
      <c r="AN26">
        <v>0</v>
      </c>
      <c r="AO26">
        <v>0</v>
      </c>
      <c r="AP26">
        <v>0</v>
      </c>
      <c r="AQ26">
        <v>0</v>
      </c>
      <c r="AR26">
        <v>0</v>
      </c>
      <c r="AS26" t="s">
        <v>3</v>
      </c>
      <c r="AT26">
        <v>55</v>
      </c>
      <c r="AU26" t="s">
        <v>3</v>
      </c>
      <c r="AV26">
        <v>0</v>
      </c>
      <c r="AW26">
        <v>1</v>
      </c>
      <c r="AX26">
        <v>-1</v>
      </c>
      <c r="AY26">
        <v>0</v>
      </c>
      <c r="AZ26">
        <v>0</v>
      </c>
      <c r="BA26" t="s">
        <v>3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Y26*Source!I31</f>
        <v>0</v>
      </c>
      <c r="CY26">
        <f>AA26</f>
        <v>1834.25</v>
      </c>
      <c r="CZ26">
        <f>AE26</f>
        <v>173.37</v>
      </c>
      <c r="DA26">
        <f>AI26</f>
        <v>10.58</v>
      </c>
      <c r="DB26">
        <f t="shared" si="0"/>
        <v>9535.35</v>
      </c>
      <c r="DC26">
        <f t="shared" si="1"/>
        <v>0</v>
      </c>
    </row>
    <row r="27" spans="1:107" x14ac:dyDescent="0.2">
      <c r="A27">
        <f>ROW(Source!A31)</f>
        <v>31</v>
      </c>
      <c r="B27">
        <v>40385408</v>
      </c>
      <c r="C27">
        <v>40387523</v>
      </c>
      <c r="D27">
        <v>26764622</v>
      </c>
      <c r="E27">
        <v>1</v>
      </c>
      <c r="F27">
        <v>1</v>
      </c>
      <c r="G27">
        <v>26675980</v>
      </c>
      <c r="H27">
        <v>3</v>
      </c>
      <c r="I27" t="s">
        <v>950</v>
      </c>
      <c r="J27" t="s">
        <v>951</v>
      </c>
      <c r="K27" t="s">
        <v>952</v>
      </c>
      <c r="L27">
        <v>1339</v>
      </c>
      <c r="N27">
        <v>1007</v>
      </c>
      <c r="O27" t="s">
        <v>44</v>
      </c>
      <c r="P27" t="s">
        <v>44</v>
      </c>
      <c r="Q27">
        <v>1</v>
      </c>
      <c r="W27">
        <v>0</v>
      </c>
      <c r="X27">
        <v>489817369</v>
      </c>
      <c r="Y27">
        <v>11.5</v>
      </c>
      <c r="AA27">
        <v>165.8</v>
      </c>
      <c r="AB27">
        <v>0</v>
      </c>
      <c r="AC27">
        <v>0</v>
      </c>
      <c r="AD27">
        <v>0</v>
      </c>
      <c r="AE27">
        <v>165.8</v>
      </c>
      <c r="AF27">
        <v>0</v>
      </c>
      <c r="AG27">
        <v>0</v>
      </c>
      <c r="AH27">
        <v>0</v>
      </c>
      <c r="AI27">
        <v>1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0</v>
      </c>
      <c r="AQ27">
        <v>0</v>
      </c>
      <c r="AR27">
        <v>0</v>
      </c>
      <c r="AS27" t="s">
        <v>3</v>
      </c>
      <c r="AT27">
        <v>11.5</v>
      </c>
      <c r="AU27" t="s">
        <v>3</v>
      </c>
      <c r="AV27">
        <v>0</v>
      </c>
      <c r="AW27">
        <v>2</v>
      </c>
      <c r="AX27">
        <v>40387542</v>
      </c>
      <c r="AY27">
        <v>1</v>
      </c>
      <c r="AZ27">
        <v>0</v>
      </c>
      <c r="BA27">
        <v>26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Y27*Source!I31</f>
        <v>0</v>
      </c>
      <c r="CY27">
        <f>AA27</f>
        <v>165.8</v>
      </c>
      <c r="CZ27">
        <f>AE27</f>
        <v>165.8</v>
      </c>
      <c r="DA27">
        <f>AI27</f>
        <v>1</v>
      </c>
      <c r="DB27">
        <f t="shared" si="0"/>
        <v>1906.7</v>
      </c>
      <c r="DC27">
        <f t="shared" si="1"/>
        <v>0</v>
      </c>
    </row>
    <row r="28" spans="1:107" x14ac:dyDescent="0.2">
      <c r="A28">
        <f>ROW(Source!A33)</f>
        <v>33</v>
      </c>
      <c r="B28">
        <v>40385408</v>
      </c>
      <c r="C28">
        <v>40387545</v>
      </c>
      <c r="D28">
        <v>26715131</v>
      </c>
      <c r="E28">
        <v>26675980</v>
      </c>
      <c r="F28">
        <v>1</v>
      </c>
      <c r="G28">
        <v>26675980</v>
      </c>
      <c r="H28">
        <v>1</v>
      </c>
      <c r="I28" t="s">
        <v>901</v>
      </c>
      <c r="J28" t="s">
        <v>3</v>
      </c>
      <c r="K28" t="s">
        <v>902</v>
      </c>
      <c r="L28">
        <v>1191</v>
      </c>
      <c r="N28">
        <v>1013</v>
      </c>
      <c r="O28" t="s">
        <v>903</v>
      </c>
      <c r="P28" t="s">
        <v>903</v>
      </c>
      <c r="Q28">
        <v>1</v>
      </c>
      <c r="W28">
        <v>0</v>
      </c>
      <c r="X28">
        <v>476480486</v>
      </c>
      <c r="Y28">
        <v>4.29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1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0</v>
      </c>
      <c r="AQ28">
        <v>0</v>
      </c>
      <c r="AR28">
        <v>0</v>
      </c>
      <c r="AS28" t="s">
        <v>3</v>
      </c>
      <c r="AT28">
        <v>4.29</v>
      </c>
      <c r="AU28" t="s">
        <v>3</v>
      </c>
      <c r="AV28">
        <v>1</v>
      </c>
      <c r="AW28">
        <v>2</v>
      </c>
      <c r="AX28">
        <v>40387557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Y28*Source!I33</f>
        <v>0</v>
      </c>
      <c r="CY28">
        <f>AD28</f>
        <v>0</v>
      </c>
      <c r="CZ28">
        <f>AH28</f>
        <v>0</v>
      </c>
      <c r="DA28">
        <f>AL28</f>
        <v>1</v>
      </c>
      <c r="DB28">
        <f t="shared" si="0"/>
        <v>0</v>
      </c>
      <c r="DC28">
        <f t="shared" si="1"/>
        <v>0</v>
      </c>
    </row>
    <row r="29" spans="1:107" x14ac:dyDescent="0.2">
      <c r="A29">
        <f>ROW(Source!A33)</f>
        <v>33</v>
      </c>
      <c r="B29">
        <v>40385408</v>
      </c>
      <c r="C29">
        <v>40387545</v>
      </c>
      <c r="D29">
        <v>26787834</v>
      </c>
      <c r="E29">
        <v>1</v>
      </c>
      <c r="F29">
        <v>1</v>
      </c>
      <c r="G29">
        <v>26675980</v>
      </c>
      <c r="H29">
        <v>2</v>
      </c>
      <c r="I29" t="s">
        <v>923</v>
      </c>
      <c r="J29" t="s">
        <v>924</v>
      </c>
      <c r="K29" t="s">
        <v>925</v>
      </c>
      <c r="L29">
        <v>1367</v>
      </c>
      <c r="N29">
        <v>1011</v>
      </c>
      <c r="O29" t="s">
        <v>907</v>
      </c>
      <c r="P29" t="s">
        <v>907</v>
      </c>
      <c r="Q29">
        <v>1</v>
      </c>
      <c r="W29">
        <v>0</v>
      </c>
      <c r="X29">
        <v>-1426791</v>
      </c>
      <c r="Y29">
        <v>0.3</v>
      </c>
      <c r="AA29">
        <v>0</v>
      </c>
      <c r="AB29">
        <v>63.63</v>
      </c>
      <c r="AC29">
        <v>19.350000000000001</v>
      </c>
      <c r="AD29">
        <v>0</v>
      </c>
      <c r="AE29">
        <v>0</v>
      </c>
      <c r="AF29">
        <v>60.77</v>
      </c>
      <c r="AG29">
        <v>18.48</v>
      </c>
      <c r="AH29">
        <v>0</v>
      </c>
      <c r="AI29">
        <v>1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0</v>
      </c>
      <c r="AQ29">
        <v>0</v>
      </c>
      <c r="AR29">
        <v>0</v>
      </c>
      <c r="AS29" t="s">
        <v>3</v>
      </c>
      <c r="AT29">
        <v>0.3</v>
      </c>
      <c r="AU29" t="s">
        <v>3</v>
      </c>
      <c r="AV29">
        <v>0</v>
      </c>
      <c r="AW29">
        <v>2</v>
      </c>
      <c r="AX29">
        <v>40387558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Y29*Source!I33</f>
        <v>0</v>
      </c>
      <c r="CY29">
        <f t="shared" ref="CY29:CY36" si="5">AB29</f>
        <v>63.63</v>
      </c>
      <c r="CZ29">
        <f t="shared" ref="CZ29:CZ36" si="6">AF29</f>
        <v>60.77</v>
      </c>
      <c r="DA29">
        <f t="shared" ref="DA29:DA36" si="7">AJ29</f>
        <v>1</v>
      </c>
      <c r="DB29">
        <f t="shared" si="0"/>
        <v>18.23</v>
      </c>
      <c r="DC29">
        <f t="shared" si="1"/>
        <v>5.54</v>
      </c>
    </row>
    <row r="30" spans="1:107" x14ac:dyDescent="0.2">
      <c r="A30">
        <f>ROW(Source!A33)</f>
        <v>33</v>
      </c>
      <c r="B30">
        <v>40385408</v>
      </c>
      <c r="C30">
        <v>40387545</v>
      </c>
      <c r="D30">
        <v>26787551</v>
      </c>
      <c r="E30">
        <v>1</v>
      </c>
      <c r="F30">
        <v>1</v>
      </c>
      <c r="G30">
        <v>26675980</v>
      </c>
      <c r="H30">
        <v>2</v>
      </c>
      <c r="I30" t="s">
        <v>953</v>
      </c>
      <c r="J30" t="s">
        <v>954</v>
      </c>
      <c r="K30" t="s">
        <v>955</v>
      </c>
      <c r="L30">
        <v>1367</v>
      </c>
      <c r="N30">
        <v>1011</v>
      </c>
      <c r="O30" t="s">
        <v>907</v>
      </c>
      <c r="P30" t="s">
        <v>907</v>
      </c>
      <c r="Q30">
        <v>1</v>
      </c>
      <c r="W30">
        <v>0</v>
      </c>
      <c r="X30">
        <v>1022351366</v>
      </c>
      <c r="Y30">
        <v>0.3</v>
      </c>
      <c r="AA30">
        <v>0</v>
      </c>
      <c r="AB30">
        <v>111.76</v>
      </c>
      <c r="AC30">
        <v>20.100000000000001</v>
      </c>
      <c r="AD30">
        <v>0</v>
      </c>
      <c r="AE30">
        <v>0</v>
      </c>
      <c r="AF30">
        <v>106.74</v>
      </c>
      <c r="AG30">
        <v>19.2</v>
      </c>
      <c r="AH30">
        <v>0</v>
      </c>
      <c r="AI30">
        <v>1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0</v>
      </c>
      <c r="AQ30">
        <v>0</v>
      </c>
      <c r="AR30">
        <v>0</v>
      </c>
      <c r="AS30" t="s">
        <v>3</v>
      </c>
      <c r="AT30">
        <v>0.3</v>
      </c>
      <c r="AU30" t="s">
        <v>3</v>
      </c>
      <c r="AV30">
        <v>0</v>
      </c>
      <c r="AW30">
        <v>2</v>
      </c>
      <c r="AX30">
        <v>40387559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Y30*Source!I33</f>
        <v>0</v>
      </c>
      <c r="CY30">
        <f t="shared" si="5"/>
        <v>111.76</v>
      </c>
      <c r="CZ30">
        <f t="shared" si="6"/>
        <v>106.74</v>
      </c>
      <c r="DA30">
        <f t="shared" si="7"/>
        <v>1</v>
      </c>
      <c r="DB30">
        <f t="shared" si="0"/>
        <v>32.020000000000003</v>
      </c>
      <c r="DC30">
        <f t="shared" si="1"/>
        <v>5.76</v>
      </c>
    </row>
    <row r="31" spans="1:107" x14ac:dyDescent="0.2">
      <c r="A31">
        <f>ROW(Source!A33)</f>
        <v>33</v>
      </c>
      <c r="B31">
        <v>40385408</v>
      </c>
      <c r="C31">
        <v>40387545</v>
      </c>
      <c r="D31">
        <v>26787641</v>
      </c>
      <c r="E31">
        <v>1</v>
      </c>
      <c r="F31">
        <v>1</v>
      </c>
      <c r="G31">
        <v>26675980</v>
      </c>
      <c r="H31">
        <v>2</v>
      </c>
      <c r="I31" t="s">
        <v>938</v>
      </c>
      <c r="J31" t="s">
        <v>939</v>
      </c>
      <c r="K31" t="s">
        <v>940</v>
      </c>
      <c r="L31">
        <v>1367</v>
      </c>
      <c r="N31">
        <v>1011</v>
      </c>
      <c r="O31" t="s">
        <v>907</v>
      </c>
      <c r="P31" t="s">
        <v>907</v>
      </c>
      <c r="Q31">
        <v>1</v>
      </c>
      <c r="W31">
        <v>0</v>
      </c>
      <c r="X31">
        <v>366114799</v>
      </c>
      <c r="Y31">
        <v>0.3</v>
      </c>
      <c r="AA31">
        <v>0</v>
      </c>
      <c r="AB31">
        <v>258.27</v>
      </c>
      <c r="AC31">
        <v>14</v>
      </c>
      <c r="AD31">
        <v>0</v>
      </c>
      <c r="AE31">
        <v>0</v>
      </c>
      <c r="AF31">
        <v>246.68</v>
      </c>
      <c r="AG31">
        <v>13.37</v>
      </c>
      <c r="AH31">
        <v>0</v>
      </c>
      <c r="AI31">
        <v>1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0</v>
      </c>
      <c r="AQ31">
        <v>0</v>
      </c>
      <c r="AR31">
        <v>0</v>
      </c>
      <c r="AS31" t="s">
        <v>3</v>
      </c>
      <c r="AT31">
        <v>0.3</v>
      </c>
      <c r="AU31" t="s">
        <v>3</v>
      </c>
      <c r="AV31">
        <v>0</v>
      </c>
      <c r="AW31">
        <v>2</v>
      </c>
      <c r="AX31">
        <v>40387560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Y31*Source!I33</f>
        <v>0</v>
      </c>
      <c r="CY31">
        <f t="shared" si="5"/>
        <v>258.27</v>
      </c>
      <c r="CZ31">
        <f t="shared" si="6"/>
        <v>246.68</v>
      </c>
      <c r="DA31">
        <f t="shared" si="7"/>
        <v>1</v>
      </c>
      <c r="DB31">
        <f t="shared" si="0"/>
        <v>74</v>
      </c>
      <c r="DC31">
        <f t="shared" si="1"/>
        <v>4.01</v>
      </c>
    </row>
    <row r="32" spans="1:107" x14ac:dyDescent="0.2">
      <c r="A32">
        <f>ROW(Source!A33)</f>
        <v>33</v>
      </c>
      <c r="B32">
        <v>40385408</v>
      </c>
      <c r="C32">
        <v>40387545</v>
      </c>
      <c r="D32">
        <v>26787642</v>
      </c>
      <c r="E32">
        <v>1</v>
      </c>
      <c r="F32">
        <v>1</v>
      </c>
      <c r="G32">
        <v>26675980</v>
      </c>
      <c r="H32">
        <v>2</v>
      </c>
      <c r="I32" t="s">
        <v>956</v>
      </c>
      <c r="J32" t="s">
        <v>957</v>
      </c>
      <c r="K32" t="s">
        <v>958</v>
      </c>
      <c r="L32">
        <v>1367</v>
      </c>
      <c r="N32">
        <v>1011</v>
      </c>
      <c r="O32" t="s">
        <v>907</v>
      </c>
      <c r="P32" t="s">
        <v>907</v>
      </c>
      <c r="Q32">
        <v>1</v>
      </c>
      <c r="W32">
        <v>0</v>
      </c>
      <c r="X32">
        <v>1341797380</v>
      </c>
      <c r="Y32">
        <v>0.3</v>
      </c>
      <c r="AA32">
        <v>0</v>
      </c>
      <c r="AB32">
        <v>260.86</v>
      </c>
      <c r="AC32">
        <v>44.86</v>
      </c>
      <c r="AD32">
        <v>0</v>
      </c>
      <c r="AE32">
        <v>0</v>
      </c>
      <c r="AF32">
        <v>249.15</v>
      </c>
      <c r="AG32">
        <v>42.85</v>
      </c>
      <c r="AH32">
        <v>0</v>
      </c>
      <c r="AI32">
        <v>1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0</v>
      </c>
      <c r="AQ32">
        <v>0</v>
      </c>
      <c r="AR32">
        <v>0</v>
      </c>
      <c r="AS32" t="s">
        <v>3</v>
      </c>
      <c r="AT32">
        <v>0.3</v>
      </c>
      <c r="AU32" t="s">
        <v>3</v>
      </c>
      <c r="AV32">
        <v>0</v>
      </c>
      <c r="AW32">
        <v>2</v>
      </c>
      <c r="AX32">
        <v>40387561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Y32*Source!I33</f>
        <v>0</v>
      </c>
      <c r="CY32">
        <f t="shared" si="5"/>
        <v>260.86</v>
      </c>
      <c r="CZ32">
        <f t="shared" si="6"/>
        <v>249.15</v>
      </c>
      <c r="DA32">
        <f t="shared" si="7"/>
        <v>1</v>
      </c>
      <c r="DB32">
        <f t="shared" si="0"/>
        <v>74.75</v>
      </c>
      <c r="DC32">
        <f t="shared" si="1"/>
        <v>12.86</v>
      </c>
    </row>
    <row r="33" spans="1:107" x14ac:dyDescent="0.2">
      <c r="A33">
        <f>ROW(Source!A33)</f>
        <v>33</v>
      </c>
      <c r="B33">
        <v>40385408</v>
      </c>
      <c r="C33">
        <v>40387545</v>
      </c>
      <c r="D33">
        <v>26787626</v>
      </c>
      <c r="E33">
        <v>1</v>
      </c>
      <c r="F33">
        <v>1</v>
      </c>
      <c r="G33">
        <v>26675980</v>
      </c>
      <c r="H33">
        <v>2</v>
      </c>
      <c r="I33" t="s">
        <v>941</v>
      </c>
      <c r="J33" t="s">
        <v>942</v>
      </c>
      <c r="K33" t="s">
        <v>943</v>
      </c>
      <c r="L33">
        <v>1367</v>
      </c>
      <c r="N33">
        <v>1011</v>
      </c>
      <c r="O33" t="s">
        <v>907</v>
      </c>
      <c r="P33" t="s">
        <v>907</v>
      </c>
      <c r="Q33">
        <v>1</v>
      </c>
      <c r="W33">
        <v>0</v>
      </c>
      <c r="X33">
        <v>-1882480599</v>
      </c>
      <c r="Y33">
        <v>0.3</v>
      </c>
      <c r="AA33">
        <v>0</v>
      </c>
      <c r="AB33">
        <v>177.4</v>
      </c>
      <c r="AC33">
        <v>15.73</v>
      </c>
      <c r="AD33">
        <v>0</v>
      </c>
      <c r="AE33">
        <v>0</v>
      </c>
      <c r="AF33">
        <v>169.44</v>
      </c>
      <c r="AG33">
        <v>15.02</v>
      </c>
      <c r="AH33">
        <v>0</v>
      </c>
      <c r="AI33">
        <v>1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0</v>
      </c>
      <c r="AQ33">
        <v>0</v>
      </c>
      <c r="AR33">
        <v>0</v>
      </c>
      <c r="AS33" t="s">
        <v>3</v>
      </c>
      <c r="AT33">
        <v>0.3</v>
      </c>
      <c r="AU33" t="s">
        <v>3</v>
      </c>
      <c r="AV33">
        <v>0</v>
      </c>
      <c r="AW33">
        <v>2</v>
      </c>
      <c r="AX33">
        <v>40387562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Y33*Source!I33</f>
        <v>0</v>
      </c>
      <c r="CY33">
        <f t="shared" si="5"/>
        <v>177.4</v>
      </c>
      <c r="CZ33">
        <f t="shared" si="6"/>
        <v>169.44</v>
      </c>
      <c r="DA33">
        <f t="shared" si="7"/>
        <v>1</v>
      </c>
      <c r="DB33">
        <f t="shared" si="0"/>
        <v>50.83</v>
      </c>
      <c r="DC33">
        <f t="shared" si="1"/>
        <v>4.51</v>
      </c>
    </row>
    <row r="34" spans="1:107" x14ac:dyDescent="0.2">
      <c r="A34">
        <f>ROW(Source!A33)</f>
        <v>33</v>
      </c>
      <c r="B34">
        <v>40385408</v>
      </c>
      <c r="C34">
        <v>40387545</v>
      </c>
      <c r="D34">
        <v>26787657</v>
      </c>
      <c r="E34">
        <v>1</v>
      </c>
      <c r="F34">
        <v>1</v>
      </c>
      <c r="G34">
        <v>26675980</v>
      </c>
      <c r="H34">
        <v>2</v>
      </c>
      <c r="I34" t="s">
        <v>959</v>
      </c>
      <c r="J34" t="s">
        <v>960</v>
      </c>
      <c r="K34" t="s">
        <v>961</v>
      </c>
      <c r="L34">
        <v>1367</v>
      </c>
      <c r="N34">
        <v>1011</v>
      </c>
      <c r="O34" t="s">
        <v>907</v>
      </c>
      <c r="P34" t="s">
        <v>907</v>
      </c>
      <c r="Q34">
        <v>1</v>
      </c>
      <c r="W34">
        <v>0</v>
      </c>
      <c r="X34">
        <v>-1272456651</v>
      </c>
      <c r="Y34">
        <v>0.3</v>
      </c>
      <c r="AA34">
        <v>0</v>
      </c>
      <c r="AB34">
        <v>130.46</v>
      </c>
      <c r="AC34">
        <v>29.73</v>
      </c>
      <c r="AD34">
        <v>0</v>
      </c>
      <c r="AE34">
        <v>0</v>
      </c>
      <c r="AF34">
        <v>124.6</v>
      </c>
      <c r="AG34">
        <v>28.4</v>
      </c>
      <c r="AH34">
        <v>0</v>
      </c>
      <c r="AI34">
        <v>1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0</v>
      </c>
      <c r="AQ34">
        <v>0</v>
      </c>
      <c r="AR34">
        <v>0</v>
      </c>
      <c r="AS34" t="s">
        <v>3</v>
      </c>
      <c r="AT34">
        <v>0.3</v>
      </c>
      <c r="AU34" t="s">
        <v>3</v>
      </c>
      <c r="AV34">
        <v>0</v>
      </c>
      <c r="AW34">
        <v>2</v>
      </c>
      <c r="AX34">
        <v>40387563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Y34*Source!I33</f>
        <v>0</v>
      </c>
      <c r="CY34">
        <f t="shared" si="5"/>
        <v>130.46</v>
      </c>
      <c r="CZ34">
        <f t="shared" si="6"/>
        <v>124.6</v>
      </c>
      <c r="DA34">
        <f t="shared" si="7"/>
        <v>1</v>
      </c>
      <c r="DB34">
        <f t="shared" si="0"/>
        <v>37.380000000000003</v>
      </c>
      <c r="DC34">
        <f t="shared" si="1"/>
        <v>8.52</v>
      </c>
    </row>
    <row r="35" spans="1:107" x14ac:dyDescent="0.2">
      <c r="A35">
        <f>ROW(Source!A33)</f>
        <v>33</v>
      </c>
      <c r="B35">
        <v>40385408</v>
      </c>
      <c r="C35">
        <v>40387545</v>
      </c>
      <c r="D35">
        <v>26787630</v>
      </c>
      <c r="E35">
        <v>1</v>
      </c>
      <c r="F35">
        <v>1</v>
      </c>
      <c r="G35">
        <v>26675980</v>
      </c>
      <c r="H35">
        <v>2</v>
      </c>
      <c r="I35" t="s">
        <v>962</v>
      </c>
      <c r="J35" t="s">
        <v>963</v>
      </c>
      <c r="K35" t="s">
        <v>964</v>
      </c>
      <c r="L35">
        <v>1367</v>
      </c>
      <c r="N35">
        <v>1011</v>
      </c>
      <c r="O35" t="s">
        <v>907</v>
      </c>
      <c r="P35" t="s">
        <v>907</v>
      </c>
      <c r="Q35">
        <v>1</v>
      </c>
      <c r="W35">
        <v>0</v>
      </c>
      <c r="X35">
        <v>1344915937</v>
      </c>
      <c r="Y35">
        <v>0.3</v>
      </c>
      <c r="AA35">
        <v>0</v>
      </c>
      <c r="AB35">
        <v>179.68</v>
      </c>
      <c r="AC35">
        <v>18.25</v>
      </c>
      <c r="AD35">
        <v>0</v>
      </c>
      <c r="AE35">
        <v>0</v>
      </c>
      <c r="AF35">
        <v>171.61</v>
      </c>
      <c r="AG35">
        <v>17.43</v>
      </c>
      <c r="AH35">
        <v>0</v>
      </c>
      <c r="AI35">
        <v>1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0</v>
      </c>
      <c r="AQ35">
        <v>0</v>
      </c>
      <c r="AR35">
        <v>0</v>
      </c>
      <c r="AS35" t="s">
        <v>3</v>
      </c>
      <c r="AT35">
        <v>0.3</v>
      </c>
      <c r="AU35" t="s">
        <v>3</v>
      </c>
      <c r="AV35">
        <v>0</v>
      </c>
      <c r="AW35">
        <v>2</v>
      </c>
      <c r="AX35">
        <v>40387564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Y35*Source!I33</f>
        <v>0</v>
      </c>
      <c r="CY35">
        <f t="shared" si="5"/>
        <v>179.68</v>
      </c>
      <c r="CZ35">
        <f t="shared" si="6"/>
        <v>171.61</v>
      </c>
      <c r="DA35">
        <f t="shared" si="7"/>
        <v>1</v>
      </c>
      <c r="DB35">
        <f t="shared" si="0"/>
        <v>51.48</v>
      </c>
      <c r="DC35">
        <f t="shared" si="1"/>
        <v>5.23</v>
      </c>
    </row>
    <row r="36" spans="1:107" x14ac:dyDescent="0.2">
      <c r="A36">
        <f>ROW(Source!A33)</f>
        <v>33</v>
      </c>
      <c r="B36">
        <v>40385408</v>
      </c>
      <c r="C36">
        <v>40387545</v>
      </c>
      <c r="D36">
        <v>26787631</v>
      </c>
      <c r="E36">
        <v>1</v>
      </c>
      <c r="F36">
        <v>1</v>
      </c>
      <c r="G36">
        <v>26675980</v>
      </c>
      <c r="H36">
        <v>2</v>
      </c>
      <c r="I36" t="s">
        <v>965</v>
      </c>
      <c r="J36" t="s">
        <v>966</v>
      </c>
      <c r="K36" t="s">
        <v>967</v>
      </c>
      <c r="L36">
        <v>1367</v>
      </c>
      <c r="N36">
        <v>1011</v>
      </c>
      <c r="O36" t="s">
        <v>907</v>
      </c>
      <c r="P36" t="s">
        <v>907</v>
      </c>
      <c r="Q36">
        <v>1</v>
      </c>
      <c r="W36">
        <v>0</v>
      </c>
      <c r="X36">
        <v>-646811103</v>
      </c>
      <c r="Y36">
        <v>0.9</v>
      </c>
      <c r="AA36">
        <v>0</v>
      </c>
      <c r="AB36">
        <v>185.88</v>
      </c>
      <c r="AC36">
        <v>18.239999999999998</v>
      </c>
      <c r="AD36">
        <v>0</v>
      </c>
      <c r="AE36">
        <v>0</v>
      </c>
      <c r="AF36">
        <v>177.54</v>
      </c>
      <c r="AG36">
        <v>17.420000000000002</v>
      </c>
      <c r="AH36">
        <v>0</v>
      </c>
      <c r="AI36">
        <v>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0</v>
      </c>
      <c r="AQ36">
        <v>0</v>
      </c>
      <c r="AR36">
        <v>0</v>
      </c>
      <c r="AS36" t="s">
        <v>3</v>
      </c>
      <c r="AT36">
        <v>0.9</v>
      </c>
      <c r="AU36" t="s">
        <v>3</v>
      </c>
      <c r="AV36">
        <v>0</v>
      </c>
      <c r="AW36">
        <v>2</v>
      </c>
      <c r="AX36">
        <v>40387565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Y36*Source!I33</f>
        <v>0</v>
      </c>
      <c r="CY36">
        <f t="shared" si="5"/>
        <v>185.88</v>
      </c>
      <c r="CZ36">
        <f t="shared" si="6"/>
        <v>177.54</v>
      </c>
      <c r="DA36">
        <f t="shared" si="7"/>
        <v>1</v>
      </c>
      <c r="DB36">
        <f t="shared" si="0"/>
        <v>159.79</v>
      </c>
      <c r="DC36">
        <f t="shared" si="1"/>
        <v>15.68</v>
      </c>
    </row>
    <row r="37" spans="1:107" x14ac:dyDescent="0.2">
      <c r="A37">
        <f>ROW(Source!A33)</f>
        <v>33</v>
      </c>
      <c r="B37">
        <v>40385408</v>
      </c>
      <c r="C37">
        <v>40387545</v>
      </c>
      <c r="D37">
        <v>26782017</v>
      </c>
      <c r="E37">
        <v>1</v>
      </c>
      <c r="F37">
        <v>1</v>
      </c>
      <c r="G37">
        <v>26675980</v>
      </c>
      <c r="H37">
        <v>3</v>
      </c>
      <c r="I37" t="s">
        <v>968</v>
      </c>
      <c r="J37" t="s">
        <v>969</v>
      </c>
      <c r="K37" t="s">
        <v>970</v>
      </c>
      <c r="L37">
        <v>1348</v>
      </c>
      <c r="N37">
        <v>1009</v>
      </c>
      <c r="O37" t="s">
        <v>57</v>
      </c>
      <c r="P37" t="s">
        <v>57</v>
      </c>
      <c r="Q37">
        <v>1000</v>
      </c>
      <c r="W37">
        <v>0</v>
      </c>
      <c r="X37">
        <v>253159774</v>
      </c>
      <c r="Y37">
        <v>0.04</v>
      </c>
      <c r="AA37">
        <v>1445.87</v>
      </c>
      <c r="AB37">
        <v>0</v>
      </c>
      <c r="AC37">
        <v>0</v>
      </c>
      <c r="AD37">
        <v>0</v>
      </c>
      <c r="AE37">
        <v>1445.87</v>
      </c>
      <c r="AF37">
        <v>0</v>
      </c>
      <c r="AG37">
        <v>0</v>
      </c>
      <c r="AH37">
        <v>0</v>
      </c>
      <c r="AI37">
        <v>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0</v>
      </c>
      <c r="AQ37">
        <v>0</v>
      </c>
      <c r="AR37">
        <v>0</v>
      </c>
      <c r="AS37" t="s">
        <v>3</v>
      </c>
      <c r="AT37">
        <v>0.04</v>
      </c>
      <c r="AU37" t="s">
        <v>3</v>
      </c>
      <c r="AV37">
        <v>0</v>
      </c>
      <c r="AW37">
        <v>2</v>
      </c>
      <c r="AX37">
        <v>40387566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Y37*Source!I33</f>
        <v>0</v>
      </c>
      <c r="CY37">
        <f>AA37</f>
        <v>1445.87</v>
      </c>
      <c r="CZ37">
        <f>AE37</f>
        <v>1445.87</v>
      </c>
      <c r="DA37">
        <f>AI37</f>
        <v>1</v>
      </c>
      <c r="DB37">
        <f t="shared" si="0"/>
        <v>57.83</v>
      </c>
      <c r="DC37">
        <f t="shared" si="1"/>
        <v>0</v>
      </c>
    </row>
    <row r="38" spans="1:107" x14ac:dyDescent="0.2">
      <c r="A38">
        <f>ROW(Source!A33)</f>
        <v>33</v>
      </c>
      <c r="B38">
        <v>40385408</v>
      </c>
      <c r="C38">
        <v>40387545</v>
      </c>
      <c r="D38">
        <v>26782007</v>
      </c>
      <c r="E38">
        <v>1</v>
      </c>
      <c r="F38">
        <v>1</v>
      </c>
      <c r="G38">
        <v>26675980</v>
      </c>
      <c r="H38">
        <v>3</v>
      </c>
      <c r="I38" t="s">
        <v>55</v>
      </c>
      <c r="J38" t="s">
        <v>58</v>
      </c>
      <c r="K38" t="s">
        <v>56</v>
      </c>
      <c r="L38">
        <v>1348</v>
      </c>
      <c r="N38">
        <v>1009</v>
      </c>
      <c r="O38" t="s">
        <v>57</v>
      </c>
      <c r="P38" t="s">
        <v>57</v>
      </c>
      <c r="Q38">
        <v>1000</v>
      </c>
      <c r="W38">
        <v>0</v>
      </c>
      <c r="X38">
        <v>305310980</v>
      </c>
      <c r="Y38">
        <v>9.66</v>
      </c>
      <c r="AA38">
        <v>2623.14</v>
      </c>
      <c r="AB38">
        <v>0</v>
      </c>
      <c r="AC38">
        <v>0</v>
      </c>
      <c r="AD38">
        <v>0</v>
      </c>
      <c r="AE38">
        <v>307.88</v>
      </c>
      <c r="AF38">
        <v>0</v>
      </c>
      <c r="AG38">
        <v>0</v>
      </c>
      <c r="AH38">
        <v>0</v>
      </c>
      <c r="AI38">
        <v>8.52</v>
      </c>
      <c r="AJ38">
        <v>1</v>
      </c>
      <c r="AK38">
        <v>1</v>
      </c>
      <c r="AL38">
        <v>1</v>
      </c>
      <c r="AN38">
        <v>0</v>
      </c>
      <c r="AO38">
        <v>0</v>
      </c>
      <c r="AP38">
        <v>0</v>
      </c>
      <c r="AQ38">
        <v>0</v>
      </c>
      <c r="AR38">
        <v>0</v>
      </c>
      <c r="AS38" t="s">
        <v>3</v>
      </c>
      <c r="AT38">
        <v>9.66</v>
      </c>
      <c r="AU38" t="s">
        <v>3</v>
      </c>
      <c r="AV38">
        <v>0</v>
      </c>
      <c r="AW38">
        <v>1</v>
      </c>
      <c r="AX38">
        <v>-1</v>
      </c>
      <c r="AY38">
        <v>0</v>
      </c>
      <c r="AZ38">
        <v>0</v>
      </c>
      <c r="BA38" t="s">
        <v>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Y38*Source!I33</f>
        <v>0</v>
      </c>
      <c r="CY38">
        <f>AA38</f>
        <v>2623.14</v>
      </c>
      <c r="CZ38">
        <f>AE38</f>
        <v>307.88</v>
      </c>
      <c r="DA38">
        <f>AI38</f>
        <v>8.52</v>
      </c>
      <c r="DB38">
        <f t="shared" si="0"/>
        <v>2974.12</v>
      </c>
      <c r="DC38">
        <f t="shared" si="1"/>
        <v>0</v>
      </c>
    </row>
    <row r="39" spans="1:107" x14ac:dyDescent="0.2">
      <c r="A39">
        <f>ROW(Source!A35)</f>
        <v>35</v>
      </c>
      <c r="B39">
        <v>40385408</v>
      </c>
      <c r="C39">
        <v>40387569</v>
      </c>
      <c r="D39">
        <v>26715131</v>
      </c>
      <c r="E39">
        <v>26675980</v>
      </c>
      <c r="F39">
        <v>1</v>
      </c>
      <c r="G39">
        <v>26675980</v>
      </c>
      <c r="H39">
        <v>1</v>
      </c>
      <c r="I39" t="s">
        <v>901</v>
      </c>
      <c r="J39" t="s">
        <v>3</v>
      </c>
      <c r="K39" t="s">
        <v>902</v>
      </c>
      <c r="L39">
        <v>1191</v>
      </c>
      <c r="N39">
        <v>1013</v>
      </c>
      <c r="O39" t="s">
        <v>903</v>
      </c>
      <c r="P39" t="s">
        <v>903</v>
      </c>
      <c r="Q39">
        <v>1</v>
      </c>
      <c r="W39">
        <v>0</v>
      </c>
      <c r="X39">
        <v>476480486</v>
      </c>
      <c r="Y39">
        <v>1.06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1</v>
      </c>
      <c r="AP39">
        <v>1</v>
      </c>
      <c r="AQ39">
        <v>0</v>
      </c>
      <c r="AR39">
        <v>0</v>
      </c>
      <c r="AS39" t="s">
        <v>3</v>
      </c>
      <c r="AT39">
        <v>0.53</v>
      </c>
      <c r="AU39" t="s">
        <v>63</v>
      </c>
      <c r="AV39">
        <v>1</v>
      </c>
      <c r="AW39">
        <v>2</v>
      </c>
      <c r="AX39">
        <v>40387574</v>
      </c>
      <c r="AY39">
        <v>1</v>
      </c>
      <c r="AZ39">
        <v>0</v>
      </c>
      <c r="BA39">
        <v>39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Y39*Source!I35</f>
        <v>0</v>
      </c>
      <c r="CY39">
        <f>AD39</f>
        <v>0</v>
      </c>
      <c r="CZ39">
        <f>AH39</f>
        <v>0</v>
      </c>
      <c r="DA39">
        <f>AL39</f>
        <v>1</v>
      </c>
      <c r="DB39">
        <f>ROUND((ROUND(AT39*CZ39,2)*2),6)</f>
        <v>0</v>
      </c>
      <c r="DC39">
        <f>ROUND((ROUND(AT39*AG39,2)*2),6)</f>
        <v>0</v>
      </c>
    </row>
    <row r="40" spans="1:107" x14ac:dyDescent="0.2">
      <c r="A40">
        <f>ROW(Source!A35)</f>
        <v>35</v>
      </c>
      <c r="B40">
        <v>40385408</v>
      </c>
      <c r="C40">
        <v>40387569</v>
      </c>
      <c r="D40">
        <v>26787551</v>
      </c>
      <c r="E40">
        <v>1</v>
      </c>
      <c r="F40">
        <v>1</v>
      </c>
      <c r="G40">
        <v>26675980</v>
      </c>
      <c r="H40">
        <v>2</v>
      </c>
      <c r="I40" t="s">
        <v>953</v>
      </c>
      <c r="J40" t="s">
        <v>954</v>
      </c>
      <c r="K40" t="s">
        <v>955</v>
      </c>
      <c r="L40">
        <v>1367</v>
      </c>
      <c r="N40">
        <v>1011</v>
      </c>
      <c r="O40" t="s">
        <v>907</v>
      </c>
      <c r="P40" t="s">
        <v>907</v>
      </c>
      <c r="Q40">
        <v>1</v>
      </c>
      <c r="W40">
        <v>0</v>
      </c>
      <c r="X40">
        <v>1022351366</v>
      </c>
      <c r="Y40">
        <v>0.15</v>
      </c>
      <c r="AA40">
        <v>0</v>
      </c>
      <c r="AB40">
        <v>111.76</v>
      </c>
      <c r="AC40">
        <v>20.100000000000001</v>
      </c>
      <c r="AD40">
        <v>0</v>
      </c>
      <c r="AE40">
        <v>0</v>
      </c>
      <c r="AF40">
        <v>106.74</v>
      </c>
      <c r="AG40">
        <v>19.2</v>
      </c>
      <c r="AH40">
        <v>0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7.4999999999999997E-2</v>
      </c>
      <c r="AU40" t="s">
        <v>63</v>
      </c>
      <c r="AV40">
        <v>0</v>
      </c>
      <c r="AW40">
        <v>2</v>
      </c>
      <c r="AX40">
        <v>40387575</v>
      </c>
      <c r="AY40">
        <v>1</v>
      </c>
      <c r="AZ40">
        <v>0</v>
      </c>
      <c r="BA40">
        <v>40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Y40*Source!I35</f>
        <v>0</v>
      </c>
      <c r="CY40">
        <f>AB40</f>
        <v>111.76</v>
      </c>
      <c r="CZ40">
        <f>AF40</f>
        <v>106.74</v>
      </c>
      <c r="DA40">
        <f>AJ40</f>
        <v>1</v>
      </c>
      <c r="DB40">
        <f>ROUND((ROUND(AT40*CZ40,2)*2),6)</f>
        <v>16.02</v>
      </c>
      <c r="DC40">
        <f>ROUND((ROUND(AT40*AG40,2)*2),6)</f>
        <v>2.88</v>
      </c>
    </row>
    <row r="41" spans="1:107" x14ac:dyDescent="0.2">
      <c r="A41">
        <f>ROW(Source!A35)</f>
        <v>35</v>
      </c>
      <c r="B41">
        <v>40385408</v>
      </c>
      <c r="C41">
        <v>40387569</v>
      </c>
      <c r="D41">
        <v>26787657</v>
      </c>
      <c r="E41">
        <v>1</v>
      </c>
      <c r="F41">
        <v>1</v>
      </c>
      <c r="G41">
        <v>26675980</v>
      </c>
      <c r="H41">
        <v>2</v>
      </c>
      <c r="I41" t="s">
        <v>959</v>
      </c>
      <c r="J41" t="s">
        <v>960</v>
      </c>
      <c r="K41" t="s">
        <v>961</v>
      </c>
      <c r="L41">
        <v>1367</v>
      </c>
      <c r="N41">
        <v>1011</v>
      </c>
      <c r="O41" t="s">
        <v>907</v>
      </c>
      <c r="P41" t="s">
        <v>907</v>
      </c>
      <c r="Q41">
        <v>1</v>
      </c>
      <c r="W41">
        <v>0</v>
      </c>
      <c r="X41">
        <v>-1272456651</v>
      </c>
      <c r="Y41">
        <v>0.15</v>
      </c>
      <c r="AA41">
        <v>0</v>
      </c>
      <c r="AB41">
        <v>130.46</v>
      </c>
      <c r="AC41">
        <v>29.73</v>
      </c>
      <c r="AD41">
        <v>0</v>
      </c>
      <c r="AE41">
        <v>0</v>
      </c>
      <c r="AF41">
        <v>124.6</v>
      </c>
      <c r="AG41">
        <v>28.4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1</v>
      </c>
      <c r="AQ41">
        <v>0</v>
      </c>
      <c r="AR41">
        <v>0</v>
      </c>
      <c r="AS41" t="s">
        <v>3</v>
      </c>
      <c r="AT41">
        <v>7.4999999999999997E-2</v>
      </c>
      <c r="AU41" t="s">
        <v>63</v>
      </c>
      <c r="AV41">
        <v>0</v>
      </c>
      <c r="AW41">
        <v>2</v>
      </c>
      <c r="AX41">
        <v>40387576</v>
      </c>
      <c r="AY41">
        <v>1</v>
      </c>
      <c r="AZ41">
        <v>0</v>
      </c>
      <c r="BA41">
        <v>41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Y41*Source!I35</f>
        <v>0</v>
      </c>
      <c r="CY41">
        <f>AB41</f>
        <v>130.46</v>
      </c>
      <c r="CZ41">
        <f>AF41</f>
        <v>124.6</v>
      </c>
      <c r="DA41">
        <f>AJ41</f>
        <v>1</v>
      </c>
      <c r="DB41">
        <f>ROUND((ROUND(AT41*CZ41,2)*2),6)</f>
        <v>18.7</v>
      </c>
      <c r="DC41">
        <f>ROUND((ROUND(AT41*AG41,2)*2),6)</f>
        <v>4.26</v>
      </c>
    </row>
    <row r="42" spans="1:107" x14ac:dyDescent="0.2">
      <c r="A42">
        <f>ROW(Source!A35)</f>
        <v>35</v>
      </c>
      <c r="B42">
        <v>40385408</v>
      </c>
      <c r="C42">
        <v>40387569</v>
      </c>
      <c r="D42">
        <v>26782007</v>
      </c>
      <c r="E42">
        <v>1</v>
      </c>
      <c r="F42">
        <v>1</v>
      </c>
      <c r="G42">
        <v>26675980</v>
      </c>
      <c r="H42">
        <v>3</v>
      </c>
      <c r="I42" t="s">
        <v>55</v>
      </c>
      <c r="J42" t="s">
        <v>58</v>
      </c>
      <c r="K42" t="s">
        <v>56</v>
      </c>
      <c r="L42">
        <v>1348</v>
      </c>
      <c r="N42">
        <v>1009</v>
      </c>
      <c r="O42" t="s">
        <v>57</v>
      </c>
      <c r="P42" t="s">
        <v>57</v>
      </c>
      <c r="Q42">
        <v>1000</v>
      </c>
      <c r="W42">
        <v>0</v>
      </c>
      <c r="X42">
        <v>305310980</v>
      </c>
      <c r="Y42">
        <v>4.84</v>
      </c>
      <c r="AA42">
        <v>2623.14</v>
      </c>
      <c r="AB42">
        <v>0</v>
      </c>
      <c r="AC42">
        <v>0</v>
      </c>
      <c r="AD42">
        <v>0</v>
      </c>
      <c r="AE42">
        <v>307.88</v>
      </c>
      <c r="AF42">
        <v>0</v>
      </c>
      <c r="AG42">
        <v>0</v>
      </c>
      <c r="AH42">
        <v>0</v>
      </c>
      <c r="AI42">
        <v>8.52</v>
      </c>
      <c r="AJ42">
        <v>1</v>
      </c>
      <c r="AK42">
        <v>1</v>
      </c>
      <c r="AL42">
        <v>1</v>
      </c>
      <c r="AN42">
        <v>0</v>
      </c>
      <c r="AO42">
        <v>0</v>
      </c>
      <c r="AP42">
        <v>1</v>
      </c>
      <c r="AQ42">
        <v>0</v>
      </c>
      <c r="AR42">
        <v>0</v>
      </c>
      <c r="AS42" t="s">
        <v>3</v>
      </c>
      <c r="AT42">
        <v>2.42</v>
      </c>
      <c r="AU42" t="s">
        <v>63</v>
      </c>
      <c r="AV42">
        <v>0</v>
      </c>
      <c r="AW42">
        <v>1</v>
      </c>
      <c r="AX42">
        <v>-1</v>
      </c>
      <c r="AY42">
        <v>0</v>
      </c>
      <c r="AZ42">
        <v>0</v>
      </c>
      <c r="BA42" t="s">
        <v>3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Y42*Source!I35</f>
        <v>0</v>
      </c>
      <c r="CY42">
        <f>AA42</f>
        <v>2623.14</v>
      </c>
      <c r="CZ42">
        <f>AE42</f>
        <v>307.88</v>
      </c>
      <c r="DA42">
        <f>AI42</f>
        <v>8.52</v>
      </c>
      <c r="DB42">
        <f>ROUND((ROUND(AT42*CZ42,2)*2),6)</f>
        <v>1490.14</v>
      </c>
      <c r="DC42">
        <f>ROUND((ROUND(AT42*AG42,2)*2),6)</f>
        <v>0</v>
      </c>
    </row>
    <row r="43" spans="1:107" x14ac:dyDescent="0.2">
      <c r="A43">
        <f>ROW(Source!A71)</f>
        <v>71</v>
      </c>
      <c r="B43">
        <v>40385408</v>
      </c>
      <c r="C43">
        <v>40387579</v>
      </c>
      <c r="D43">
        <v>26715131</v>
      </c>
      <c r="E43">
        <v>26675980</v>
      </c>
      <c r="F43">
        <v>1</v>
      </c>
      <c r="G43">
        <v>26675980</v>
      </c>
      <c r="H43">
        <v>1</v>
      </c>
      <c r="I43" t="s">
        <v>901</v>
      </c>
      <c r="J43" t="s">
        <v>3</v>
      </c>
      <c r="K43" t="s">
        <v>902</v>
      </c>
      <c r="L43">
        <v>1191</v>
      </c>
      <c r="N43">
        <v>1013</v>
      </c>
      <c r="O43" t="s">
        <v>903</v>
      </c>
      <c r="P43" t="s">
        <v>903</v>
      </c>
      <c r="Q43">
        <v>1</v>
      </c>
      <c r="W43">
        <v>0</v>
      </c>
      <c r="X43">
        <v>476480486</v>
      </c>
      <c r="Y43">
        <v>155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</v>
      </c>
      <c r="AJ43">
        <v>1</v>
      </c>
      <c r="AK43">
        <v>1</v>
      </c>
      <c r="AL43">
        <v>1</v>
      </c>
      <c r="AN43">
        <v>0</v>
      </c>
      <c r="AO43">
        <v>1</v>
      </c>
      <c r="AP43">
        <v>0</v>
      </c>
      <c r="AQ43">
        <v>0</v>
      </c>
      <c r="AR43">
        <v>0</v>
      </c>
      <c r="AS43" t="s">
        <v>3</v>
      </c>
      <c r="AT43">
        <v>155</v>
      </c>
      <c r="AU43" t="s">
        <v>3</v>
      </c>
      <c r="AV43">
        <v>1</v>
      </c>
      <c r="AW43">
        <v>2</v>
      </c>
      <c r="AX43">
        <v>40387585</v>
      </c>
      <c r="AY43">
        <v>1</v>
      </c>
      <c r="AZ43">
        <v>0</v>
      </c>
      <c r="BA43">
        <v>43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Y43*Source!I71</f>
        <v>0</v>
      </c>
      <c r="CY43">
        <f>AD43</f>
        <v>0</v>
      </c>
      <c r="CZ43">
        <f>AH43</f>
        <v>0</v>
      </c>
      <c r="DA43">
        <f>AL43</f>
        <v>1</v>
      </c>
      <c r="DB43">
        <f t="shared" ref="DB43:DB83" si="8">ROUND(ROUND(AT43*CZ43,2),6)</f>
        <v>0</v>
      </c>
      <c r="DC43">
        <f t="shared" ref="DC43:DC83" si="9">ROUND(ROUND(AT43*AG43,2),6)</f>
        <v>0</v>
      </c>
    </row>
    <row r="44" spans="1:107" x14ac:dyDescent="0.2">
      <c r="A44">
        <f>ROW(Source!A71)</f>
        <v>71</v>
      </c>
      <c r="B44">
        <v>40385408</v>
      </c>
      <c r="C44">
        <v>40387579</v>
      </c>
      <c r="D44">
        <v>26787834</v>
      </c>
      <c r="E44">
        <v>1</v>
      </c>
      <c r="F44">
        <v>1</v>
      </c>
      <c r="G44">
        <v>26675980</v>
      </c>
      <c r="H44">
        <v>2</v>
      </c>
      <c r="I44" t="s">
        <v>923</v>
      </c>
      <c r="J44" t="s">
        <v>924</v>
      </c>
      <c r="K44" t="s">
        <v>925</v>
      </c>
      <c r="L44">
        <v>1367</v>
      </c>
      <c r="N44">
        <v>1011</v>
      </c>
      <c r="O44" t="s">
        <v>907</v>
      </c>
      <c r="P44" t="s">
        <v>907</v>
      </c>
      <c r="Q44">
        <v>1</v>
      </c>
      <c r="W44">
        <v>0</v>
      </c>
      <c r="X44">
        <v>-1426791</v>
      </c>
      <c r="Y44">
        <v>37.5</v>
      </c>
      <c r="AA44">
        <v>0</v>
      </c>
      <c r="AB44">
        <v>63.63</v>
      </c>
      <c r="AC44">
        <v>19.350000000000001</v>
      </c>
      <c r="AD44">
        <v>0</v>
      </c>
      <c r="AE44">
        <v>0</v>
      </c>
      <c r="AF44">
        <v>60.77</v>
      </c>
      <c r="AG44">
        <v>18.48</v>
      </c>
      <c r="AH44">
        <v>0</v>
      </c>
      <c r="AI44">
        <v>1</v>
      </c>
      <c r="AJ44">
        <v>1</v>
      </c>
      <c r="AK44">
        <v>1</v>
      </c>
      <c r="AL44">
        <v>1</v>
      </c>
      <c r="AN44">
        <v>0</v>
      </c>
      <c r="AO44">
        <v>1</v>
      </c>
      <c r="AP44">
        <v>0</v>
      </c>
      <c r="AQ44">
        <v>0</v>
      </c>
      <c r="AR44">
        <v>0</v>
      </c>
      <c r="AS44" t="s">
        <v>3</v>
      </c>
      <c r="AT44">
        <v>37.5</v>
      </c>
      <c r="AU44" t="s">
        <v>3</v>
      </c>
      <c r="AV44">
        <v>0</v>
      </c>
      <c r="AW44">
        <v>2</v>
      </c>
      <c r="AX44">
        <v>40387586</v>
      </c>
      <c r="AY44">
        <v>1</v>
      </c>
      <c r="AZ44">
        <v>0</v>
      </c>
      <c r="BA44">
        <v>44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Y44*Source!I71</f>
        <v>0</v>
      </c>
      <c r="CY44">
        <f>AB44</f>
        <v>63.63</v>
      </c>
      <c r="CZ44">
        <f>AF44</f>
        <v>60.77</v>
      </c>
      <c r="DA44">
        <f>AJ44</f>
        <v>1</v>
      </c>
      <c r="DB44">
        <f t="shared" si="8"/>
        <v>2278.88</v>
      </c>
      <c r="DC44">
        <f t="shared" si="9"/>
        <v>693</v>
      </c>
    </row>
    <row r="45" spans="1:107" x14ac:dyDescent="0.2">
      <c r="A45">
        <f>ROW(Source!A71)</f>
        <v>71</v>
      </c>
      <c r="B45">
        <v>40385408</v>
      </c>
      <c r="C45">
        <v>40387579</v>
      </c>
      <c r="D45">
        <v>26788293</v>
      </c>
      <c r="E45">
        <v>1</v>
      </c>
      <c r="F45">
        <v>1</v>
      </c>
      <c r="G45">
        <v>26675980</v>
      </c>
      <c r="H45">
        <v>2</v>
      </c>
      <c r="I45" t="s">
        <v>911</v>
      </c>
      <c r="J45" t="s">
        <v>912</v>
      </c>
      <c r="K45" t="s">
        <v>913</v>
      </c>
      <c r="L45">
        <v>1367</v>
      </c>
      <c r="N45">
        <v>1011</v>
      </c>
      <c r="O45" t="s">
        <v>907</v>
      </c>
      <c r="P45" t="s">
        <v>907</v>
      </c>
      <c r="Q45">
        <v>1</v>
      </c>
      <c r="W45">
        <v>0</v>
      </c>
      <c r="X45">
        <v>-48163219</v>
      </c>
      <c r="Y45">
        <v>75</v>
      </c>
      <c r="AA45">
        <v>0</v>
      </c>
      <c r="AB45">
        <v>3.31</v>
      </c>
      <c r="AC45">
        <v>0.04</v>
      </c>
      <c r="AD45">
        <v>0</v>
      </c>
      <c r="AE45">
        <v>0</v>
      </c>
      <c r="AF45">
        <v>3.16</v>
      </c>
      <c r="AG45">
        <v>0.04</v>
      </c>
      <c r="AH45">
        <v>0</v>
      </c>
      <c r="AI45">
        <v>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0</v>
      </c>
      <c r="AQ45">
        <v>0</v>
      </c>
      <c r="AR45">
        <v>0</v>
      </c>
      <c r="AS45" t="s">
        <v>3</v>
      </c>
      <c r="AT45">
        <v>75</v>
      </c>
      <c r="AU45" t="s">
        <v>3</v>
      </c>
      <c r="AV45">
        <v>0</v>
      </c>
      <c r="AW45">
        <v>2</v>
      </c>
      <c r="AX45">
        <v>40387587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Y45*Source!I71</f>
        <v>0</v>
      </c>
      <c r="CY45">
        <f>AB45</f>
        <v>3.31</v>
      </c>
      <c r="CZ45">
        <f>AF45</f>
        <v>3.16</v>
      </c>
      <c r="DA45">
        <f>AJ45</f>
        <v>1</v>
      </c>
      <c r="DB45">
        <f t="shared" si="8"/>
        <v>237</v>
      </c>
      <c r="DC45">
        <f t="shared" si="9"/>
        <v>3</v>
      </c>
    </row>
    <row r="46" spans="1:107" x14ac:dyDescent="0.2">
      <c r="A46">
        <f>ROW(Source!A71)</f>
        <v>71</v>
      </c>
      <c r="B46">
        <v>40385408</v>
      </c>
      <c r="C46">
        <v>40387579</v>
      </c>
      <c r="D46">
        <v>26787669</v>
      </c>
      <c r="E46">
        <v>1</v>
      </c>
      <c r="F46">
        <v>1</v>
      </c>
      <c r="G46">
        <v>26675980</v>
      </c>
      <c r="H46">
        <v>2</v>
      </c>
      <c r="I46" t="s">
        <v>926</v>
      </c>
      <c r="J46" t="s">
        <v>927</v>
      </c>
      <c r="K46" t="s">
        <v>928</v>
      </c>
      <c r="L46">
        <v>1367</v>
      </c>
      <c r="N46">
        <v>1011</v>
      </c>
      <c r="O46" t="s">
        <v>907</v>
      </c>
      <c r="P46" t="s">
        <v>907</v>
      </c>
      <c r="Q46">
        <v>1</v>
      </c>
      <c r="W46">
        <v>0</v>
      </c>
      <c r="X46">
        <v>856318566</v>
      </c>
      <c r="Y46">
        <v>1.55</v>
      </c>
      <c r="AA46">
        <v>0</v>
      </c>
      <c r="AB46">
        <v>131.01</v>
      </c>
      <c r="AC46">
        <v>25.9</v>
      </c>
      <c r="AD46">
        <v>0</v>
      </c>
      <c r="AE46">
        <v>0</v>
      </c>
      <c r="AF46">
        <v>125.13</v>
      </c>
      <c r="AG46">
        <v>24.74</v>
      </c>
      <c r="AH46">
        <v>0</v>
      </c>
      <c r="AI46">
        <v>1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0</v>
      </c>
      <c r="AQ46">
        <v>0</v>
      </c>
      <c r="AR46">
        <v>0</v>
      </c>
      <c r="AS46" t="s">
        <v>3</v>
      </c>
      <c r="AT46">
        <v>1.55</v>
      </c>
      <c r="AU46" t="s">
        <v>3</v>
      </c>
      <c r="AV46">
        <v>0</v>
      </c>
      <c r="AW46">
        <v>2</v>
      </c>
      <c r="AX46">
        <v>40387588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Y46*Source!I71</f>
        <v>0</v>
      </c>
      <c r="CY46">
        <f>AB46</f>
        <v>131.01</v>
      </c>
      <c r="CZ46">
        <f>AF46</f>
        <v>125.13</v>
      </c>
      <c r="DA46">
        <f>AJ46</f>
        <v>1</v>
      </c>
      <c r="DB46">
        <f t="shared" si="8"/>
        <v>193.95</v>
      </c>
      <c r="DC46">
        <f t="shared" si="9"/>
        <v>38.35</v>
      </c>
    </row>
    <row r="47" spans="1:107" x14ac:dyDescent="0.2">
      <c r="A47">
        <f>ROW(Source!A71)</f>
        <v>71</v>
      </c>
      <c r="B47">
        <v>40385408</v>
      </c>
      <c r="C47">
        <v>40387579</v>
      </c>
      <c r="D47">
        <v>26715879</v>
      </c>
      <c r="E47">
        <v>26675980</v>
      </c>
      <c r="F47">
        <v>1</v>
      </c>
      <c r="G47">
        <v>26675980</v>
      </c>
      <c r="H47">
        <v>2</v>
      </c>
      <c r="I47" t="s">
        <v>929</v>
      </c>
      <c r="J47" t="s">
        <v>3</v>
      </c>
      <c r="K47" t="s">
        <v>930</v>
      </c>
      <c r="L47">
        <v>1344</v>
      </c>
      <c r="N47">
        <v>1008</v>
      </c>
      <c r="O47" t="s">
        <v>931</v>
      </c>
      <c r="P47" t="s">
        <v>931</v>
      </c>
      <c r="Q47">
        <v>1</v>
      </c>
      <c r="W47">
        <v>0</v>
      </c>
      <c r="X47">
        <v>-1180195794</v>
      </c>
      <c r="Y47">
        <v>3.72</v>
      </c>
      <c r="AA47">
        <v>0</v>
      </c>
      <c r="AB47">
        <v>1.05</v>
      </c>
      <c r="AC47">
        <v>0</v>
      </c>
      <c r="AD47">
        <v>0</v>
      </c>
      <c r="AE47">
        <v>0</v>
      </c>
      <c r="AF47">
        <v>1</v>
      </c>
      <c r="AG47">
        <v>0</v>
      </c>
      <c r="AH47">
        <v>0</v>
      </c>
      <c r="AI47">
        <v>1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0</v>
      </c>
      <c r="AQ47">
        <v>0</v>
      </c>
      <c r="AR47">
        <v>0</v>
      </c>
      <c r="AS47" t="s">
        <v>3</v>
      </c>
      <c r="AT47">
        <v>3.72</v>
      </c>
      <c r="AU47" t="s">
        <v>3</v>
      </c>
      <c r="AV47">
        <v>0</v>
      </c>
      <c r="AW47">
        <v>2</v>
      </c>
      <c r="AX47">
        <v>40387589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Y47*Source!I71</f>
        <v>0</v>
      </c>
      <c r="CY47">
        <f>AB47</f>
        <v>1.05</v>
      </c>
      <c r="CZ47">
        <f>AF47</f>
        <v>1</v>
      </c>
      <c r="DA47">
        <f>AJ47</f>
        <v>1</v>
      </c>
      <c r="DB47">
        <f t="shared" si="8"/>
        <v>3.72</v>
      </c>
      <c r="DC47">
        <f t="shared" si="9"/>
        <v>0</v>
      </c>
    </row>
    <row r="48" spans="1:107" x14ac:dyDescent="0.2">
      <c r="A48">
        <f>ROW(Source!A72)</f>
        <v>72</v>
      </c>
      <c r="B48">
        <v>40385408</v>
      </c>
      <c r="C48">
        <v>40387590</v>
      </c>
      <c r="D48">
        <v>26715131</v>
      </c>
      <c r="E48">
        <v>26675980</v>
      </c>
      <c r="F48">
        <v>1</v>
      </c>
      <c r="G48">
        <v>26675980</v>
      </c>
      <c r="H48">
        <v>1</v>
      </c>
      <c r="I48" t="s">
        <v>901</v>
      </c>
      <c r="J48" t="s">
        <v>3</v>
      </c>
      <c r="K48" t="s">
        <v>902</v>
      </c>
      <c r="L48">
        <v>1191</v>
      </c>
      <c r="N48">
        <v>1013</v>
      </c>
      <c r="O48" t="s">
        <v>903</v>
      </c>
      <c r="P48" t="s">
        <v>903</v>
      </c>
      <c r="Q48">
        <v>1</v>
      </c>
      <c r="W48">
        <v>0</v>
      </c>
      <c r="X48">
        <v>476480486</v>
      </c>
      <c r="Y48">
        <v>11.7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0</v>
      </c>
      <c r="AQ48">
        <v>0</v>
      </c>
      <c r="AR48">
        <v>0</v>
      </c>
      <c r="AS48" t="s">
        <v>3</v>
      </c>
      <c r="AT48">
        <v>11.7</v>
      </c>
      <c r="AU48" t="s">
        <v>3</v>
      </c>
      <c r="AV48">
        <v>1</v>
      </c>
      <c r="AW48">
        <v>2</v>
      </c>
      <c r="AX48">
        <v>40387595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Y48*Source!I72</f>
        <v>0</v>
      </c>
      <c r="CY48">
        <f>AD48</f>
        <v>0</v>
      </c>
      <c r="CZ48">
        <f>AH48</f>
        <v>0</v>
      </c>
      <c r="DA48">
        <f>AL48</f>
        <v>1</v>
      </c>
      <c r="DB48">
        <f t="shared" si="8"/>
        <v>0</v>
      </c>
      <c r="DC48">
        <f t="shared" si="9"/>
        <v>0</v>
      </c>
    </row>
    <row r="49" spans="1:107" x14ac:dyDescent="0.2">
      <c r="A49">
        <f>ROW(Source!A72)</f>
        <v>72</v>
      </c>
      <c r="B49">
        <v>40385408</v>
      </c>
      <c r="C49">
        <v>40387590</v>
      </c>
      <c r="D49">
        <v>26787415</v>
      </c>
      <c r="E49">
        <v>1</v>
      </c>
      <c r="F49">
        <v>1</v>
      </c>
      <c r="G49">
        <v>26675980</v>
      </c>
      <c r="H49">
        <v>2</v>
      </c>
      <c r="I49" t="s">
        <v>935</v>
      </c>
      <c r="J49" t="s">
        <v>936</v>
      </c>
      <c r="K49" t="s">
        <v>937</v>
      </c>
      <c r="L49">
        <v>1367</v>
      </c>
      <c r="N49">
        <v>1011</v>
      </c>
      <c r="O49" t="s">
        <v>907</v>
      </c>
      <c r="P49" t="s">
        <v>907</v>
      </c>
      <c r="Q49">
        <v>1</v>
      </c>
      <c r="W49">
        <v>0</v>
      </c>
      <c r="X49">
        <v>1928543733</v>
      </c>
      <c r="Y49">
        <v>1.26</v>
      </c>
      <c r="AA49">
        <v>0</v>
      </c>
      <c r="AB49">
        <v>122.38</v>
      </c>
      <c r="AC49">
        <v>24.51</v>
      </c>
      <c r="AD49">
        <v>0</v>
      </c>
      <c r="AE49">
        <v>0</v>
      </c>
      <c r="AF49">
        <v>116.89</v>
      </c>
      <c r="AG49">
        <v>23.41</v>
      </c>
      <c r="AH49">
        <v>0</v>
      </c>
      <c r="AI49">
        <v>1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0</v>
      </c>
      <c r="AQ49">
        <v>0</v>
      </c>
      <c r="AR49">
        <v>0</v>
      </c>
      <c r="AS49" t="s">
        <v>3</v>
      </c>
      <c r="AT49">
        <v>1.26</v>
      </c>
      <c r="AU49" t="s">
        <v>3</v>
      </c>
      <c r="AV49">
        <v>0</v>
      </c>
      <c r="AW49">
        <v>2</v>
      </c>
      <c r="AX49">
        <v>40387596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Y49*Source!I72</f>
        <v>0</v>
      </c>
      <c r="CY49">
        <f>AB49</f>
        <v>122.38</v>
      </c>
      <c r="CZ49">
        <f>AF49</f>
        <v>116.89</v>
      </c>
      <c r="DA49">
        <f>AJ49</f>
        <v>1</v>
      </c>
      <c r="DB49">
        <f t="shared" si="8"/>
        <v>147.28</v>
      </c>
      <c r="DC49">
        <f t="shared" si="9"/>
        <v>29.5</v>
      </c>
    </row>
    <row r="50" spans="1:107" x14ac:dyDescent="0.2">
      <c r="A50">
        <f>ROW(Source!A72)</f>
        <v>72</v>
      </c>
      <c r="B50">
        <v>40385408</v>
      </c>
      <c r="C50">
        <v>40387590</v>
      </c>
      <c r="D50">
        <v>26787669</v>
      </c>
      <c r="E50">
        <v>1</v>
      </c>
      <c r="F50">
        <v>1</v>
      </c>
      <c r="G50">
        <v>26675980</v>
      </c>
      <c r="H50">
        <v>2</v>
      </c>
      <c r="I50" t="s">
        <v>926</v>
      </c>
      <c r="J50" t="s">
        <v>927</v>
      </c>
      <c r="K50" t="s">
        <v>928</v>
      </c>
      <c r="L50">
        <v>1367</v>
      </c>
      <c r="N50">
        <v>1011</v>
      </c>
      <c r="O50" t="s">
        <v>907</v>
      </c>
      <c r="P50" t="s">
        <v>907</v>
      </c>
      <c r="Q50">
        <v>1</v>
      </c>
      <c r="W50">
        <v>0</v>
      </c>
      <c r="X50">
        <v>856318566</v>
      </c>
      <c r="Y50">
        <v>1.7</v>
      </c>
      <c r="AA50">
        <v>0</v>
      </c>
      <c r="AB50">
        <v>131.01</v>
      </c>
      <c r="AC50">
        <v>25.9</v>
      </c>
      <c r="AD50">
        <v>0</v>
      </c>
      <c r="AE50">
        <v>0</v>
      </c>
      <c r="AF50">
        <v>125.13</v>
      </c>
      <c r="AG50">
        <v>24.74</v>
      </c>
      <c r="AH50">
        <v>0</v>
      </c>
      <c r="AI50">
        <v>1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0</v>
      </c>
      <c r="AQ50">
        <v>0</v>
      </c>
      <c r="AR50">
        <v>0</v>
      </c>
      <c r="AS50" t="s">
        <v>3</v>
      </c>
      <c r="AT50">
        <v>1.7</v>
      </c>
      <c r="AU50" t="s">
        <v>3</v>
      </c>
      <c r="AV50">
        <v>0</v>
      </c>
      <c r="AW50">
        <v>2</v>
      </c>
      <c r="AX50">
        <v>40387597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Y50*Source!I72</f>
        <v>0</v>
      </c>
      <c r="CY50">
        <f>AB50</f>
        <v>131.01</v>
      </c>
      <c r="CZ50">
        <f>AF50</f>
        <v>125.13</v>
      </c>
      <c r="DA50">
        <f>AJ50</f>
        <v>1</v>
      </c>
      <c r="DB50">
        <f t="shared" si="8"/>
        <v>212.72</v>
      </c>
      <c r="DC50">
        <f t="shared" si="9"/>
        <v>42.06</v>
      </c>
    </row>
    <row r="51" spans="1:107" x14ac:dyDescent="0.2">
      <c r="A51">
        <f>ROW(Source!A72)</f>
        <v>72</v>
      </c>
      <c r="B51">
        <v>40385408</v>
      </c>
      <c r="C51">
        <v>40387590</v>
      </c>
      <c r="D51">
        <v>26715879</v>
      </c>
      <c r="E51">
        <v>26675980</v>
      </c>
      <c r="F51">
        <v>1</v>
      </c>
      <c r="G51">
        <v>26675980</v>
      </c>
      <c r="H51">
        <v>2</v>
      </c>
      <c r="I51" t="s">
        <v>929</v>
      </c>
      <c r="J51" t="s">
        <v>3</v>
      </c>
      <c r="K51" t="s">
        <v>930</v>
      </c>
      <c r="L51">
        <v>1344</v>
      </c>
      <c r="N51">
        <v>1008</v>
      </c>
      <c r="O51" t="s">
        <v>931</v>
      </c>
      <c r="P51" t="s">
        <v>931</v>
      </c>
      <c r="Q51">
        <v>1</v>
      </c>
      <c r="W51">
        <v>0</v>
      </c>
      <c r="X51">
        <v>-1180195794</v>
      </c>
      <c r="Y51">
        <v>42.43</v>
      </c>
      <c r="AA51">
        <v>0</v>
      </c>
      <c r="AB51">
        <v>1.05</v>
      </c>
      <c r="AC51">
        <v>0</v>
      </c>
      <c r="AD51">
        <v>0</v>
      </c>
      <c r="AE51">
        <v>0</v>
      </c>
      <c r="AF51">
        <v>1</v>
      </c>
      <c r="AG51">
        <v>0</v>
      </c>
      <c r="AH51">
        <v>0</v>
      </c>
      <c r="AI51">
        <v>1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0</v>
      </c>
      <c r="AQ51">
        <v>0</v>
      </c>
      <c r="AR51">
        <v>0</v>
      </c>
      <c r="AS51" t="s">
        <v>3</v>
      </c>
      <c r="AT51">
        <v>42.43</v>
      </c>
      <c r="AU51" t="s">
        <v>3</v>
      </c>
      <c r="AV51">
        <v>0</v>
      </c>
      <c r="AW51">
        <v>2</v>
      </c>
      <c r="AX51">
        <v>40387598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Y51*Source!I72</f>
        <v>0</v>
      </c>
      <c r="CY51">
        <f>AB51</f>
        <v>1.05</v>
      </c>
      <c r="CZ51">
        <f>AF51</f>
        <v>1</v>
      </c>
      <c r="DA51">
        <f>AJ51</f>
        <v>1</v>
      </c>
      <c r="DB51">
        <f t="shared" si="8"/>
        <v>42.43</v>
      </c>
      <c r="DC51">
        <f t="shared" si="9"/>
        <v>0</v>
      </c>
    </row>
    <row r="52" spans="1:107" x14ac:dyDescent="0.2">
      <c r="A52">
        <f>ROW(Source!A73)</f>
        <v>73</v>
      </c>
      <c r="B52">
        <v>40385408</v>
      </c>
      <c r="C52">
        <v>40387599</v>
      </c>
      <c r="D52">
        <v>26715879</v>
      </c>
      <c r="E52">
        <v>26675980</v>
      </c>
      <c r="F52">
        <v>1</v>
      </c>
      <c r="G52">
        <v>26675980</v>
      </c>
      <c r="H52">
        <v>2</v>
      </c>
      <c r="I52" t="s">
        <v>929</v>
      </c>
      <c r="J52" t="s">
        <v>3</v>
      </c>
      <c r="K52" t="s">
        <v>930</v>
      </c>
      <c r="L52">
        <v>1344</v>
      </c>
      <c r="N52">
        <v>1008</v>
      </c>
      <c r="O52" t="s">
        <v>931</v>
      </c>
      <c r="P52" t="s">
        <v>931</v>
      </c>
      <c r="Q52">
        <v>1</v>
      </c>
      <c r="W52">
        <v>0</v>
      </c>
      <c r="X52">
        <v>-1180195794</v>
      </c>
      <c r="Y52">
        <v>8.86</v>
      </c>
      <c r="AA52">
        <v>0</v>
      </c>
      <c r="AB52">
        <v>1.05</v>
      </c>
      <c r="AC52">
        <v>0</v>
      </c>
      <c r="AD52">
        <v>0</v>
      </c>
      <c r="AE52">
        <v>0</v>
      </c>
      <c r="AF52">
        <v>1</v>
      </c>
      <c r="AG52">
        <v>0</v>
      </c>
      <c r="AH52">
        <v>0</v>
      </c>
      <c r="AI52">
        <v>1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0</v>
      </c>
      <c r="AQ52">
        <v>0</v>
      </c>
      <c r="AR52">
        <v>0</v>
      </c>
      <c r="AS52" t="s">
        <v>3</v>
      </c>
      <c r="AT52">
        <v>8.86</v>
      </c>
      <c r="AU52" t="s">
        <v>3</v>
      </c>
      <c r="AV52">
        <v>0</v>
      </c>
      <c r="AW52">
        <v>2</v>
      </c>
      <c r="AX52">
        <v>40387601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Y52*Source!I73</f>
        <v>0</v>
      </c>
      <c r="CY52">
        <f>AB52</f>
        <v>1.05</v>
      </c>
      <c r="CZ52">
        <f>AF52</f>
        <v>1</v>
      </c>
      <c r="DA52">
        <f>AJ52</f>
        <v>1</v>
      </c>
      <c r="DB52">
        <f t="shared" si="8"/>
        <v>8.86</v>
      </c>
      <c r="DC52">
        <f t="shared" si="9"/>
        <v>0</v>
      </c>
    </row>
    <row r="53" spans="1:107" x14ac:dyDescent="0.2">
      <c r="A53">
        <f>ROW(Source!A74)</f>
        <v>74</v>
      </c>
      <c r="B53">
        <v>40385408</v>
      </c>
      <c r="C53">
        <v>40387602</v>
      </c>
      <c r="D53">
        <v>26715131</v>
      </c>
      <c r="E53">
        <v>26675980</v>
      </c>
      <c r="F53">
        <v>1</v>
      </c>
      <c r="G53">
        <v>26675980</v>
      </c>
      <c r="H53">
        <v>1</v>
      </c>
      <c r="I53" t="s">
        <v>901</v>
      </c>
      <c r="J53" t="s">
        <v>3</v>
      </c>
      <c r="K53" t="s">
        <v>902</v>
      </c>
      <c r="L53">
        <v>1191</v>
      </c>
      <c r="N53">
        <v>1013</v>
      </c>
      <c r="O53" t="s">
        <v>903</v>
      </c>
      <c r="P53" t="s">
        <v>903</v>
      </c>
      <c r="Q53">
        <v>1</v>
      </c>
      <c r="W53">
        <v>0</v>
      </c>
      <c r="X53">
        <v>476480486</v>
      </c>
      <c r="Y53">
        <v>21.6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0</v>
      </c>
      <c r="AQ53">
        <v>0</v>
      </c>
      <c r="AR53">
        <v>0</v>
      </c>
      <c r="AS53" t="s">
        <v>3</v>
      </c>
      <c r="AT53">
        <v>21.6</v>
      </c>
      <c r="AU53" t="s">
        <v>3</v>
      </c>
      <c r="AV53">
        <v>1</v>
      </c>
      <c r="AW53">
        <v>2</v>
      </c>
      <c r="AX53">
        <v>40387612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Y53*Source!I74</f>
        <v>0</v>
      </c>
      <c r="CY53">
        <f>AD53</f>
        <v>0</v>
      </c>
      <c r="CZ53">
        <f>AH53</f>
        <v>0</v>
      </c>
      <c r="DA53">
        <f>AL53</f>
        <v>1</v>
      </c>
      <c r="DB53">
        <f t="shared" si="8"/>
        <v>0</v>
      </c>
      <c r="DC53">
        <f t="shared" si="9"/>
        <v>0</v>
      </c>
    </row>
    <row r="54" spans="1:107" x14ac:dyDescent="0.2">
      <c r="A54">
        <f>ROW(Source!A74)</f>
        <v>74</v>
      </c>
      <c r="B54">
        <v>40385408</v>
      </c>
      <c r="C54">
        <v>40387602</v>
      </c>
      <c r="D54">
        <v>26787394</v>
      </c>
      <c r="E54">
        <v>1</v>
      </c>
      <c r="F54">
        <v>1</v>
      </c>
      <c r="G54">
        <v>26675980</v>
      </c>
      <c r="H54">
        <v>2</v>
      </c>
      <c r="I54" t="s">
        <v>971</v>
      </c>
      <c r="J54" t="s">
        <v>972</v>
      </c>
      <c r="K54" t="s">
        <v>973</v>
      </c>
      <c r="L54">
        <v>1367</v>
      </c>
      <c r="N54">
        <v>1011</v>
      </c>
      <c r="O54" t="s">
        <v>907</v>
      </c>
      <c r="P54" t="s">
        <v>907</v>
      </c>
      <c r="Q54">
        <v>1</v>
      </c>
      <c r="W54">
        <v>0</v>
      </c>
      <c r="X54">
        <v>1109083233</v>
      </c>
      <c r="Y54">
        <v>2.35</v>
      </c>
      <c r="AA54">
        <v>0</v>
      </c>
      <c r="AB54">
        <v>99.53</v>
      </c>
      <c r="AC54">
        <v>23.26</v>
      </c>
      <c r="AD54">
        <v>0</v>
      </c>
      <c r="AE54">
        <v>0</v>
      </c>
      <c r="AF54">
        <v>95.06</v>
      </c>
      <c r="AG54">
        <v>22.22</v>
      </c>
      <c r="AH54">
        <v>0</v>
      </c>
      <c r="AI54">
        <v>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0</v>
      </c>
      <c r="AQ54">
        <v>0</v>
      </c>
      <c r="AR54">
        <v>0</v>
      </c>
      <c r="AS54" t="s">
        <v>3</v>
      </c>
      <c r="AT54">
        <v>2.35</v>
      </c>
      <c r="AU54" t="s">
        <v>3</v>
      </c>
      <c r="AV54">
        <v>0</v>
      </c>
      <c r="AW54">
        <v>2</v>
      </c>
      <c r="AX54">
        <v>40387613</v>
      </c>
      <c r="AY54">
        <v>1</v>
      </c>
      <c r="AZ54">
        <v>0</v>
      </c>
      <c r="BA54">
        <v>54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Y54*Source!I74</f>
        <v>0</v>
      </c>
      <c r="CY54">
        <f t="shared" ref="CY54:CY59" si="10">AB54</f>
        <v>99.53</v>
      </c>
      <c r="CZ54">
        <f t="shared" ref="CZ54:CZ59" si="11">AF54</f>
        <v>95.06</v>
      </c>
      <c r="DA54">
        <f t="shared" ref="DA54:DA59" si="12">AJ54</f>
        <v>1</v>
      </c>
      <c r="DB54">
        <f t="shared" si="8"/>
        <v>223.39</v>
      </c>
      <c r="DC54">
        <f t="shared" si="9"/>
        <v>52.22</v>
      </c>
    </row>
    <row r="55" spans="1:107" x14ac:dyDescent="0.2">
      <c r="A55">
        <f>ROW(Source!A74)</f>
        <v>74</v>
      </c>
      <c r="B55">
        <v>40385408</v>
      </c>
      <c r="C55">
        <v>40387602</v>
      </c>
      <c r="D55">
        <v>26787641</v>
      </c>
      <c r="E55">
        <v>1</v>
      </c>
      <c r="F55">
        <v>1</v>
      </c>
      <c r="G55">
        <v>26675980</v>
      </c>
      <c r="H55">
        <v>2</v>
      </c>
      <c r="I55" t="s">
        <v>938</v>
      </c>
      <c r="J55" t="s">
        <v>974</v>
      </c>
      <c r="K55" t="s">
        <v>975</v>
      </c>
      <c r="L55">
        <v>1367</v>
      </c>
      <c r="N55">
        <v>1011</v>
      </c>
      <c r="O55" t="s">
        <v>907</v>
      </c>
      <c r="P55" t="s">
        <v>907</v>
      </c>
      <c r="Q55">
        <v>1</v>
      </c>
      <c r="W55">
        <v>0</v>
      </c>
      <c r="X55">
        <v>378346098</v>
      </c>
      <c r="Y55">
        <v>0.91</v>
      </c>
      <c r="AA55">
        <v>0</v>
      </c>
      <c r="AB55">
        <v>147.19</v>
      </c>
      <c r="AC55">
        <v>29.95</v>
      </c>
      <c r="AD55">
        <v>0</v>
      </c>
      <c r="AE55">
        <v>0</v>
      </c>
      <c r="AF55">
        <v>140.58000000000001</v>
      </c>
      <c r="AG55">
        <v>28.61</v>
      </c>
      <c r="AH55">
        <v>0</v>
      </c>
      <c r="AI55">
        <v>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0</v>
      </c>
      <c r="AQ55">
        <v>0</v>
      </c>
      <c r="AR55">
        <v>0</v>
      </c>
      <c r="AS55" t="s">
        <v>3</v>
      </c>
      <c r="AT55">
        <v>0.91</v>
      </c>
      <c r="AU55" t="s">
        <v>3</v>
      </c>
      <c r="AV55">
        <v>0</v>
      </c>
      <c r="AW55">
        <v>2</v>
      </c>
      <c r="AX55">
        <v>40387614</v>
      </c>
      <c r="AY55">
        <v>1</v>
      </c>
      <c r="AZ55">
        <v>0</v>
      </c>
      <c r="BA55">
        <v>55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Y55*Source!I74</f>
        <v>0</v>
      </c>
      <c r="CY55">
        <f t="shared" si="10"/>
        <v>147.19</v>
      </c>
      <c r="CZ55">
        <f t="shared" si="11"/>
        <v>140.58000000000001</v>
      </c>
      <c r="DA55">
        <f t="shared" si="12"/>
        <v>1</v>
      </c>
      <c r="DB55">
        <f t="shared" si="8"/>
        <v>127.93</v>
      </c>
      <c r="DC55">
        <f t="shared" si="9"/>
        <v>26.04</v>
      </c>
    </row>
    <row r="56" spans="1:107" x14ac:dyDescent="0.2">
      <c r="A56">
        <f>ROW(Source!A74)</f>
        <v>74</v>
      </c>
      <c r="B56">
        <v>40385408</v>
      </c>
      <c r="C56">
        <v>40387602</v>
      </c>
      <c r="D56">
        <v>26787626</v>
      </c>
      <c r="E56">
        <v>1</v>
      </c>
      <c r="F56">
        <v>1</v>
      </c>
      <c r="G56">
        <v>26675980</v>
      </c>
      <c r="H56">
        <v>2</v>
      </c>
      <c r="I56" t="s">
        <v>941</v>
      </c>
      <c r="J56" t="s">
        <v>942</v>
      </c>
      <c r="K56" t="s">
        <v>943</v>
      </c>
      <c r="L56">
        <v>1367</v>
      </c>
      <c r="N56">
        <v>1011</v>
      </c>
      <c r="O56" t="s">
        <v>907</v>
      </c>
      <c r="P56" t="s">
        <v>907</v>
      </c>
      <c r="Q56">
        <v>1</v>
      </c>
      <c r="W56">
        <v>0</v>
      </c>
      <c r="X56">
        <v>-1882480599</v>
      </c>
      <c r="Y56">
        <v>7.17</v>
      </c>
      <c r="AA56">
        <v>0</v>
      </c>
      <c r="AB56">
        <v>177.4</v>
      </c>
      <c r="AC56">
        <v>15.73</v>
      </c>
      <c r="AD56">
        <v>0</v>
      </c>
      <c r="AE56">
        <v>0</v>
      </c>
      <c r="AF56">
        <v>169.44</v>
      </c>
      <c r="AG56">
        <v>15.02</v>
      </c>
      <c r="AH56">
        <v>0</v>
      </c>
      <c r="AI56">
        <v>1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0</v>
      </c>
      <c r="AQ56">
        <v>0</v>
      </c>
      <c r="AR56">
        <v>0</v>
      </c>
      <c r="AS56" t="s">
        <v>3</v>
      </c>
      <c r="AT56">
        <v>7.17</v>
      </c>
      <c r="AU56" t="s">
        <v>3</v>
      </c>
      <c r="AV56">
        <v>0</v>
      </c>
      <c r="AW56">
        <v>2</v>
      </c>
      <c r="AX56">
        <v>40387615</v>
      </c>
      <c r="AY56">
        <v>1</v>
      </c>
      <c r="AZ56">
        <v>0</v>
      </c>
      <c r="BA56">
        <v>56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Y56*Source!I74</f>
        <v>0</v>
      </c>
      <c r="CY56">
        <f t="shared" si="10"/>
        <v>177.4</v>
      </c>
      <c r="CZ56">
        <f t="shared" si="11"/>
        <v>169.44</v>
      </c>
      <c r="DA56">
        <f t="shared" si="12"/>
        <v>1</v>
      </c>
      <c r="DB56">
        <f t="shared" si="8"/>
        <v>1214.8800000000001</v>
      </c>
      <c r="DC56">
        <f t="shared" si="9"/>
        <v>107.69</v>
      </c>
    </row>
    <row r="57" spans="1:107" x14ac:dyDescent="0.2">
      <c r="A57">
        <f>ROW(Source!A74)</f>
        <v>74</v>
      </c>
      <c r="B57">
        <v>40385408</v>
      </c>
      <c r="C57">
        <v>40387602</v>
      </c>
      <c r="D57">
        <v>26787627</v>
      </c>
      <c r="E57">
        <v>1</v>
      </c>
      <c r="F57">
        <v>1</v>
      </c>
      <c r="G57">
        <v>26675980</v>
      </c>
      <c r="H57">
        <v>2</v>
      </c>
      <c r="I57" t="s">
        <v>944</v>
      </c>
      <c r="J57" t="s">
        <v>945</v>
      </c>
      <c r="K57" t="s">
        <v>946</v>
      </c>
      <c r="L57">
        <v>1367</v>
      </c>
      <c r="N57">
        <v>1011</v>
      </c>
      <c r="O57" t="s">
        <v>907</v>
      </c>
      <c r="P57" t="s">
        <v>907</v>
      </c>
      <c r="Q57">
        <v>1</v>
      </c>
      <c r="W57">
        <v>0</v>
      </c>
      <c r="X57">
        <v>-1920329426</v>
      </c>
      <c r="Y57">
        <v>14.6</v>
      </c>
      <c r="AA57">
        <v>0</v>
      </c>
      <c r="AB57">
        <v>229.82</v>
      </c>
      <c r="AC57">
        <v>18.329999999999998</v>
      </c>
      <c r="AD57">
        <v>0</v>
      </c>
      <c r="AE57">
        <v>0</v>
      </c>
      <c r="AF57">
        <v>219.5</v>
      </c>
      <c r="AG57">
        <v>17.510000000000002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1</v>
      </c>
      <c r="AP57">
        <v>0</v>
      </c>
      <c r="AQ57">
        <v>0</v>
      </c>
      <c r="AR57">
        <v>0</v>
      </c>
      <c r="AS57" t="s">
        <v>3</v>
      </c>
      <c r="AT57">
        <v>14.6</v>
      </c>
      <c r="AU57" t="s">
        <v>3</v>
      </c>
      <c r="AV57">
        <v>0</v>
      </c>
      <c r="AW57">
        <v>2</v>
      </c>
      <c r="AX57">
        <v>40387616</v>
      </c>
      <c r="AY57">
        <v>1</v>
      </c>
      <c r="AZ57">
        <v>0</v>
      </c>
      <c r="BA57">
        <v>57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Y57*Source!I74</f>
        <v>0</v>
      </c>
      <c r="CY57">
        <f t="shared" si="10"/>
        <v>229.82</v>
      </c>
      <c r="CZ57">
        <f t="shared" si="11"/>
        <v>219.5</v>
      </c>
      <c r="DA57">
        <f t="shared" si="12"/>
        <v>1</v>
      </c>
      <c r="DB57">
        <f t="shared" si="8"/>
        <v>3204.7</v>
      </c>
      <c r="DC57">
        <f t="shared" si="9"/>
        <v>255.65</v>
      </c>
    </row>
    <row r="58" spans="1:107" x14ac:dyDescent="0.2">
      <c r="A58">
        <f>ROW(Source!A74)</f>
        <v>74</v>
      </c>
      <c r="B58">
        <v>40385408</v>
      </c>
      <c r="C58">
        <v>40387602</v>
      </c>
      <c r="D58">
        <v>26787669</v>
      </c>
      <c r="E58">
        <v>1</v>
      </c>
      <c r="F58">
        <v>1</v>
      </c>
      <c r="G58">
        <v>26675980</v>
      </c>
      <c r="H58">
        <v>2</v>
      </c>
      <c r="I58" t="s">
        <v>926</v>
      </c>
      <c r="J58" t="s">
        <v>927</v>
      </c>
      <c r="K58" t="s">
        <v>928</v>
      </c>
      <c r="L58">
        <v>1367</v>
      </c>
      <c r="N58">
        <v>1011</v>
      </c>
      <c r="O58" t="s">
        <v>907</v>
      </c>
      <c r="P58" t="s">
        <v>907</v>
      </c>
      <c r="Q58">
        <v>1</v>
      </c>
      <c r="W58">
        <v>0</v>
      </c>
      <c r="X58">
        <v>856318566</v>
      </c>
      <c r="Y58">
        <v>1.79</v>
      </c>
      <c r="AA58">
        <v>0</v>
      </c>
      <c r="AB58">
        <v>131.01</v>
      </c>
      <c r="AC58">
        <v>25.9</v>
      </c>
      <c r="AD58">
        <v>0</v>
      </c>
      <c r="AE58">
        <v>0</v>
      </c>
      <c r="AF58">
        <v>125.13</v>
      </c>
      <c r="AG58">
        <v>24.74</v>
      </c>
      <c r="AH58">
        <v>0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0</v>
      </c>
      <c r="AQ58">
        <v>0</v>
      </c>
      <c r="AR58">
        <v>0</v>
      </c>
      <c r="AS58" t="s">
        <v>3</v>
      </c>
      <c r="AT58">
        <v>1.79</v>
      </c>
      <c r="AU58" t="s">
        <v>3</v>
      </c>
      <c r="AV58">
        <v>0</v>
      </c>
      <c r="AW58">
        <v>2</v>
      </c>
      <c r="AX58">
        <v>40387617</v>
      </c>
      <c r="AY58">
        <v>1</v>
      </c>
      <c r="AZ58">
        <v>0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Y58*Source!I74</f>
        <v>0</v>
      </c>
      <c r="CY58">
        <f t="shared" si="10"/>
        <v>131.01</v>
      </c>
      <c r="CZ58">
        <f t="shared" si="11"/>
        <v>125.13</v>
      </c>
      <c r="DA58">
        <f t="shared" si="12"/>
        <v>1</v>
      </c>
      <c r="DB58">
        <f t="shared" si="8"/>
        <v>223.98</v>
      </c>
      <c r="DC58">
        <f t="shared" si="9"/>
        <v>44.28</v>
      </c>
    </row>
    <row r="59" spans="1:107" x14ac:dyDescent="0.2">
      <c r="A59">
        <f>ROW(Source!A74)</f>
        <v>74</v>
      </c>
      <c r="B59">
        <v>40385408</v>
      </c>
      <c r="C59">
        <v>40387602</v>
      </c>
      <c r="D59">
        <v>26787631</v>
      </c>
      <c r="E59">
        <v>1</v>
      </c>
      <c r="F59">
        <v>1</v>
      </c>
      <c r="G59">
        <v>26675980</v>
      </c>
      <c r="H59">
        <v>2</v>
      </c>
      <c r="I59" t="s">
        <v>965</v>
      </c>
      <c r="J59" t="s">
        <v>966</v>
      </c>
      <c r="K59" t="s">
        <v>967</v>
      </c>
      <c r="L59">
        <v>1367</v>
      </c>
      <c r="N59">
        <v>1011</v>
      </c>
      <c r="O59" t="s">
        <v>907</v>
      </c>
      <c r="P59" t="s">
        <v>907</v>
      </c>
      <c r="Q59">
        <v>1</v>
      </c>
      <c r="W59">
        <v>0</v>
      </c>
      <c r="X59">
        <v>-646811103</v>
      </c>
      <c r="Y59">
        <v>0.52</v>
      </c>
      <c r="AA59">
        <v>0</v>
      </c>
      <c r="AB59">
        <v>185.88</v>
      </c>
      <c r="AC59">
        <v>18.239999999999998</v>
      </c>
      <c r="AD59">
        <v>0</v>
      </c>
      <c r="AE59">
        <v>0</v>
      </c>
      <c r="AF59">
        <v>177.54</v>
      </c>
      <c r="AG59">
        <v>17.420000000000002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0.52</v>
      </c>
      <c r="AU59" t="s">
        <v>3</v>
      </c>
      <c r="AV59">
        <v>0</v>
      </c>
      <c r="AW59">
        <v>2</v>
      </c>
      <c r="AX59">
        <v>40387618</v>
      </c>
      <c r="AY59">
        <v>1</v>
      </c>
      <c r="AZ59">
        <v>0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Y59*Source!I74</f>
        <v>0</v>
      </c>
      <c r="CY59">
        <f t="shared" si="10"/>
        <v>185.88</v>
      </c>
      <c r="CZ59">
        <f t="shared" si="11"/>
        <v>177.54</v>
      </c>
      <c r="DA59">
        <f t="shared" si="12"/>
        <v>1</v>
      </c>
      <c r="DB59">
        <f t="shared" si="8"/>
        <v>92.32</v>
      </c>
      <c r="DC59">
        <f t="shared" si="9"/>
        <v>9.06</v>
      </c>
    </row>
    <row r="60" spans="1:107" x14ac:dyDescent="0.2">
      <c r="A60">
        <f>ROW(Source!A74)</f>
        <v>74</v>
      </c>
      <c r="B60">
        <v>40385408</v>
      </c>
      <c r="C60">
        <v>40387602</v>
      </c>
      <c r="D60">
        <v>26763322</v>
      </c>
      <c r="E60">
        <v>1</v>
      </c>
      <c r="F60">
        <v>1</v>
      </c>
      <c r="G60">
        <v>26675980</v>
      </c>
      <c r="H60">
        <v>3</v>
      </c>
      <c r="I60" t="s">
        <v>565</v>
      </c>
      <c r="J60" t="s">
        <v>567</v>
      </c>
      <c r="K60" t="s">
        <v>566</v>
      </c>
      <c r="L60">
        <v>1339</v>
      </c>
      <c r="N60">
        <v>1007</v>
      </c>
      <c r="O60" t="s">
        <v>44</v>
      </c>
      <c r="P60" t="s">
        <v>44</v>
      </c>
      <c r="Q60">
        <v>1</v>
      </c>
      <c r="W60">
        <v>0</v>
      </c>
      <c r="X60">
        <v>-862991314</v>
      </c>
      <c r="Y60">
        <v>7</v>
      </c>
      <c r="AA60">
        <v>7.08</v>
      </c>
      <c r="AB60">
        <v>0</v>
      </c>
      <c r="AC60">
        <v>0</v>
      </c>
      <c r="AD60">
        <v>0</v>
      </c>
      <c r="AE60">
        <v>7.07</v>
      </c>
      <c r="AF60">
        <v>0</v>
      </c>
      <c r="AG60">
        <v>0</v>
      </c>
      <c r="AH60">
        <v>0</v>
      </c>
      <c r="AI60">
        <v>1</v>
      </c>
      <c r="AJ60">
        <v>1</v>
      </c>
      <c r="AK60">
        <v>1</v>
      </c>
      <c r="AL60">
        <v>1</v>
      </c>
      <c r="AN60">
        <v>0</v>
      </c>
      <c r="AO60">
        <v>1</v>
      </c>
      <c r="AP60">
        <v>0</v>
      </c>
      <c r="AQ60">
        <v>0</v>
      </c>
      <c r="AR60">
        <v>0</v>
      </c>
      <c r="AS60" t="s">
        <v>3</v>
      </c>
      <c r="AT60">
        <v>7</v>
      </c>
      <c r="AU60" t="s">
        <v>3</v>
      </c>
      <c r="AV60">
        <v>0</v>
      </c>
      <c r="AW60">
        <v>2</v>
      </c>
      <c r="AX60">
        <v>40387619</v>
      </c>
      <c r="AY60">
        <v>1</v>
      </c>
      <c r="AZ60">
        <v>0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Y60*Source!I74</f>
        <v>0</v>
      </c>
      <c r="CY60">
        <f>AA60</f>
        <v>7.08</v>
      </c>
      <c r="CZ60">
        <f>AE60</f>
        <v>7.07</v>
      </c>
      <c r="DA60">
        <f>AI60</f>
        <v>1</v>
      </c>
      <c r="DB60">
        <f t="shared" si="8"/>
        <v>49.49</v>
      </c>
      <c r="DC60">
        <f t="shared" si="9"/>
        <v>0</v>
      </c>
    </row>
    <row r="61" spans="1:107" x14ac:dyDescent="0.2">
      <c r="A61">
        <f>ROW(Source!A74)</f>
        <v>74</v>
      </c>
      <c r="B61">
        <v>40385408</v>
      </c>
      <c r="C61">
        <v>40387602</v>
      </c>
      <c r="D61">
        <v>26764618</v>
      </c>
      <c r="E61">
        <v>1</v>
      </c>
      <c r="F61">
        <v>1</v>
      </c>
      <c r="G61">
        <v>26675980</v>
      </c>
      <c r="H61">
        <v>3</v>
      </c>
      <c r="I61" t="s">
        <v>42</v>
      </c>
      <c r="J61" t="s">
        <v>45</v>
      </c>
      <c r="K61" t="s">
        <v>43</v>
      </c>
      <c r="L61">
        <v>1339</v>
      </c>
      <c r="N61">
        <v>1007</v>
      </c>
      <c r="O61" t="s">
        <v>44</v>
      </c>
      <c r="P61" t="s">
        <v>44</v>
      </c>
      <c r="Q61">
        <v>1</v>
      </c>
      <c r="W61">
        <v>0</v>
      </c>
      <c r="X61">
        <v>-820942871</v>
      </c>
      <c r="Y61">
        <v>126</v>
      </c>
      <c r="AA61">
        <v>1837.92</v>
      </c>
      <c r="AB61">
        <v>0</v>
      </c>
      <c r="AC61">
        <v>0</v>
      </c>
      <c r="AD61">
        <v>0</v>
      </c>
      <c r="AE61">
        <v>173.37</v>
      </c>
      <c r="AF61">
        <v>0</v>
      </c>
      <c r="AG61">
        <v>0</v>
      </c>
      <c r="AH61">
        <v>0</v>
      </c>
      <c r="AI61">
        <v>10.58</v>
      </c>
      <c r="AJ61">
        <v>1</v>
      </c>
      <c r="AK61">
        <v>1</v>
      </c>
      <c r="AL61">
        <v>1</v>
      </c>
      <c r="AN61">
        <v>0</v>
      </c>
      <c r="AO61">
        <v>0</v>
      </c>
      <c r="AP61">
        <v>0</v>
      </c>
      <c r="AQ61">
        <v>0</v>
      </c>
      <c r="AR61">
        <v>0</v>
      </c>
      <c r="AS61" t="s">
        <v>3</v>
      </c>
      <c r="AT61">
        <v>126</v>
      </c>
      <c r="AU61" t="s">
        <v>3</v>
      </c>
      <c r="AV61">
        <v>0</v>
      </c>
      <c r="AW61">
        <v>1</v>
      </c>
      <c r="AX61">
        <v>-1</v>
      </c>
      <c r="AY61">
        <v>0</v>
      </c>
      <c r="AZ61">
        <v>0</v>
      </c>
      <c r="BA61" t="s">
        <v>3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Y61*Source!I74</f>
        <v>0</v>
      </c>
      <c r="CY61">
        <f>AA61</f>
        <v>1837.92</v>
      </c>
      <c r="CZ61">
        <f>AE61</f>
        <v>173.37</v>
      </c>
      <c r="DA61">
        <f>AI61</f>
        <v>10.58</v>
      </c>
      <c r="DB61">
        <f t="shared" si="8"/>
        <v>21844.62</v>
      </c>
      <c r="DC61">
        <f t="shared" si="9"/>
        <v>0</v>
      </c>
    </row>
    <row r="62" spans="1:107" x14ac:dyDescent="0.2">
      <c r="A62">
        <f>ROW(Source!A76)</f>
        <v>76</v>
      </c>
      <c r="B62">
        <v>40385408</v>
      </c>
      <c r="C62">
        <v>40387622</v>
      </c>
      <c r="D62">
        <v>26715131</v>
      </c>
      <c r="E62">
        <v>26675980</v>
      </c>
      <c r="F62">
        <v>1</v>
      </c>
      <c r="G62">
        <v>26675980</v>
      </c>
      <c r="H62">
        <v>1</v>
      </c>
      <c r="I62" t="s">
        <v>901</v>
      </c>
      <c r="J62" t="s">
        <v>3</v>
      </c>
      <c r="K62" t="s">
        <v>902</v>
      </c>
      <c r="L62">
        <v>1191</v>
      </c>
      <c r="N62">
        <v>1013</v>
      </c>
      <c r="O62" t="s">
        <v>903</v>
      </c>
      <c r="P62" t="s">
        <v>903</v>
      </c>
      <c r="Q62">
        <v>1</v>
      </c>
      <c r="W62">
        <v>0</v>
      </c>
      <c r="X62">
        <v>476480486</v>
      </c>
      <c r="Y62">
        <v>8.9600000000000009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1</v>
      </c>
      <c r="AJ62">
        <v>1</v>
      </c>
      <c r="AK62">
        <v>1</v>
      </c>
      <c r="AL62">
        <v>1</v>
      </c>
      <c r="AN62">
        <v>0</v>
      </c>
      <c r="AO62">
        <v>1</v>
      </c>
      <c r="AP62">
        <v>0</v>
      </c>
      <c r="AQ62">
        <v>0</v>
      </c>
      <c r="AR62">
        <v>0</v>
      </c>
      <c r="AS62" t="s">
        <v>3</v>
      </c>
      <c r="AT62">
        <v>8.9600000000000009</v>
      </c>
      <c r="AU62" t="s">
        <v>3</v>
      </c>
      <c r="AV62">
        <v>1</v>
      </c>
      <c r="AW62">
        <v>2</v>
      </c>
      <c r="AX62">
        <v>40387627</v>
      </c>
      <c r="AY62">
        <v>1</v>
      </c>
      <c r="AZ62">
        <v>0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Y62*Source!I76</f>
        <v>0</v>
      </c>
      <c r="CY62">
        <f>AD62</f>
        <v>0</v>
      </c>
      <c r="CZ62">
        <f>AH62</f>
        <v>0</v>
      </c>
      <c r="DA62">
        <f>AL62</f>
        <v>1</v>
      </c>
      <c r="DB62">
        <f t="shared" si="8"/>
        <v>0</v>
      </c>
      <c r="DC62">
        <f t="shared" si="9"/>
        <v>0</v>
      </c>
    </row>
    <row r="63" spans="1:107" x14ac:dyDescent="0.2">
      <c r="A63">
        <f>ROW(Source!A76)</f>
        <v>76</v>
      </c>
      <c r="B63">
        <v>40385408</v>
      </c>
      <c r="C63">
        <v>40387622</v>
      </c>
      <c r="D63">
        <v>26787626</v>
      </c>
      <c r="E63">
        <v>1</v>
      </c>
      <c r="F63">
        <v>1</v>
      </c>
      <c r="G63">
        <v>26675980</v>
      </c>
      <c r="H63">
        <v>2</v>
      </c>
      <c r="I63" t="s">
        <v>941</v>
      </c>
      <c r="J63" t="s">
        <v>942</v>
      </c>
      <c r="K63" t="s">
        <v>943</v>
      </c>
      <c r="L63">
        <v>1367</v>
      </c>
      <c r="N63">
        <v>1011</v>
      </c>
      <c r="O63" t="s">
        <v>907</v>
      </c>
      <c r="P63" t="s">
        <v>907</v>
      </c>
      <c r="Q63">
        <v>1</v>
      </c>
      <c r="W63">
        <v>0</v>
      </c>
      <c r="X63">
        <v>-1882480599</v>
      </c>
      <c r="Y63">
        <v>0.71</v>
      </c>
      <c r="AA63">
        <v>0</v>
      </c>
      <c r="AB63">
        <v>177.4</v>
      </c>
      <c r="AC63">
        <v>15.73</v>
      </c>
      <c r="AD63">
        <v>0</v>
      </c>
      <c r="AE63">
        <v>0</v>
      </c>
      <c r="AF63">
        <v>169.44</v>
      </c>
      <c r="AG63">
        <v>15.02</v>
      </c>
      <c r="AH63">
        <v>0</v>
      </c>
      <c r="AI63">
        <v>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0</v>
      </c>
      <c r="AQ63">
        <v>0</v>
      </c>
      <c r="AR63">
        <v>0</v>
      </c>
      <c r="AS63" t="s">
        <v>3</v>
      </c>
      <c r="AT63">
        <v>0.71</v>
      </c>
      <c r="AU63" t="s">
        <v>3</v>
      </c>
      <c r="AV63">
        <v>0</v>
      </c>
      <c r="AW63">
        <v>2</v>
      </c>
      <c r="AX63">
        <v>40387628</v>
      </c>
      <c r="AY63">
        <v>1</v>
      </c>
      <c r="AZ63">
        <v>0</v>
      </c>
      <c r="BA63">
        <v>63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Y63*Source!I76</f>
        <v>0</v>
      </c>
      <c r="CY63">
        <f>AB63</f>
        <v>177.4</v>
      </c>
      <c r="CZ63">
        <f>AF63</f>
        <v>169.44</v>
      </c>
      <c r="DA63">
        <f>AJ63</f>
        <v>1</v>
      </c>
      <c r="DB63">
        <f t="shared" si="8"/>
        <v>120.3</v>
      </c>
      <c r="DC63">
        <f t="shared" si="9"/>
        <v>10.66</v>
      </c>
    </row>
    <row r="64" spans="1:107" x14ac:dyDescent="0.2">
      <c r="A64">
        <f>ROW(Source!A76)</f>
        <v>76</v>
      </c>
      <c r="B64">
        <v>40385408</v>
      </c>
      <c r="C64">
        <v>40387622</v>
      </c>
      <c r="D64">
        <v>26763257</v>
      </c>
      <c r="E64">
        <v>1</v>
      </c>
      <c r="F64">
        <v>1</v>
      </c>
      <c r="G64">
        <v>26675980</v>
      </c>
      <c r="H64">
        <v>3</v>
      </c>
      <c r="I64" t="s">
        <v>976</v>
      </c>
      <c r="J64" t="s">
        <v>977</v>
      </c>
      <c r="K64" t="s">
        <v>978</v>
      </c>
      <c r="L64">
        <v>1348</v>
      </c>
      <c r="N64">
        <v>1009</v>
      </c>
      <c r="O64" t="s">
        <v>57</v>
      </c>
      <c r="P64" t="s">
        <v>57</v>
      </c>
      <c r="Q64">
        <v>1000</v>
      </c>
      <c r="W64">
        <v>0</v>
      </c>
      <c r="X64">
        <v>435343267</v>
      </c>
      <c r="Y64">
        <v>0.06</v>
      </c>
      <c r="AA64">
        <v>3501.78</v>
      </c>
      <c r="AB64">
        <v>0</v>
      </c>
      <c r="AC64">
        <v>0</v>
      </c>
      <c r="AD64">
        <v>0</v>
      </c>
      <c r="AE64">
        <v>3501.78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0</v>
      </c>
      <c r="AQ64">
        <v>0</v>
      </c>
      <c r="AR64">
        <v>0</v>
      </c>
      <c r="AS64" t="s">
        <v>3</v>
      </c>
      <c r="AT64">
        <v>0.06</v>
      </c>
      <c r="AU64" t="s">
        <v>3</v>
      </c>
      <c r="AV64">
        <v>0</v>
      </c>
      <c r="AW64">
        <v>2</v>
      </c>
      <c r="AX64">
        <v>40387629</v>
      </c>
      <c r="AY64">
        <v>1</v>
      </c>
      <c r="AZ64">
        <v>0</v>
      </c>
      <c r="BA64">
        <v>64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Y64*Source!I76</f>
        <v>0</v>
      </c>
      <c r="CY64">
        <f>AA64</f>
        <v>3501.78</v>
      </c>
      <c r="CZ64">
        <f>AE64</f>
        <v>3501.78</v>
      </c>
      <c r="DA64">
        <f>AI64</f>
        <v>1</v>
      </c>
      <c r="DB64">
        <f t="shared" si="8"/>
        <v>210.11</v>
      </c>
      <c r="DC64">
        <f t="shared" si="9"/>
        <v>0</v>
      </c>
    </row>
    <row r="65" spans="1:107" x14ac:dyDescent="0.2">
      <c r="A65">
        <f>ROW(Source!A76)</f>
        <v>76</v>
      </c>
      <c r="B65">
        <v>40385408</v>
      </c>
      <c r="C65">
        <v>40387622</v>
      </c>
      <c r="D65">
        <v>26782049</v>
      </c>
      <c r="E65">
        <v>1</v>
      </c>
      <c r="F65">
        <v>1</v>
      </c>
      <c r="G65">
        <v>26675980</v>
      </c>
      <c r="H65">
        <v>3</v>
      </c>
      <c r="I65" t="s">
        <v>146</v>
      </c>
      <c r="J65" t="s">
        <v>148</v>
      </c>
      <c r="K65" t="s">
        <v>147</v>
      </c>
      <c r="L65">
        <v>1348</v>
      </c>
      <c r="N65">
        <v>1009</v>
      </c>
      <c r="O65" t="s">
        <v>57</v>
      </c>
      <c r="P65" t="s">
        <v>57</v>
      </c>
      <c r="Q65">
        <v>1000</v>
      </c>
      <c r="W65">
        <v>0</v>
      </c>
      <c r="X65">
        <v>-956564323</v>
      </c>
      <c r="Y65">
        <v>16.66</v>
      </c>
      <c r="AA65">
        <v>2619.9899999999998</v>
      </c>
      <c r="AB65">
        <v>0</v>
      </c>
      <c r="AC65">
        <v>0</v>
      </c>
      <c r="AD65">
        <v>0</v>
      </c>
      <c r="AE65">
        <v>317.95999999999998</v>
      </c>
      <c r="AF65">
        <v>0</v>
      </c>
      <c r="AG65">
        <v>0</v>
      </c>
      <c r="AH65">
        <v>0</v>
      </c>
      <c r="AI65">
        <v>8.24</v>
      </c>
      <c r="AJ65">
        <v>1</v>
      </c>
      <c r="AK65">
        <v>1</v>
      </c>
      <c r="AL65">
        <v>1</v>
      </c>
      <c r="AN65">
        <v>0</v>
      </c>
      <c r="AO65">
        <v>0</v>
      </c>
      <c r="AP65">
        <v>0</v>
      </c>
      <c r="AQ65">
        <v>0</v>
      </c>
      <c r="AR65">
        <v>0</v>
      </c>
      <c r="AS65" t="s">
        <v>3</v>
      </c>
      <c r="AT65">
        <v>16.66</v>
      </c>
      <c r="AU65" t="s">
        <v>3</v>
      </c>
      <c r="AV65">
        <v>0</v>
      </c>
      <c r="AW65">
        <v>1</v>
      </c>
      <c r="AX65">
        <v>-1</v>
      </c>
      <c r="AY65">
        <v>0</v>
      </c>
      <c r="AZ65">
        <v>0</v>
      </c>
      <c r="BA65" t="s">
        <v>3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Y65*Source!I76</f>
        <v>0</v>
      </c>
      <c r="CY65">
        <f>AA65</f>
        <v>2619.9899999999998</v>
      </c>
      <c r="CZ65">
        <f>AE65</f>
        <v>317.95999999999998</v>
      </c>
      <c r="DA65">
        <f>AI65</f>
        <v>8.24</v>
      </c>
      <c r="DB65">
        <f t="shared" si="8"/>
        <v>5297.21</v>
      </c>
      <c r="DC65">
        <f t="shared" si="9"/>
        <v>0</v>
      </c>
    </row>
    <row r="66" spans="1:107" x14ac:dyDescent="0.2">
      <c r="A66">
        <f>ROW(Source!A112)</f>
        <v>112</v>
      </c>
      <c r="B66">
        <v>40385408</v>
      </c>
      <c r="C66">
        <v>40387632</v>
      </c>
      <c r="D66">
        <v>26715131</v>
      </c>
      <c r="E66">
        <v>26675980</v>
      </c>
      <c r="F66">
        <v>1</v>
      </c>
      <c r="G66">
        <v>26675980</v>
      </c>
      <c r="H66">
        <v>1</v>
      </c>
      <c r="I66" t="s">
        <v>901</v>
      </c>
      <c r="J66" t="s">
        <v>3</v>
      </c>
      <c r="K66" t="s">
        <v>902</v>
      </c>
      <c r="L66">
        <v>1191</v>
      </c>
      <c r="N66">
        <v>1013</v>
      </c>
      <c r="O66" t="s">
        <v>903</v>
      </c>
      <c r="P66" t="s">
        <v>903</v>
      </c>
      <c r="Q66">
        <v>1</v>
      </c>
      <c r="W66">
        <v>0</v>
      </c>
      <c r="X66">
        <v>476480486</v>
      </c>
      <c r="Y66">
        <v>1.38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1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0</v>
      </c>
      <c r="AQ66">
        <v>0</v>
      </c>
      <c r="AR66">
        <v>0</v>
      </c>
      <c r="AS66" t="s">
        <v>3</v>
      </c>
      <c r="AT66">
        <v>1.38</v>
      </c>
      <c r="AU66" t="s">
        <v>3</v>
      </c>
      <c r="AV66">
        <v>1</v>
      </c>
      <c r="AW66">
        <v>2</v>
      </c>
      <c r="AX66">
        <v>40387636</v>
      </c>
      <c r="AY66">
        <v>1</v>
      </c>
      <c r="AZ66">
        <v>0</v>
      </c>
      <c r="BA66">
        <v>66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Y66*Source!I112</f>
        <v>0</v>
      </c>
      <c r="CY66">
        <f>AD66</f>
        <v>0</v>
      </c>
      <c r="CZ66">
        <f>AH66</f>
        <v>0</v>
      </c>
      <c r="DA66">
        <f>AL66</f>
        <v>1</v>
      </c>
      <c r="DB66">
        <f t="shared" si="8"/>
        <v>0</v>
      </c>
      <c r="DC66">
        <f t="shared" si="9"/>
        <v>0</v>
      </c>
    </row>
    <row r="67" spans="1:107" x14ac:dyDescent="0.2">
      <c r="A67">
        <f>ROW(Source!A112)</f>
        <v>112</v>
      </c>
      <c r="B67">
        <v>40385408</v>
      </c>
      <c r="C67">
        <v>40387632</v>
      </c>
      <c r="D67">
        <v>26787370</v>
      </c>
      <c r="E67">
        <v>1</v>
      </c>
      <c r="F67">
        <v>1</v>
      </c>
      <c r="G67">
        <v>26675980</v>
      </c>
      <c r="H67">
        <v>2</v>
      </c>
      <c r="I67" t="s">
        <v>979</v>
      </c>
      <c r="J67" t="s">
        <v>980</v>
      </c>
      <c r="K67" t="s">
        <v>981</v>
      </c>
      <c r="L67">
        <v>1367</v>
      </c>
      <c r="N67">
        <v>1011</v>
      </c>
      <c r="O67" t="s">
        <v>907</v>
      </c>
      <c r="P67" t="s">
        <v>907</v>
      </c>
      <c r="Q67">
        <v>1</v>
      </c>
      <c r="W67">
        <v>0</v>
      </c>
      <c r="X67">
        <v>781556702</v>
      </c>
      <c r="Y67">
        <v>3.9874999999999998</v>
      </c>
      <c r="AA67">
        <v>0</v>
      </c>
      <c r="AB67">
        <v>193.58</v>
      </c>
      <c r="AC67">
        <v>34.090000000000003</v>
      </c>
      <c r="AD67">
        <v>0</v>
      </c>
      <c r="AE67">
        <v>0</v>
      </c>
      <c r="AF67">
        <v>162.4</v>
      </c>
      <c r="AG67">
        <v>28.6</v>
      </c>
      <c r="AH67">
        <v>0</v>
      </c>
      <c r="AI67">
        <v>1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0</v>
      </c>
      <c r="AQ67">
        <v>0</v>
      </c>
      <c r="AR67">
        <v>0</v>
      </c>
      <c r="AS67" t="s">
        <v>3</v>
      </c>
      <c r="AT67">
        <v>3.9874999999999998</v>
      </c>
      <c r="AU67" t="s">
        <v>3</v>
      </c>
      <c r="AV67">
        <v>0</v>
      </c>
      <c r="AW67">
        <v>2</v>
      </c>
      <c r="AX67">
        <v>40387637</v>
      </c>
      <c r="AY67">
        <v>1</v>
      </c>
      <c r="AZ67">
        <v>0</v>
      </c>
      <c r="BA67">
        <v>67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Y67*Source!I112</f>
        <v>0</v>
      </c>
      <c r="CY67">
        <f>AB67</f>
        <v>193.58</v>
      </c>
      <c r="CZ67">
        <f>AF67</f>
        <v>162.4</v>
      </c>
      <c r="DA67">
        <f>AJ67</f>
        <v>1</v>
      </c>
      <c r="DB67">
        <f t="shared" si="8"/>
        <v>647.57000000000005</v>
      </c>
      <c r="DC67">
        <f t="shared" si="9"/>
        <v>114.04</v>
      </c>
    </row>
    <row r="68" spans="1:107" x14ac:dyDescent="0.2">
      <c r="A68">
        <f>ROW(Source!A112)</f>
        <v>112</v>
      </c>
      <c r="B68">
        <v>40385408</v>
      </c>
      <c r="C68">
        <v>40387632</v>
      </c>
      <c r="D68">
        <v>26787395</v>
      </c>
      <c r="E68">
        <v>1</v>
      </c>
      <c r="F68">
        <v>1</v>
      </c>
      <c r="G68">
        <v>26675980</v>
      </c>
      <c r="H68">
        <v>2</v>
      </c>
      <c r="I68" t="s">
        <v>982</v>
      </c>
      <c r="J68" t="s">
        <v>983</v>
      </c>
      <c r="K68" t="s">
        <v>984</v>
      </c>
      <c r="L68">
        <v>1367</v>
      </c>
      <c r="N68">
        <v>1011</v>
      </c>
      <c r="O68" t="s">
        <v>907</v>
      </c>
      <c r="P68" t="s">
        <v>907</v>
      </c>
      <c r="Q68">
        <v>1</v>
      </c>
      <c r="W68">
        <v>0</v>
      </c>
      <c r="X68">
        <v>695902881</v>
      </c>
      <c r="Y68">
        <v>0.997</v>
      </c>
      <c r="AA68">
        <v>0</v>
      </c>
      <c r="AB68">
        <v>131.49</v>
      </c>
      <c r="AC68">
        <v>31.61</v>
      </c>
      <c r="AD68">
        <v>0</v>
      </c>
      <c r="AE68">
        <v>0</v>
      </c>
      <c r="AF68">
        <v>110.31</v>
      </c>
      <c r="AG68">
        <v>26.52</v>
      </c>
      <c r="AH68">
        <v>0</v>
      </c>
      <c r="AI68">
        <v>1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0</v>
      </c>
      <c r="AQ68">
        <v>0</v>
      </c>
      <c r="AR68">
        <v>0</v>
      </c>
      <c r="AS68" t="s">
        <v>3</v>
      </c>
      <c r="AT68">
        <v>0.997</v>
      </c>
      <c r="AU68" t="s">
        <v>3</v>
      </c>
      <c r="AV68">
        <v>0</v>
      </c>
      <c r="AW68">
        <v>2</v>
      </c>
      <c r="AX68">
        <v>40387638</v>
      </c>
      <c r="AY68">
        <v>1</v>
      </c>
      <c r="AZ68">
        <v>0</v>
      </c>
      <c r="BA68">
        <v>68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Y68*Source!I112</f>
        <v>0</v>
      </c>
      <c r="CY68">
        <f>AB68</f>
        <v>131.49</v>
      </c>
      <c r="CZ68">
        <f>AF68</f>
        <v>110.31</v>
      </c>
      <c r="DA68">
        <f>AJ68</f>
        <v>1</v>
      </c>
      <c r="DB68">
        <f t="shared" si="8"/>
        <v>109.98</v>
      </c>
      <c r="DC68">
        <f t="shared" si="9"/>
        <v>26.44</v>
      </c>
    </row>
    <row r="69" spans="1:107" x14ac:dyDescent="0.2">
      <c r="A69">
        <f>ROW(Source!A113)</f>
        <v>113</v>
      </c>
      <c r="B69">
        <v>40385408</v>
      </c>
      <c r="C69">
        <v>40387639</v>
      </c>
      <c r="D69">
        <v>26715131</v>
      </c>
      <c r="E69">
        <v>26675980</v>
      </c>
      <c r="F69">
        <v>1</v>
      </c>
      <c r="G69">
        <v>26675980</v>
      </c>
      <c r="H69">
        <v>1</v>
      </c>
      <c r="I69" t="s">
        <v>901</v>
      </c>
      <c r="J69" t="s">
        <v>3</v>
      </c>
      <c r="K69" t="s">
        <v>902</v>
      </c>
      <c r="L69">
        <v>1191</v>
      </c>
      <c r="N69">
        <v>1013</v>
      </c>
      <c r="O69" t="s">
        <v>903</v>
      </c>
      <c r="P69" t="s">
        <v>903</v>
      </c>
      <c r="Q69">
        <v>1</v>
      </c>
      <c r="W69">
        <v>0</v>
      </c>
      <c r="X69">
        <v>476480486</v>
      </c>
      <c r="Y69">
        <v>192.7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1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0</v>
      </c>
      <c r="AQ69">
        <v>0</v>
      </c>
      <c r="AR69">
        <v>0</v>
      </c>
      <c r="AS69" t="s">
        <v>3</v>
      </c>
      <c r="AT69">
        <v>192.7</v>
      </c>
      <c r="AU69" t="s">
        <v>3</v>
      </c>
      <c r="AV69">
        <v>1</v>
      </c>
      <c r="AW69">
        <v>2</v>
      </c>
      <c r="AX69">
        <v>40387641</v>
      </c>
      <c r="AY69">
        <v>1</v>
      </c>
      <c r="AZ69">
        <v>0</v>
      </c>
      <c r="BA69">
        <v>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Y69*Source!I113</f>
        <v>0</v>
      </c>
      <c r="CY69">
        <f>AD69</f>
        <v>0</v>
      </c>
      <c r="CZ69">
        <f>AH69</f>
        <v>0</v>
      </c>
      <c r="DA69">
        <f>AL69</f>
        <v>1</v>
      </c>
      <c r="DB69">
        <f t="shared" si="8"/>
        <v>0</v>
      </c>
      <c r="DC69">
        <f t="shared" si="9"/>
        <v>0</v>
      </c>
    </row>
    <row r="70" spans="1:107" x14ac:dyDescent="0.2">
      <c r="A70">
        <f>ROW(Source!A114)</f>
        <v>114</v>
      </c>
      <c r="B70">
        <v>40385408</v>
      </c>
      <c r="C70">
        <v>40387642</v>
      </c>
      <c r="D70">
        <v>26715131</v>
      </c>
      <c r="E70">
        <v>26675980</v>
      </c>
      <c r="F70">
        <v>1</v>
      </c>
      <c r="G70">
        <v>26675980</v>
      </c>
      <c r="H70">
        <v>1</v>
      </c>
      <c r="I70" t="s">
        <v>901</v>
      </c>
      <c r="J70" t="s">
        <v>3</v>
      </c>
      <c r="K70" t="s">
        <v>902</v>
      </c>
      <c r="L70">
        <v>1191</v>
      </c>
      <c r="N70">
        <v>1013</v>
      </c>
      <c r="O70" t="s">
        <v>903</v>
      </c>
      <c r="P70" t="s">
        <v>903</v>
      </c>
      <c r="Q70">
        <v>1</v>
      </c>
      <c r="W70">
        <v>0</v>
      </c>
      <c r="X70">
        <v>476480486</v>
      </c>
      <c r="Y70">
        <v>83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0</v>
      </c>
      <c r="AQ70">
        <v>0</v>
      </c>
      <c r="AR70">
        <v>0</v>
      </c>
      <c r="AS70" t="s">
        <v>3</v>
      </c>
      <c r="AT70">
        <v>83</v>
      </c>
      <c r="AU70" t="s">
        <v>3</v>
      </c>
      <c r="AV70">
        <v>1</v>
      </c>
      <c r="AW70">
        <v>2</v>
      </c>
      <c r="AX70">
        <v>40387644</v>
      </c>
      <c r="AY70">
        <v>1</v>
      </c>
      <c r="AZ70">
        <v>0</v>
      </c>
      <c r="BA70">
        <v>70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Y70*Source!I114</f>
        <v>0</v>
      </c>
      <c r="CY70">
        <f>AD70</f>
        <v>0</v>
      </c>
      <c r="CZ70">
        <f>AH70</f>
        <v>0</v>
      </c>
      <c r="DA70">
        <f>AL70</f>
        <v>1</v>
      </c>
      <c r="DB70">
        <f t="shared" si="8"/>
        <v>0</v>
      </c>
      <c r="DC70">
        <f t="shared" si="9"/>
        <v>0</v>
      </c>
    </row>
    <row r="71" spans="1:107" x14ac:dyDescent="0.2">
      <c r="A71">
        <f>ROW(Source!A115)</f>
        <v>115</v>
      </c>
      <c r="B71">
        <v>40385408</v>
      </c>
      <c r="C71">
        <v>40387645</v>
      </c>
      <c r="D71">
        <v>26715131</v>
      </c>
      <c r="E71">
        <v>26675980</v>
      </c>
      <c r="F71">
        <v>1</v>
      </c>
      <c r="G71">
        <v>26675980</v>
      </c>
      <c r="H71">
        <v>1</v>
      </c>
      <c r="I71" t="s">
        <v>901</v>
      </c>
      <c r="J71" t="s">
        <v>3</v>
      </c>
      <c r="K71" t="s">
        <v>902</v>
      </c>
      <c r="L71">
        <v>1191</v>
      </c>
      <c r="N71">
        <v>1013</v>
      </c>
      <c r="O71" t="s">
        <v>903</v>
      </c>
      <c r="P71" t="s">
        <v>903</v>
      </c>
      <c r="Q71">
        <v>1</v>
      </c>
      <c r="W71">
        <v>0</v>
      </c>
      <c r="X71">
        <v>476480486</v>
      </c>
      <c r="Y71">
        <v>14.4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0</v>
      </c>
      <c r="AQ71">
        <v>0</v>
      </c>
      <c r="AR71">
        <v>0</v>
      </c>
      <c r="AS71" t="s">
        <v>3</v>
      </c>
      <c r="AT71">
        <v>14.4</v>
      </c>
      <c r="AU71" t="s">
        <v>3</v>
      </c>
      <c r="AV71">
        <v>1</v>
      </c>
      <c r="AW71">
        <v>2</v>
      </c>
      <c r="AX71">
        <v>40387654</v>
      </c>
      <c r="AY71">
        <v>1</v>
      </c>
      <c r="AZ71">
        <v>0</v>
      </c>
      <c r="BA71">
        <v>71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Y71*Source!I115</f>
        <v>0</v>
      </c>
      <c r="CY71">
        <f>AD71</f>
        <v>0</v>
      </c>
      <c r="CZ71">
        <f>AH71</f>
        <v>0</v>
      </c>
      <c r="DA71">
        <f>AL71</f>
        <v>1</v>
      </c>
      <c r="DB71">
        <f t="shared" si="8"/>
        <v>0</v>
      </c>
      <c r="DC71">
        <f t="shared" si="9"/>
        <v>0</v>
      </c>
    </row>
    <row r="72" spans="1:107" x14ac:dyDescent="0.2">
      <c r="A72">
        <f>ROW(Source!A115)</f>
        <v>115</v>
      </c>
      <c r="B72">
        <v>40385408</v>
      </c>
      <c r="C72">
        <v>40387645</v>
      </c>
      <c r="D72">
        <v>26787415</v>
      </c>
      <c r="E72">
        <v>1</v>
      </c>
      <c r="F72">
        <v>1</v>
      </c>
      <c r="G72">
        <v>26675980</v>
      </c>
      <c r="H72">
        <v>2</v>
      </c>
      <c r="I72" t="s">
        <v>935</v>
      </c>
      <c r="J72" t="s">
        <v>936</v>
      </c>
      <c r="K72" t="s">
        <v>937</v>
      </c>
      <c r="L72">
        <v>1367</v>
      </c>
      <c r="N72">
        <v>1011</v>
      </c>
      <c r="O72" t="s">
        <v>907</v>
      </c>
      <c r="P72" t="s">
        <v>907</v>
      </c>
      <c r="Q72">
        <v>1</v>
      </c>
      <c r="W72">
        <v>0</v>
      </c>
      <c r="X72">
        <v>1928543733</v>
      </c>
      <c r="Y72">
        <v>1.66</v>
      </c>
      <c r="AA72">
        <v>0</v>
      </c>
      <c r="AB72">
        <v>122.38</v>
      </c>
      <c r="AC72">
        <v>24.51</v>
      </c>
      <c r="AD72">
        <v>0</v>
      </c>
      <c r="AE72">
        <v>0</v>
      </c>
      <c r="AF72">
        <v>116.89</v>
      </c>
      <c r="AG72">
        <v>23.41</v>
      </c>
      <c r="AH72">
        <v>0</v>
      </c>
      <c r="AI72">
        <v>1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0</v>
      </c>
      <c r="AQ72">
        <v>0</v>
      </c>
      <c r="AR72">
        <v>0</v>
      </c>
      <c r="AS72" t="s">
        <v>3</v>
      </c>
      <c r="AT72">
        <v>1.66</v>
      </c>
      <c r="AU72" t="s">
        <v>3</v>
      </c>
      <c r="AV72">
        <v>0</v>
      </c>
      <c r="AW72">
        <v>2</v>
      </c>
      <c r="AX72">
        <v>40387655</v>
      </c>
      <c r="AY72">
        <v>1</v>
      </c>
      <c r="AZ72">
        <v>0</v>
      </c>
      <c r="BA72">
        <v>72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Y72*Source!I115</f>
        <v>0</v>
      </c>
      <c r="CY72">
        <f>AB72</f>
        <v>122.38</v>
      </c>
      <c r="CZ72">
        <f>AF72</f>
        <v>116.89</v>
      </c>
      <c r="DA72">
        <f>AJ72</f>
        <v>1</v>
      </c>
      <c r="DB72">
        <f t="shared" si="8"/>
        <v>194.04</v>
      </c>
      <c r="DC72">
        <f t="shared" si="9"/>
        <v>38.86</v>
      </c>
    </row>
    <row r="73" spans="1:107" x14ac:dyDescent="0.2">
      <c r="A73">
        <f>ROW(Source!A115)</f>
        <v>115</v>
      </c>
      <c r="B73">
        <v>40385408</v>
      </c>
      <c r="C73">
        <v>40387645</v>
      </c>
      <c r="D73">
        <v>26787638</v>
      </c>
      <c r="E73">
        <v>1</v>
      </c>
      <c r="F73">
        <v>1</v>
      </c>
      <c r="G73">
        <v>26675980</v>
      </c>
      <c r="H73">
        <v>2</v>
      </c>
      <c r="I73" t="s">
        <v>985</v>
      </c>
      <c r="J73" t="s">
        <v>986</v>
      </c>
      <c r="K73" t="s">
        <v>987</v>
      </c>
      <c r="L73">
        <v>1367</v>
      </c>
      <c r="N73">
        <v>1011</v>
      </c>
      <c r="O73" t="s">
        <v>907</v>
      </c>
      <c r="P73" t="s">
        <v>907</v>
      </c>
      <c r="Q73">
        <v>1</v>
      </c>
      <c r="W73">
        <v>0</v>
      </c>
      <c r="X73">
        <v>142191915</v>
      </c>
      <c r="Y73">
        <v>1.66</v>
      </c>
      <c r="AA73">
        <v>0</v>
      </c>
      <c r="AB73">
        <v>65.930000000000007</v>
      </c>
      <c r="AC73">
        <v>6.95</v>
      </c>
      <c r="AD73">
        <v>0</v>
      </c>
      <c r="AE73">
        <v>0</v>
      </c>
      <c r="AF73">
        <v>62.97</v>
      </c>
      <c r="AG73">
        <v>6.64</v>
      </c>
      <c r="AH73">
        <v>0</v>
      </c>
      <c r="AI73">
        <v>1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0</v>
      </c>
      <c r="AQ73">
        <v>0</v>
      </c>
      <c r="AR73">
        <v>0</v>
      </c>
      <c r="AS73" t="s">
        <v>3</v>
      </c>
      <c r="AT73">
        <v>1.66</v>
      </c>
      <c r="AU73" t="s">
        <v>3</v>
      </c>
      <c r="AV73">
        <v>0</v>
      </c>
      <c r="AW73">
        <v>2</v>
      </c>
      <c r="AX73">
        <v>40387656</v>
      </c>
      <c r="AY73">
        <v>1</v>
      </c>
      <c r="AZ73">
        <v>0</v>
      </c>
      <c r="BA73">
        <v>73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Y73*Source!I115</f>
        <v>0</v>
      </c>
      <c r="CY73">
        <f>AB73</f>
        <v>65.930000000000007</v>
      </c>
      <c r="CZ73">
        <f>AF73</f>
        <v>62.97</v>
      </c>
      <c r="DA73">
        <f>AJ73</f>
        <v>1</v>
      </c>
      <c r="DB73">
        <f t="shared" si="8"/>
        <v>104.53</v>
      </c>
      <c r="DC73">
        <f t="shared" si="9"/>
        <v>11.02</v>
      </c>
    </row>
    <row r="74" spans="1:107" x14ac:dyDescent="0.2">
      <c r="A74">
        <f>ROW(Source!A115)</f>
        <v>115</v>
      </c>
      <c r="B74">
        <v>40385408</v>
      </c>
      <c r="C74">
        <v>40387645</v>
      </c>
      <c r="D74">
        <v>26787641</v>
      </c>
      <c r="E74">
        <v>1</v>
      </c>
      <c r="F74">
        <v>1</v>
      </c>
      <c r="G74">
        <v>26675980</v>
      </c>
      <c r="H74">
        <v>2</v>
      </c>
      <c r="I74" t="s">
        <v>938</v>
      </c>
      <c r="J74" t="s">
        <v>974</v>
      </c>
      <c r="K74" t="s">
        <v>975</v>
      </c>
      <c r="L74">
        <v>1367</v>
      </c>
      <c r="N74">
        <v>1011</v>
      </c>
      <c r="O74" t="s">
        <v>907</v>
      </c>
      <c r="P74" t="s">
        <v>907</v>
      </c>
      <c r="Q74">
        <v>1</v>
      </c>
      <c r="W74">
        <v>0</v>
      </c>
      <c r="X74">
        <v>378346098</v>
      </c>
      <c r="Y74">
        <v>0.65</v>
      </c>
      <c r="AA74">
        <v>0</v>
      </c>
      <c r="AB74">
        <v>147.19</v>
      </c>
      <c r="AC74">
        <v>29.95</v>
      </c>
      <c r="AD74">
        <v>0</v>
      </c>
      <c r="AE74">
        <v>0</v>
      </c>
      <c r="AF74">
        <v>140.58000000000001</v>
      </c>
      <c r="AG74">
        <v>28.61</v>
      </c>
      <c r="AH74">
        <v>0</v>
      </c>
      <c r="AI74">
        <v>1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0</v>
      </c>
      <c r="AQ74">
        <v>0</v>
      </c>
      <c r="AR74">
        <v>0</v>
      </c>
      <c r="AS74" t="s">
        <v>3</v>
      </c>
      <c r="AT74">
        <v>0.65</v>
      </c>
      <c r="AU74" t="s">
        <v>3</v>
      </c>
      <c r="AV74">
        <v>0</v>
      </c>
      <c r="AW74">
        <v>2</v>
      </c>
      <c r="AX74">
        <v>40387657</v>
      </c>
      <c r="AY74">
        <v>1</v>
      </c>
      <c r="AZ74">
        <v>0</v>
      </c>
      <c r="BA74">
        <v>74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Y74*Source!I115</f>
        <v>0</v>
      </c>
      <c r="CY74">
        <f>AB74</f>
        <v>147.19</v>
      </c>
      <c r="CZ74">
        <f>AF74</f>
        <v>140.58000000000001</v>
      </c>
      <c r="DA74">
        <f>AJ74</f>
        <v>1</v>
      </c>
      <c r="DB74">
        <f t="shared" si="8"/>
        <v>91.38</v>
      </c>
      <c r="DC74">
        <f t="shared" si="9"/>
        <v>18.600000000000001</v>
      </c>
    </row>
    <row r="75" spans="1:107" x14ac:dyDescent="0.2">
      <c r="A75">
        <f>ROW(Source!A115)</f>
        <v>115</v>
      </c>
      <c r="B75">
        <v>40385408</v>
      </c>
      <c r="C75">
        <v>40387645</v>
      </c>
      <c r="D75">
        <v>26787669</v>
      </c>
      <c r="E75">
        <v>1</v>
      </c>
      <c r="F75">
        <v>1</v>
      </c>
      <c r="G75">
        <v>26675980</v>
      </c>
      <c r="H75">
        <v>2</v>
      </c>
      <c r="I75" t="s">
        <v>926</v>
      </c>
      <c r="J75" t="s">
        <v>927</v>
      </c>
      <c r="K75" t="s">
        <v>928</v>
      </c>
      <c r="L75">
        <v>1367</v>
      </c>
      <c r="N75">
        <v>1011</v>
      </c>
      <c r="O75" t="s">
        <v>907</v>
      </c>
      <c r="P75" t="s">
        <v>907</v>
      </c>
      <c r="Q75">
        <v>1</v>
      </c>
      <c r="W75">
        <v>0</v>
      </c>
      <c r="X75">
        <v>856318566</v>
      </c>
      <c r="Y75">
        <v>1.55</v>
      </c>
      <c r="AA75">
        <v>0</v>
      </c>
      <c r="AB75">
        <v>131.01</v>
      </c>
      <c r="AC75">
        <v>25.9</v>
      </c>
      <c r="AD75">
        <v>0</v>
      </c>
      <c r="AE75">
        <v>0</v>
      </c>
      <c r="AF75">
        <v>125.13</v>
      </c>
      <c r="AG75">
        <v>24.74</v>
      </c>
      <c r="AH75">
        <v>0</v>
      </c>
      <c r="AI75">
        <v>1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0</v>
      </c>
      <c r="AQ75">
        <v>0</v>
      </c>
      <c r="AR75">
        <v>0</v>
      </c>
      <c r="AS75" t="s">
        <v>3</v>
      </c>
      <c r="AT75">
        <v>1.55</v>
      </c>
      <c r="AU75" t="s">
        <v>3</v>
      </c>
      <c r="AV75">
        <v>0</v>
      </c>
      <c r="AW75">
        <v>2</v>
      </c>
      <c r="AX75">
        <v>40387658</v>
      </c>
      <c r="AY75">
        <v>1</v>
      </c>
      <c r="AZ75">
        <v>0</v>
      </c>
      <c r="BA75">
        <v>75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Y75*Source!I115</f>
        <v>0</v>
      </c>
      <c r="CY75">
        <f>AB75</f>
        <v>131.01</v>
      </c>
      <c r="CZ75">
        <f>AF75</f>
        <v>125.13</v>
      </c>
      <c r="DA75">
        <f>AJ75</f>
        <v>1</v>
      </c>
      <c r="DB75">
        <f t="shared" si="8"/>
        <v>193.95</v>
      </c>
      <c r="DC75">
        <f t="shared" si="9"/>
        <v>38.35</v>
      </c>
    </row>
    <row r="76" spans="1:107" x14ac:dyDescent="0.2">
      <c r="A76">
        <f>ROW(Source!A115)</f>
        <v>115</v>
      </c>
      <c r="B76">
        <v>40385408</v>
      </c>
      <c r="C76">
        <v>40387645</v>
      </c>
      <c r="D76">
        <v>26787631</v>
      </c>
      <c r="E76">
        <v>1</v>
      </c>
      <c r="F76">
        <v>1</v>
      </c>
      <c r="G76">
        <v>26675980</v>
      </c>
      <c r="H76">
        <v>2</v>
      </c>
      <c r="I76" t="s">
        <v>965</v>
      </c>
      <c r="J76" t="s">
        <v>966</v>
      </c>
      <c r="K76" t="s">
        <v>967</v>
      </c>
      <c r="L76">
        <v>1367</v>
      </c>
      <c r="N76">
        <v>1011</v>
      </c>
      <c r="O76" t="s">
        <v>907</v>
      </c>
      <c r="P76" t="s">
        <v>907</v>
      </c>
      <c r="Q76">
        <v>1</v>
      </c>
      <c r="W76">
        <v>0</v>
      </c>
      <c r="X76">
        <v>-646811103</v>
      </c>
      <c r="Y76">
        <v>0.52</v>
      </c>
      <c r="AA76">
        <v>0</v>
      </c>
      <c r="AB76">
        <v>185.88</v>
      </c>
      <c r="AC76">
        <v>18.239999999999998</v>
      </c>
      <c r="AD76">
        <v>0</v>
      </c>
      <c r="AE76">
        <v>0</v>
      </c>
      <c r="AF76">
        <v>177.54</v>
      </c>
      <c r="AG76">
        <v>17.420000000000002</v>
      </c>
      <c r="AH76">
        <v>0</v>
      </c>
      <c r="AI76">
        <v>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0</v>
      </c>
      <c r="AQ76">
        <v>0</v>
      </c>
      <c r="AR76">
        <v>0</v>
      </c>
      <c r="AS76" t="s">
        <v>3</v>
      </c>
      <c r="AT76">
        <v>0.52</v>
      </c>
      <c r="AU76" t="s">
        <v>3</v>
      </c>
      <c r="AV76">
        <v>0</v>
      </c>
      <c r="AW76">
        <v>2</v>
      </c>
      <c r="AX76">
        <v>40387659</v>
      </c>
      <c r="AY76">
        <v>1</v>
      </c>
      <c r="AZ76">
        <v>0</v>
      </c>
      <c r="BA76">
        <v>76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Y76*Source!I115</f>
        <v>0</v>
      </c>
      <c r="CY76">
        <f>AB76</f>
        <v>185.88</v>
      </c>
      <c r="CZ76">
        <f>AF76</f>
        <v>177.54</v>
      </c>
      <c r="DA76">
        <f>AJ76</f>
        <v>1</v>
      </c>
      <c r="DB76">
        <f t="shared" si="8"/>
        <v>92.32</v>
      </c>
      <c r="DC76">
        <f t="shared" si="9"/>
        <v>9.06</v>
      </c>
    </row>
    <row r="77" spans="1:107" x14ac:dyDescent="0.2">
      <c r="A77">
        <f>ROW(Source!A115)</f>
        <v>115</v>
      </c>
      <c r="B77">
        <v>40385408</v>
      </c>
      <c r="C77">
        <v>40387645</v>
      </c>
      <c r="D77">
        <v>26763322</v>
      </c>
      <c r="E77">
        <v>1</v>
      </c>
      <c r="F77">
        <v>1</v>
      </c>
      <c r="G77">
        <v>26675980</v>
      </c>
      <c r="H77">
        <v>3</v>
      </c>
      <c r="I77" t="s">
        <v>565</v>
      </c>
      <c r="J77" t="s">
        <v>567</v>
      </c>
      <c r="K77" t="s">
        <v>566</v>
      </c>
      <c r="L77">
        <v>1339</v>
      </c>
      <c r="N77">
        <v>1007</v>
      </c>
      <c r="O77" t="s">
        <v>44</v>
      </c>
      <c r="P77" t="s">
        <v>44</v>
      </c>
      <c r="Q77">
        <v>1</v>
      </c>
      <c r="W77">
        <v>0</v>
      </c>
      <c r="X77">
        <v>-862991314</v>
      </c>
      <c r="Y77">
        <v>5</v>
      </c>
      <c r="AA77">
        <v>7.08</v>
      </c>
      <c r="AB77">
        <v>0</v>
      </c>
      <c r="AC77">
        <v>0</v>
      </c>
      <c r="AD77">
        <v>0</v>
      </c>
      <c r="AE77">
        <v>7.07</v>
      </c>
      <c r="AF77">
        <v>0</v>
      </c>
      <c r="AG77">
        <v>0</v>
      </c>
      <c r="AH77">
        <v>0</v>
      </c>
      <c r="AI77">
        <v>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0</v>
      </c>
      <c r="AQ77">
        <v>0</v>
      </c>
      <c r="AR77">
        <v>0</v>
      </c>
      <c r="AS77" t="s">
        <v>3</v>
      </c>
      <c r="AT77">
        <v>5</v>
      </c>
      <c r="AU77" t="s">
        <v>3</v>
      </c>
      <c r="AV77">
        <v>0</v>
      </c>
      <c r="AW77">
        <v>2</v>
      </c>
      <c r="AX77">
        <v>40387660</v>
      </c>
      <c r="AY77">
        <v>1</v>
      </c>
      <c r="AZ77">
        <v>0</v>
      </c>
      <c r="BA77">
        <v>77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Y77*Source!I115</f>
        <v>0</v>
      </c>
      <c r="CY77">
        <f>AA77</f>
        <v>7.08</v>
      </c>
      <c r="CZ77">
        <f>AE77</f>
        <v>7.07</v>
      </c>
      <c r="DA77">
        <f>AI77</f>
        <v>1</v>
      </c>
      <c r="DB77">
        <f t="shared" si="8"/>
        <v>35.35</v>
      </c>
      <c r="DC77">
        <f t="shared" si="9"/>
        <v>0</v>
      </c>
    </row>
    <row r="78" spans="1:107" x14ac:dyDescent="0.2">
      <c r="A78">
        <f>ROW(Source!A115)</f>
        <v>115</v>
      </c>
      <c r="B78">
        <v>40385408</v>
      </c>
      <c r="C78">
        <v>40387645</v>
      </c>
      <c r="D78">
        <v>26763881</v>
      </c>
      <c r="E78">
        <v>1</v>
      </c>
      <c r="F78">
        <v>1</v>
      </c>
      <c r="G78">
        <v>26675980</v>
      </c>
      <c r="H78">
        <v>3</v>
      </c>
      <c r="I78" t="s">
        <v>174</v>
      </c>
      <c r="J78" t="s">
        <v>176</v>
      </c>
      <c r="K78" t="s">
        <v>175</v>
      </c>
      <c r="L78">
        <v>1339</v>
      </c>
      <c r="N78">
        <v>1007</v>
      </c>
      <c r="O78" t="s">
        <v>44</v>
      </c>
      <c r="P78" t="s">
        <v>44</v>
      </c>
      <c r="Q78">
        <v>1</v>
      </c>
      <c r="W78">
        <v>0</v>
      </c>
      <c r="X78">
        <v>2069056849</v>
      </c>
      <c r="Y78">
        <v>110</v>
      </c>
      <c r="AA78">
        <v>553.35</v>
      </c>
      <c r="AB78">
        <v>0</v>
      </c>
      <c r="AC78">
        <v>0</v>
      </c>
      <c r="AD78">
        <v>0</v>
      </c>
      <c r="AE78">
        <v>104.99</v>
      </c>
      <c r="AF78">
        <v>0</v>
      </c>
      <c r="AG78">
        <v>0</v>
      </c>
      <c r="AH78">
        <v>0</v>
      </c>
      <c r="AI78">
        <v>5.26</v>
      </c>
      <c r="AJ78">
        <v>1</v>
      </c>
      <c r="AK78">
        <v>1</v>
      </c>
      <c r="AL78">
        <v>1</v>
      </c>
      <c r="AN78">
        <v>0</v>
      </c>
      <c r="AO78">
        <v>0</v>
      </c>
      <c r="AP78">
        <v>0</v>
      </c>
      <c r="AQ78">
        <v>0</v>
      </c>
      <c r="AR78">
        <v>0</v>
      </c>
      <c r="AS78" t="s">
        <v>3</v>
      </c>
      <c r="AT78">
        <v>110</v>
      </c>
      <c r="AU78" t="s">
        <v>3</v>
      </c>
      <c r="AV78">
        <v>0</v>
      </c>
      <c r="AW78">
        <v>1</v>
      </c>
      <c r="AX78">
        <v>-1</v>
      </c>
      <c r="AY78">
        <v>0</v>
      </c>
      <c r="AZ78">
        <v>0</v>
      </c>
      <c r="BA78" t="s">
        <v>3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Y78*Source!I115</f>
        <v>0</v>
      </c>
      <c r="CY78">
        <f>AA78</f>
        <v>553.35</v>
      </c>
      <c r="CZ78">
        <f>AE78</f>
        <v>104.99</v>
      </c>
      <c r="DA78">
        <f>AI78</f>
        <v>5.26</v>
      </c>
      <c r="DB78">
        <f t="shared" si="8"/>
        <v>11548.9</v>
      </c>
      <c r="DC78">
        <f t="shared" si="9"/>
        <v>0</v>
      </c>
    </row>
    <row r="79" spans="1:107" x14ac:dyDescent="0.2">
      <c r="A79">
        <f>ROW(Source!A117)</f>
        <v>117</v>
      </c>
      <c r="B79">
        <v>40385408</v>
      </c>
      <c r="C79">
        <v>40387663</v>
      </c>
      <c r="D79">
        <v>26715131</v>
      </c>
      <c r="E79">
        <v>26675980</v>
      </c>
      <c r="F79">
        <v>1</v>
      </c>
      <c r="G79">
        <v>26675980</v>
      </c>
      <c r="H79">
        <v>1</v>
      </c>
      <c r="I79" t="s">
        <v>901</v>
      </c>
      <c r="J79" t="s">
        <v>3</v>
      </c>
      <c r="K79" t="s">
        <v>902</v>
      </c>
      <c r="L79">
        <v>1191</v>
      </c>
      <c r="N79">
        <v>1013</v>
      </c>
      <c r="O79" t="s">
        <v>903</v>
      </c>
      <c r="P79" t="s">
        <v>903</v>
      </c>
      <c r="Q79">
        <v>1</v>
      </c>
      <c r="W79">
        <v>0</v>
      </c>
      <c r="X79">
        <v>476480486</v>
      </c>
      <c r="Y79">
        <v>24.3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1</v>
      </c>
      <c r="AP79">
        <v>0</v>
      </c>
      <c r="AQ79">
        <v>0</v>
      </c>
      <c r="AR79">
        <v>0</v>
      </c>
      <c r="AS79" t="s">
        <v>3</v>
      </c>
      <c r="AT79">
        <v>24.3</v>
      </c>
      <c r="AU79" t="s">
        <v>3</v>
      </c>
      <c r="AV79">
        <v>1</v>
      </c>
      <c r="AW79">
        <v>2</v>
      </c>
      <c r="AX79">
        <v>40387669</v>
      </c>
      <c r="AY79">
        <v>1</v>
      </c>
      <c r="AZ79">
        <v>0</v>
      </c>
      <c r="BA79">
        <v>79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Y79*Source!I117</f>
        <v>0</v>
      </c>
      <c r="CY79">
        <f>AD79</f>
        <v>0</v>
      </c>
      <c r="CZ79">
        <f>AH79</f>
        <v>0</v>
      </c>
      <c r="DA79">
        <f>AL79</f>
        <v>1</v>
      </c>
      <c r="DB79">
        <f t="shared" si="8"/>
        <v>0</v>
      </c>
      <c r="DC79">
        <f t="shared" si="9"/>
        <v>0</v>
      </c>
    </row>
    <row r="80" spans="1:107" x14ac:dyDescent="0.2">
      <c r="A80">
        <f>ROW(Source!A117)</f>
        <v>117</v>
      </c>
      <c r="B80">
        <v>40385408</v>
      </c>
      <c r="C80">
        <v>40387663</v>
      </c>
      <c r="D80">
        <v>26787641</v>
      </c>
      <c r="E80">
        <v>1</v>
      </c>
      <c r="F80">
        <v>1</v>
      </c>
      <c r="G80">
        <v>26675980</v>
      </c>
      <c r="H80">
        <v>2</v>
      </c>
      <c r="I80" t="s">
        <v>938</v>
      </c>
      <c r="J80" t="s">
        <v>974</v>
      </c>
      <c r="K80" t="s">
        <v>975</v>
      </c>
      <c r="L80">
        <v>1367</v>
      </c>
      <c r="N80">
        <v>1011</v>
      </c>
      <c r="O80" t="s">
        <v>907</v>
      </c>
      <c r="P80" t="s">
        <v>907</v>
      </c>
      <c r="Q80">
        <v>1</v>
      </c>
      <c r="W80">
        <v>0</v>
      </c>
      <c r="X80">
        <v>378346098</v>
      </c>
      <c r="Y80">
        <v>0.47</v>
      </c>
      <c r="AA80">
        <v>0</v>
      </c>
      <c r="AB80">
        <v>140.58000000000001</v>
      </c>
      <c r="AC80">
        <v>28.61</v>
      </c>
      <c r="AD80">
        <v>0</v>
      </c>
      <c r="AE80">
        <v>0</v>
      </c>
      <c r="AF80">
        <v>140.58000000000001</v>
      </c>
      <c r="AG80">
        <v>28.61</v>
      </c>
      <c r="AH80">
        <v>0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0</v>
      </c>
      <c r="AQ80">
        <v>0</v>
      </c>
      <c r="AR80">
        <v>0</v>
      </c>
      <c r="AS80" t="s">
        <v>3</v>
      </c>
      <c r="AT80">
        <v>0.47</v>
      </c>
      <c r="AU80" t="s">
        <v>3</v>
      </c>
      <c r="AV80">
        <v>0</v>
      </c>
      <c r="AW80">
        <v>2</v>
      </c>
      <c r="AX80">
        <v>40387670</v>
      </c>
      <c r="AY80">
        <v>1</v>
      </c>
      <c r="AZ80">
        <v>0</v>
      </c>
      <c r="BA80">
        <v>80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Y80*Source!I117</f>
        <v>0</v>
      </c>
      <c r="CY80">
        <f>AB80</f>
        <v>140.58000000000001</v>
      </c>
      <c r="CZ80">
        <f>AF80</f>
        <v>140.58000000000001</v>
      </c>
      <c r="DA80">
        <f>AJ80</f>
        <v>1</v>
      </c>
      <c r="DB80">
        <f t="shared" si="8"/>
        <v>66.069999999999993</v>
      </c>
      <c r="DC80">
        <f t="shared" si="9"/>
        <v>13.45</v>
      </c>
    </row>
    <row r="81" spans="1:107" x14ac:dyDescent="0.2">
      <c r="A81">
        <f>ROW(Source!A117)</f>
        <v>117</v>
      </c>
      <c r="B81">
        <v>40385408</v>
      </c>
      <c r="C81">
        <v>40387663</v>
      </c>
      <c r="D81">
        <v>26787626</v>
      </c>
      <c r="E81">
        <v>1</v>
      </c>
      <c r="F81">
        <v>1</v>
      </c>
      <c r="G81">
        <v>26675980</v>
      </c>
      <c r="H81">
        <v>2</v>
      </c>
      <c r="I81" t="s">
        <v>941</v>
      </c>
      <c r="J81" t="s">
        <v>942</v>
      </c>
      <c r="K81" t="s">
        <v>943</v>
      </c>
      <c r="L81">
        <v>1367</v>
      </c>
      <c r="N81">
        <v>1011</v>
      </c>
      <c r="O81" t="s">
        <v>907</v>
      </c>
      <c r="P81" t="s">
        <v>907</v>
      </c>
      <c r="Q81">
        <v>1</v>
      </c>
      <c r="W81">
        <v>0</v>
      </c>
      <c r="X81">
        <v>-1882480599</v>
      </c>
      <c r="Y81">
        <v>1.3</v>
      </c>
      <c r="AA81">
        <v>0</v>
      </c>
      <c r="AB81">
        <v>169.44</v>
      </c>
      <c r="AC81">
        <v>15.02</v>
      </c>
      <c r="AD81">
        <v>0</v>
      </c>
      <c r="AE81">
        <v>0</v>
      </c>
      <c r="AF81">
        <v>169.44</v>
      </c>
      <c r="AG81">
        <v>15.02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1.3</v>
      </c>
      <c r="AU81" t="s">
        <v>3</v>
      </c>
      <c r="AV81">
        <v>0</v>
      </c>
      <c r="AW81">
        <v>2</v>
      </c>
      <c r="AX81">
        <v>40387671</v>
      </c>
      <c r="AY81">
        <v>1</v>
      </c>
      <c r="AZ81">
        <v>0</v>
      </c>
      <c r="BA81">
        <v>81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Y81*Source!I117</f>
        <v>0</v>
      </c>
      <c r="CY81">
        <f>AB81</f>
        <v>169.44</v>
      </c>
      <c r="CZ81">
        <f>AF81</f>
        <v>169.44</v>
      </c>
      <c r="DA81">
        <f>AJ81</f>
        <v>1</v>
      </c>
      <c r="DB81">
        <f t="shared" si="8"/>
        <v>220.27</v>
      </c>
      <c r="DC81">
        <f t="shared" si="9"/>
        <v>19.53</v>
      </c>
    </row>
    <row r="82" spans="1:107" x14ac:dyDescent="0.2">
      <c r="A82">
        <f>ROW(Source!A117)</f>
        <v>117</v>
      </c>
      <c r="B82">
        <v>40385408</v>
      </c>
      <c r="C82">
        <v>40387663</v>
      </c>
      <c r="D82">
        <v>26763322</v>
      </c>
      <c r="E82">
        <v>1</v>
      </c>
      <c r="F82">
        <v>1</v>
      </c>
      <c r="G82">
        <v>26675980</v>
      </c>
      <c r="H82">
        <v>3</v>
      </c>
      <c r="I82" t="s">
        <v>565</v>
      </c>
      <c r="J82" t="s">
        <v>567</v>
      </c>
      <c r="K82" t="s">
        <v>566</v>
      </c>
      <c r="L82">
        <v>1339</v>
      </c>
      <c r="N82">
        <v>1007</v>
      </c>
      <c r="O82" t="s">
        <v>44</v>
      </c>
      <c r="P82" t="s">
        <v>44</v>
      </c>
      <c r="Q82">
        <v>1</v>
      </c>
      <c r="W82">
        <v>0</v>
      </c>
      <c r="X82">
        <v>-862991314</v>
      </c>
      <c r="Y82">
        <v>2</v>
      </c>
      <c r="AA82">
        <v>7.07</v>
      </c>
      <c r="AB82">
        <v>0</v>
      </c>
      <c r="AC82">
        <v>0</v>
      </c>
      <c r="AD82">
        <v>0</v>
      </c>
      <c r="AE82">
        <v>7.07</v>
      </c>
      <c r="AF82">
        <v>0</v>
      </c>
      <c r="AG82">
        <v>0</v>
      </c>
      <c r="AH82">
        <v>0</v>
      </c>
      <c r="AI82">
        <v>1</v>
      </c>
      <c r="AJ82">
        <v>1</v>
      </c>
      <c r="AK82">
        <v>1</v>
      </c>
      <c r="AL82">
        <v>1</v>
      </c>
      <c r="AN82">
        <v>0</v>
      </c>
      <c r="AO82">
        <v>1</v>
      </c>
      <c r="AP82">
        <v>0</v>
      </c>
      <c r="AQ82">
        <v>0</v>
      </c>
      <c r="AR82">
        <v>0</v>
      </c>
      <c r="AS82" t="s">
        <v>3</v>
      </c>
      <c r="AT82">
        <v>2</v>
      </c>
      <c r="AU82" t="s">
        <v>3</v>
      </c>
      <c r="AV82">
        <v>0</v>
      </c>
      <c r="AW82">
        <v>2</v>
      </c>
      <c r="AX82">
        <v>40387672</v>
      </c>
      <c r="AY82">
        <v>1</v>
      </c>
      <c r="AZ82">
        <v>0</v>
      </c>
      <c r="BA82">
        <v>82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Y82*Source!I117</f>
        <v>0</v>
      </c>
      <c r="CY82">
        <f>AA82</f>
        <v>7.07</v>
      </c>
      <c r="CZ82">
        <f>AE82</f>
        <v>7.07</v>
      </c>
      <c r="DA82">
        <f>AI82</f>
        <v>1</v>
      </c>
      <c r="DB82">
        <f t="shared" si="8"/>
        <v>14.14</v>
      </c>
      <c r="DC82">
        <f t="shared" si="9"/>
        <v>0</v>
      </c>
    </row>
    <row r="83" spans="1:107" x14ac:dyDescent="0.2">
      <c r="A83">
        <f>ROW(Source!A117)</f>
        <v>117</v>
      </c>
      <c r="B83">
        <v>40385408</v>
      </c>
      <c r="C83">
        <v>40387663</v>
      </c>
      <c r="D83">
        <v>26764618</v>
      </c>
      <c r="E83">
        <v>1</v>
      </c>
      <c r="F83">
        <v>1</v>
      </c>
      <c r="G83">
        <v>26675980</v>
      </c>
      <c r="H83">
        <v>3</v>
      </c>
      <c r="I83" t="s">
        <v>42</v>
      </c>
      <c r="J83" t="s">
        <v>45</v>
      </c>
      <c r="K83" t="s">
        <v>43</v>
      </c>
      <c r="L83">
        <v>1339</v>
      </c>
      <c r="N83">
        <v>1007</v>
      </c>
      <c r="O83" t="s">
        <v>44</v>
      </c>
      <c r="P83" t="s">
        <v>44</v>
      </c>
      <c r="Q83">
        <v>1</v>
      </c>
      <c r="W83">
        <v>0</v>
      </c>
      <c r="X83">
        <v>-820942871</v>
      </c>
      <c r="Y83">
        <v>17.399999999999999</v>
      </c>
      <c r="AA83">
        <v>1868.93</v>
      </c>
      <c r="AB83">
        <v>0</v>
      </c>
      <c r="AC83">
        <v>0</v>
      </c>
      <c r="AD83">
        <v>0</v>
      </c>
      <c r="AE83">
        <v>173.37</v>
      </c>
      <c r="AF83">
        <v>0</v>
      </c>
      <c r="AG83">
        <v>0</v>
      </c>
      <c r="AH83">
        <v>0</v>
      </c>
      <c r="AI83">
        <v>10.78</v>
      </c>
      <c r="AJ83">
        <v>1</v>
      </c>
      <c r="AK83">
        <v>1</v>
      </c>
      <c r="AL83">
        <v>1</v>
      </c>
      <c r="AN83">
        <v>0</v>
      </c>
      <c r="AO83">
        <v>0</v>
      </c>
      <c r="AP83">
        <v>0</v>
      </c>
      <c r="AQ83">
        <v>0</v>
      </c>
      <c r="AR83">
        <v>0</v>
      </c>
      <c r="AS83" t="s">
        <v>3</v>
      </c>
      <c r="AT83">
        <v>17.399999999999999</v>
      </c>
      <c r="AU83" t="s">
        <v>3</v>
      </c>
      <c r="AV83">
        <v>0</v>
      </c>
      <c r="AW83">
        <v>1</v>
      </c>
      <c r="AX83">
        <v>-1</v>
      </c>
      <c r="AY83">
        <v>0</v>
      </c>
      <c r="AZ83">
        <v>0</v>
      </c>
      <c r="BA83" t="s">
        <v>3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Y83*Source!I117</f>
        <v>0</v>
      </c>
      <c r="CY83">
        <f>AA83</f>
        <v>1868.93</v>
      </c>
      <c r="CZ83">
        <f>AE83</f>
        <v>173.37</v>
      </c>
      <c r="DA83">
        <f>AI83</f>
        <v>10.78</v>
      </c>
      <c r="DB83">
        <f t="shared" si="8"/>
        <v>3016.64</v>
      </c>
      <c r="DC83">
        <f t="shared" si="9"/>
        <v>0</v>
      </c>
    </row>
    <row r="84" spans="1:107" x14ac:dyDescent="0.2">
      <c r="A84">
        <f>ROW(Source!A119)</f>
        <v>119</v>
      </c>
      <c r="B84">
        <v>40385408</v>
      </c>
      <c r="C84">
        <v>40387675</v>
      </c>
      <c r="D84">
        <v>26715131</v>
      </c>
      <c r="E84">
        <v>26675980</v>
      </c>
      <c r="F84">
        <v>1</v>
      </c>
      <c r="G84">
        <v>26675980</v>
      </c>
      <c r="H84">
        <v>1</v>
      </c>
      <c r="I84" t="s">
        <v>901</v>
      </c>
      <c r="J84" t="s">
        <v>3</v>
      </c>
      <c r="K84" t="s">
        <v>902</v>
      </c>
      <c r="L84">
        <v>1191</v>
      </c>
      <c r="N84">
        <v>1013</v>
      </c>
      <c r="O84" t="s">
        <v>903</v>
      </c>
      <c r="P84" t="s">
        <v>903</v>
      </c>
      <c r="Q84">
        <v>1</v>
      </c>
      <c r="W84">
        <v>0</v>
      </c>
      <c r="X84">
        <v>476480486</v>
      </c>
      <c r="Y84">
        <v>1.62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1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0.54</v>
      </c>
      <c r="AU84" t="s">
        <v>189</v>
      </c>
      <c r="AV84">
        <v>1</v>
      </c>
      <c r="AW84">
        <v>2</v>
      </c>
      <c r="AX84">
        <v>40387678</v>
      </c>
      <c r="AY84">
        <v>1</v>
      </c>
      <c r="AZ84">
        <v>0</v>
      </c>
      <c r="BA84">
        <v>84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Y84*Source!I119</f>
        <v>0</v>
      </c>
      <c r="CY84">
        <f>AD84</f>
        <v>0</v>
      </c>
      <c r="CZ84">
        <f>AH84</f>
        <v>0</v>
      </c>
      <c r="DA84">
        <f>AL84</f>
        <v>1</v>
      </c>
      <c r="DB84">
        <f>ROUND((ROUND(AT84*CZ84,2)*3),6)</f>
        <v>0</v>
      </c>
      <c r="DC84">
        <f>ROUND((ROUND(AT84*AG84,2)*3),6)</f>
        <v>0</v>
      </c>
    </row>
    <row r="85" spans="1:107" x14ac:dyDescent="0.2">
      <c r="A85">
        <f>ROW(Source!A119)</f>
        <v>119</v>
      </c>
      <c r="B85">
        <v>40385408</v>
      </c>
      <c r="C85">
        <v>40387675</v>
      </c>
      <c r="D85">
        <v>26764618</v>
      </c>
      <c r="E85">
        <v>1</v>
      </c>
      <c r="F85">
        <v>1</v>
      </c>
      <c r="G85">
        <v>26675980</v>
      </c>
      <c r="H85">
        <v>3</v>
      </c>
      <c r="I85" t="s">
        <v>42</v>
      </c>
      <c r="J85" t="s">
        <v>45</v>
      </c>
      <c r="K85" t="s">
        <v>43</v>
      </c>
      <c r="L85">
        <v>1339</v>
      </c>
      <c r="N85">
        <v>1007</v>
      </c>
      <c r="O85" t="s">
        <v>44</v>
      </c>
      <c r="P85" t="s">
        <v>44</v>
      </c>
      <c r="Q85">
        <v>1</v>
      </c>
      <c r="W85">
        <v>0</v>
      </c>
      <c r="X85">
        <v>-820942871</v>
      </c>
      <c r="Y85">
        <v>4.5</v>
      </c>
      <c r="AA85">
        <v>1868.93</v>
      </c>
      <c r="AB85">
        <v>0</v>
      </c>
      <c r="AC85">
        <v>0</v>
      </c>
      <c r="AD85">
        <v>0</v>
      </c>
      <c r="AE85">
        <v>173.37</v>
      </c>
      <c r="AF85">
        <v>0</v>
      </c>
      <c r="AG85">
        <v>0</v>
      </c>
      <c r="AH85">
        <v>0</v>
      </c>
      <c r="AI85">
        <v>10.78</v>
      </c>
      <c r="AJ85">
        <v>1</v>
      </c>
      <c r="AK85">
        <v>1</v>
      </c>
      <c r="AL85">
        <v>1</v>
      </c>
      <c r="AN85">
        <v>0</v>
      </c>
      <c r="AO85">
        <v>0</v>
      </c>
      <c r="AP85">
        <v>1</v>
      </c>
      <c r="AQ85">
        <v>0</v>
      </c>
      <c r="AR85">
        <v>0</v>
      </c>
      <c r="AS85" t="s">
        <v>3</v>
      </c>
      <c r="AT85">
        <v>1.5</v>
      </c>
      <c r="AU85" t="s">
        <v>189</v>
      </c>
      <c r="AV85">
        <v>0</v>
      </c>
      <c r="AW85">
        <v>1</v>
      </c>
      <c r="AX85">
        <v>-1</v>
      </c>
      <c r="AY85">
        <v>0</v>
      </c>
      <c r="AZ85">
        <v>0</v>
      </c>
      <c r="BA85" t="s">
        <v>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Y85*Source!I119</f>
        <v>0</v>
      </c>
      <c r="CY85">
        <f>AA85</f>
        <v>1868.93</v>
      </c>
      <c r="CZ85">
        <f>AE85</f>
        <v>173.37</v>
      </c>
      <c r="DA85">
        <f>AI85</f>
        <v>10.78</v>
      </c>
      <c r="DB85">
        <f>ROUND((ROUND(AT85*CZ85,2)*3),6)</f>
        <v>780.18</v>
      </c>
      <c r="DC85">
        <f>ROUND((ROUND(AT85*AG85,2)*3),6)</f>
        <v>0</v>
      </c>
    </row>
    <row r="86" spans="1:107" x14ac:dyDescent="0.2">
      <c r="A86">
        <f>ROW(Source!A121)</f>
        <v>121</v>
      </c>
      <c r="B86">
        <v>40385408</v>
      </c>
      <c r="C86">
        <v>40387681</v>
      </c>
      <c r="D86">
        <v>26715131</v>
      </c>
      <c r="E86">
        <v>26675980</v>
      </c>
      <c r="F86">
        <v>1</v>
      </c>
      <c r="G86">
        <v>26675980</v>
      </c>
      <c r="H86">
        <v>1</v>
      </c>
      <c r="I86" t="s">
        <v>901</v>
      </c>
      <c r="J86" t="s">
        <v>3</v>
      </c>
      <c r="K86" t="s">
        <v>902</v>
      </c>
      <c r="L86">
        <v>1191</v>
      </c>
      <c r="N86">
        <v>1013</v>
      </c>
      <c r="O86" t="s">
        <v>903</v>
      </c>
      <c r="P86" t="s">
        <v>903</v>
      </c>
      <c r="Q86">
        <v>1</v>
      </c>
      <c r="W86">
        <v>0</v>
      </c>
      <c r="X86">
        <v>476480486</v>
      </c>
      <c r="Y86">
        <v>8.9600000000000009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0</v>
      </c>
      <c r="AQ86">
        <v>0</v>
      </c>
      <c r="AR86">
        <v>0</v>
      </c>
      <c r="AS86" t="s">
        <v>3</v>
      </c>
      <c r="AT86">
        <v>8.9600000000000009</v>
      </c>
      <c r="AU86" t="s">
        <v>3</v>
      </c>
      <c r="AV86">
        <v>1</v>
      </c>
      <c r="AW86">
        <v>2</v>
      </c>
      <c r="AX86">
        <v>40387686</v>
      </c>
      <c r="AY86">
        <v>1</v>
      </c>
      <c r="AZ86">
        <v>0</v>
      </c>
      <c r="BA86">
        <v>86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Y86*Source!I121</f>
        <v>0</v>
      </c>
      <c r="CY86">
        <f>AD86</f>
        <v>0</v>
      </c>
      <c r="CZ86">
        <f>AH86</f>
        <v>0</v>
      </c>
      <c r="DA86">
        <f>AL86</f>
        <v>1</v>
      </c>
      <c r="DB86">
        <f t="shared" ref="DB86:DB106" si="13">ROUND(ROUND(AT86*CZ86,2),6)</f>
        <v>0</v>
      </c>
      <c r="DC86">
        <f t="shared" ref="DC86:DC106" si="14">ROUND(ROUND(AT86*AG86,2),6)</f>
        <v>0</v>
      </c>
    </row>
    <row r="87" spans="1:107" x14ac:dyDescent="0.2">
      <c r="A87">
        <f>ROW(Source!A121)</f>
        <v>121</v>
      </c>
      <c r="B87">
        <v>40385408</v>
      </c>
      <c r="C87">
        <v>40387681</v>
      </c>
      <c r="D87">
        <v>26787626</v>
      </c>
      <c r="E87">
        <v>1</v>
      </c>
      <c r="F87">
        <v>1</v>
      </c>
      <c r="G87">
        <v>26675980</v>
      </c>
      <c r="H87">
        <v>2</v>
      </c>
      <c r="I87" t="s">
        <v>941</v>
      </c>
      <c r="J87" t="s">
        <v>942</v>
      </c>
      <c r="K87" t="s">
        <v>943</v>
      </c>
      <c r="L87">
        <v>1367</v>
      </c>
      <c r="N87">
        <v>1011</v>
      </c>
      <c r="O87" t="s">
        <v>907</v>
      </c>
      <c r="P87" t="s">
        <v>907</v>
      </c>
      <c r="Q87">
        <v>1</v>
      </c>
      <c r="W87">
        <v>0</v>
      </c>
      <c r="X87">
        <v>-1882480599</v>
      </c>
      <c r="Y87">
        <v>0.71</v>
      </c>
      <c r="AA87">
        <v>0</v>
      </c>
      <c r="AB87">
        <v>177.4</v>
      </c>
      <c r="AC87">
        <v>15.73</v>
      </c>
      <c r="AD87">
        <v>0</v>
      </c>
      <c r="AE87">
        <v>0</v>
      </c>
      <c r="AF87">
        <v>169.44</v>
      </c>
      <c r="AG87">
        <v>15.02</v>
      </c>
      <c r="AH87">
        <v>0</v>
      </c>
      <c r="AI87">
        <v>1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0</v>
      </c>
      <c r="AQ87">
        <v>0</v>
      </c>
      <c r="AR87">
        <v>0</v>
      </c>
      <c r="AS87" t="s">
        <v>3</v>
      </c>
      <c r="AT87">
        <v>0.71</v>
      </c>
      <c r="AU87" t="s">
        <v>3</v>
      </c>
      <c r="AV87">
        <v>0</v>
      </c>
      <c r="AW87">
        <v>2</v>
      </c>
      <c r="AX87">
        <v>40387687</v>
      </c>
      <c r="AY87">
        <v>1</v>
      </c>
      <c r="AZ87">
        <v>0</v>
      </c>
      <c r="BA87">
        <v>87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Y87*Source!I121</f>
        <v>0</v>
      </c>
      <c r="CY87">
        <f>AB87</f>
        <v>177.4</v>
      </c>
      <c r="CZ87">
        <f>AF87</f>
        <v>169.44</v>
      </c>
      <c r="DA87">
        <f>AJ87</f>
        <v>1</v>
      </c>
      <c r="DB87">
        <f t="shared" si="13"/>
        <v>120.3</v>
      </c>
      <c r="DC87">
        <f t="shared" si="14"/>
        <v>10.66</v>
      </c>
    </row>
    <row r="88" spans="1:107" x14ac:dyDescent="0.2">
      <c r="A88">
        <f>ROW(Source!A121)</f>
        <v>121</v>
      </c>
      <c r="B88">
        <v>40385408</v>
      </c>
      <c r="C88">
        <v>40387681</v>
      </c>
      <c r="D88">
        <v>26763257</v>
      </c>
      <c r="E88">
        <v>1</v>
      </c>
      <c r="F88">
        <v>1</v>
      </c>
      <c r="G88">
        <v>26675980</v>
      </c>
      <c r="H88">
        <v>3</v>
      </c>
      <c r="I88" t="s">
        <v>976</v>
      </c>
      <c r="J88" t="s">
        <v>977</v>
      </c>
      <c r="K88" t="s">
        <v>978</v>
      </c>
      <c r="L88">
        <v>1348</v>
      </c>
      <c r="N88">
        <v>1009</v>
      </c>
      <c r="O88" t="s">
        <v>57</v>
      </c>
      <c r="P88" t="s">
        <v>57</v>
      </c>
      <c r="Q88">
        <v>1000</v>
      </c>
      <c r="W88">
        <v>0</v>
      </c>
      <c r="X88">
        <v>435343267</v>
      </c>
      <c r="Y88">
        <v>0.06</v>
      </c>
      <c r="AA88">
        <v>3501.78</v>
      </c>
      <c r="AB88">
        <v>0</v>
      </c>
      <c r="AC88">
        <v>0</v>
      </c>
      <c r="AD88">
        <v>0</v>
      </c>
      <c r="AE88">
        <v>3501.78</v>
      </c>
      <c r="AF88">
        <v>0</v>
      </c>
      <c r="AG88">
        <v>0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1</v>
      </c>
      <c r="AP88">
        <v>0</v>
      </c>
      <c r="AQ88">
        <v>0</v>
      </c>
      <c r="AR88">
        <v>0</v>
      </c>
      <c r="AS88" t="s">
        <v>3</v>
      </c>
      <c r="AT88">
        <v>0.06</v>
      </c>
      <c r="AU88" t="s">
        <v>3</v>
      </c>
      <c r="AV88">
        <v>0</v>
      </c>
      <c r="AW88">
        <v>2</v>
      </c>
      <c r="AX88">
        <v>40387688</v>
      </c>
      <c r="AY88">
        <v>1</v>
      </c>
      <c r="AZ88">
        <v>0</v>
      </c>
      <c r="BA88">
        <v>88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Y88*Source!I121</f>
        <v>0</v>
      </c>
      <c r="CY88">
        <f>AA88</f>
        <v>3501.78</v>
      </c>
      <c r="CZ88">
        <f>AE88</f>
        <v>3501.78</v>
      </c>
      <c r="DA88">
        <f>AI88</f>
        <v>1</v>
      </c>
      <c r="DB88">
        <f t="shared" si="13"/>
        <v>210.11</v>
      </c>
      <c r="DC88">
        <f t="shared" si="14"/>
        <v>0</v>
      </c>
    </row>
    <row r="89" spans="1:107" x14ac:dyDescent="0.2">
      <c r="A89">
        <f>ROW(Source!A121)</f>
        <v>121</v>
      </c>
      <c r="B89">
        <v>40385408</v>
      </c>
      <c r="C89">
        <v>40387681</v>
      </c>
      <c r="D89">
        <v>26782004</v>
      </c>
      <c r="E89">
        <v>1</v>
      </c>
      <c r="F89">
        <v>1</v>
      </c>
      <c r="G89">
        <v>26675980</v>
      </c>
      <c r="H89">
        <v>3</v>
      </c>
      <c r="I89" t="s">
        <v>196</v>
      </c>
      <c r="J89" t="s">
        <v>198</v>
      </c>
      <c r="K89" t="s">
        <v>197</v>
      </c>
      <c r="L89">
        <v>1348</v>
      </c>
      <c r="N89">
        <v>1009</v>
      </c>
      <c r="O89" t="s">
        <v>57</v>
      </c>
      <c r="P89" t="s">
        <v>57</v>
      </c>
      <c r="Q89">
        <v>1000</v>
      </c>
      <c r="W89">
        <v>0</v>
      </c>
      <c r="X89">
        <v>-2026741202</v>
      </c>
      <c r="Y89">
        <v>14.266999999999999</v>
      </c>
      <c r="AA89">
        <v>2667.33</v>
      </c>
      <c r="AB89">
        <v>0</v>
      </c>
      <c r="AC89">
        <v>0</v>
      </c>
      <c r="AD89">
        <v>0</v>
      </c>
      <c r="AE89">
        <v>296.7</v>
      </c>
      <c r="AF89">
        <v>0</v>
      </c>
      <c r="AG89">
        <v>0</v>
      </c>
      <c r="AH89">
        <v>0</v>
      </c>
      <c r="AI89">
        <v>8.99</v>
      </c>
      <c r="AJ89">
        <v>1</v>
      </c>
      <c r="AK89">
        <v>1</v>
      </c>
      <c r="AL89">
        <v>1</v>
      </c>
      <c r="AN89">
        <v>0</v>
      </c>
      <c r="AO89">
        <v>0</v>
      </c>
      <c r="AP89">
        <v>0</v>
      </c>
      <c r="AQ89">
        <v>0</v>
      </c>
      <c r="AR89">
        <v>0</v>
      </c>
      <c r="AS89" t="s">
        <v>3</v>
      </c>
      <c r="AT89">
        <v>14.266999999999999</v>
      </c>
      <c r="AU89" t="s">
        <v>3</v>
      </c>
      <c r="AV89">
        <v>0</v>
      </c>
      <c r="AW89">
        <v>1</v>
      </c>
      <c r="AX89">
        <v>-1</v>
      </c>
      <c r="AY89">
        <v>0</v>
      </c>
      <c r="AZ89">
        <v>0</v>
      </c>
      <c r="BA89" t="s">
        <v>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Y89*Source!I121</f>
        <v>0</v>
      </c>
      <c r="CY89">
        <f>AA89</f>
        <v>2667.33</v>
      </c>
      <c r="CZ89">
        <f>AE89</f>
        <v>296.7</v>
      </c>
      <c r="DA89">
        <f>AI89</f>
        <v>8.99</v>
      </c>
      <c r="DB89">
        <f t="shared" si="13"/>
        <v>4233.0200000000004</v>
      </c>
      <c r="DC89">
        <f t="shared" si="14"/>
        <v>0</v>
      </c>
    </row>
    <row r="90" spans="1:107" x14ac:dyDescent="0.2">
      <c r="A90">
        <f>ROW(Source!A123)</f>
        <v>123</v>
      </c>
      <c r="B90">
        <v>40385408</v>
      </c>
      <c r="C90">
        <v>40387691</v>
      </c>
      <c r="D90">
        <v>26715131</v>
      </c>
      <c r="E90">
        <v>26675980</v>
      </c>
      <c r="F90">
        <v>1</v>
      </c>
      <c r="G90">
        <v>26675980</v>
      </c>
      <c r="H90">
        <v>1</v>
      </c>
      <c r="I90" t="s">
        <v>901</v>
      </c>
      <c r="J90" t="s">
        <v>3</v>
      </c>
      <c r="K90" t="s">
        <v>902</v>
      </c>
      <c r="L90">
        <v>1191</v>
      </c>
      <c r="N90">
        <v>1013</v>
      </c>
      <c r="O90" t="s">
        <v>903</v>
      </c>
      <c r="P90" t="s">
        <v>903</v>
      </c>
      <c r="Q90">
        <v>1</v>
      </c>
      <c r="W90">
        <v>0</v>
      </c>
      <c r="X90">
        <v>476480486</v>
      </c>
      <c r="Y90">
        <v>8.9600000000000009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1</v>
      </c>
      <c r="AP90">
        <v>0</v>
      </c>
      <c r="AQ90">
        <v>0</v>
      </c>
      <c r="AR90">
        <v>0</v>
      </c>
      <c r="AS90" t="s">
        <v>3</v>
      </c>
      <c r="AT90">
        <v>8.9600000000000009</v>
      </c>
      <c r="AU90" t="s">
        <v>3</v>
      </c>
      <c r="AV90">
        <v>1</v>
      </c>
      <c r="AW90">
        <v>2</v>
      </c>
      <c r="AX90">
        <v>40387696</v>
      </c>
      <c r="AY90">
        <v>1</v>
      </c>
      <c r="AZ90">
        <v>0</v>
      </c>
      <c r="BA90">
        <v>90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Y90*Source!I123</f>
        <v>0</v>
      </c>
      <c r="CY90">
        <f>AD90</f>
        <v>0</v>
      </c>
      <c r="CZ90">
        <f>AH90</f>
        <v>0</v>
      </c>
      <c r="DA90">
        <f>AL90</f>
        <v>1</v>
      </c>
      <c r="DB90">
        <f t="shared" si="13"/>
        <v>0</v>
      </c>
      <c r="DC90">
        <f t="shared" si="14"/>
        <v>0</v>
      </c>
    </row>
    <row r="91" spans="1:107" x14ac:dyDescent="0.2">
      <c r="A91">
        <f>ROW(Source!A123)</f>
        <v>123</v>
      </c>
      <c r="B91">
        <v>40385408</v>
      </c>
      <c r="C91">
        <v>40387691</v>
      </c>
      <c r="D91">
        <v>26787626</v>
      </c>
      <c r="E91">
        <v>1</v>
      </c>
      <c r="F91">
        <v>1</v>
      </c>
      <c r="G91">
        <v>26675980</v>
      </c>
      <c r="H91">
        <v>2</v>
      </c>
      <c r="I91" t="s">
        <v>941</v>
      </c>
      <c r="J91" t="s">
        <v>942</v>
      </c>
      <c r="K91" t="s">
        <v>943</v>
      </c>
      <c r="L91">
        <v>1367</v>
      </c>
      <c r="N91">
        <v>1011</v>
      </c>
      <c r="O91" t="s">
        <v>907</v>
      </c>
      <c r="P91" t="s">
        <v>907</v>
      </c>
      <c r="Q91">
        <v>1</v>
      </c>
      <c r="W91">
        <v>0</v>
      </c>
      <c r="X91">
        <v>-1882480599</v>
      </c>
      <c r="Y91">
        <v>0.71</v>
      </c>
      <c r="AA91">
        <v>0</v>
      </c>
      <c r="AB91">
        <v>177.4</v>
      </c>
      <c r="AC91">
        <v>15.73</v>
      </c>
      <c r="AD91">
        <v>0</v>
      </c>
      <c r="AE91">
        <v>0</v>
      </c>
      <c r="AF91">
        <v>169.44</v>
      </c>
      <c r="AG91">
        <v>15.02</v>
      </c>
      <c r="AH91">
        <v>0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0.71</v>
      </c>
      <c r="AU91" t="s">
        <v>3</v>
      </c>
      <c r="AV91">
        <v>0</v>
      </c>
      <c r="AW91">
        <v>2</v>
      </c>
      <c r="AX91">
        <v>40387697</v>
      </c>
      <c r="AY91">
        <v>1</v>
      </c>
      <c r="AZ91">
        <v>0</v>
      </c>
      <c r="BA91">
        <v>91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Y91*Source!I123</f>
        <v>0</v>
      </c>
      <c r="CY91">
        <f>AB91</f>
        <v>177.4</v>
      </c>
      <c r="CZ91">
        <f>AF91</f>
        <v>169.44</v>
      </c>
      <c r="DA91">
        <f>AJ91</f>
        <v>1</v>
      </c>
      <c r="DB91">
        <f t="shared" si="13"/>
        <v>120.3</v>
      </c>
      <c r="DC91">
        <f t="shared" si="14"/>
        <v>10.66</v>
      </c>
    </row>
    <row r="92" spans="1:107" x14ac:dyDescent="0.2">
      <c r="A92">
        <f>ROW(Source!A123)</f>
        <v>123</v>
      </c>
      <c r="B92">
        <v>40385408</v>
      </c>
      <c r="C92">
        <v>40387691</v>
      </c>
      <c r="D92">
        <v>26763257</v>
      </c>
      <c r="E92">
        <v>1</v>
      </c>
      <c r="F92">
        <v>1</v>
      </c>
      <c r="G92">
        <v>26675980</v>
      </c>
      <c r="H92">
        <v>3</v>
      </c>
      <c r="I92" t="s">
        <v>976</v>
      </c>
      <c r="J92" t="s">
        <v>977</v>
      </c>
      <c r="K92" t="s">
        <v>978</v>
      </c>
      <c r="L92">
        <v>1348</v>
      </c>
      <c r="N92">
        <v>1009</v>
      </c>
      <c r="O92" t="s">
        <v>57</v>
      </c>
      <c r="P92" t="s">
        <v>57</v>
      </c>
      <c r="Q92">
        <v>1000</v>
      </c>
      <c r="W92">
        <v>0</v>
      </c>
      <c r="X92">
        <v>435343267</v>
      </c>
      <c r="Y92">
        <v>0.06</v>
      </c>
      <c r="AA92">
        <v>3501.78</v>
      </c>
      <c r="AB92">
        <v>0</v>
      </c>
      <c r="AC92">
        <v>0</v>
      </c>
      <c r="AD92">
        <v>0</v>
      </c>
      <c r="AE92">
        <v>3501.78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0.06</v>
      </c>
      <c r="AU92" t="s">
        <v>3</v>
      </c>
      <c r="AV92">
        <v>0</v>
      </c>
      <c r="AW92">
        <v>2</v>
      </c>
      <c r="AX92">
        <v>40387698</v>
      </c>
      <c r="AY92">
        <v>1</v>
      </c>
      <c r="AZ92">
        <v>0</v>
      </c>
      <c r="BA92">
        <v>92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Y92*Source!I123</f>
        <v>0</v>
      </c>
      <c r="CY92">
        <f>AA92</f>
        <v>3501.78</v>
      </c>
      <c r="CZ92">
        <f>AE92</f>
        <v>3501.78</v>
      </c>
      <c r="DA92">
        <f>AI92</f>
        <v>1</v>
      </c>
      <c r="DB92">
        <f t="shared" si="13"/>
        <v>210.11</v>
      </c>
      <c r="DC92">
        <f t="shared" si="14"/>
        <v>0</v>
      </c>
    </row>
    <row r="93" spans="1:107" x14ac:dyDescent="0.2">
      <c r="A93">
        <f>ROW(Source!A123)</f>
        <v>123</v>
      </c>
      <c r="B93">
        <v>40385408</v>
      </c>
      <c r="C93">
        <v>40387691</v>
      </c>
      <c r="D93">
        <v>26782007</v>
      </c>
      <c r="E93">
        <v>1</v>
      </c>
      <c r="F93">
        <v>1</v>
      </c>
      <c r="G93">
        <v>26675980</v>
      </c>
      <c r="H93">
        <v>3</v>
      </c>
      <c r="I93" t="s">
        <v>55</v>
      </c>
      <c r="J93" t="s">
        <v>58</v>
      </c>
      <c r="K93" t="s">
        <v>56</v>
      </c>
      <c r="L93">
        <v>1348</v>
      </c>
      <c r="N93">
        <v>1009</v>
      </c>
      <c r="O93" t="s">
        <v>57</v>
      </c>
      <c r="P93" t="s">
        <v>57</v>
      </c>
      <c r="Q93">
        <v>1000</v>
      </c>
      <c r="W93">
        <v>0</v>
      </c>
      <c r="X93">
        <v>305310980</v>
      </c>
      <c r="Y93">
        <v>9.52</v>
      </c>
      <c r="AA93">
        <v>2623.14</v>
      </c>
      <c r="AB93">
        <v>0</v>
      </c>
      <c r="AC93">
        <v>0</v>
      </c>
      <c r="AD93">
        <v>0</v>
      </c>
      <c r="AE93">
        <v>307.88</v>
      </c>
      <c r="AF93">
        <v>0</v>
      </c>
      <c r="AG93">
        <v>0</v>
      </c>
      <c r="AH93">
        <v>0</v>
      </c>
      <c r="AI93">
        <v>8.52</v>
      </c>
      <c r="AJ93">
        <v>1</v>
      </c>
      <c r="AK93">
        <v>1</v>
      </c>
      <c r="AL93">
        <v>1</v>
      </c>
      <c r="AN93">
        <v>0</v>
      </c>
      <c r="AO93">
        <v>0</v>
      </c>
      <c r="AP93">
        <v>0</v>
      </c>
      <c r="AQ93">
        <v>0</v>
      </c>
      <c r="AR93">
        <v>0</v>
      </c>
      <c r="AS93" t="s">
        <v>3</v>
      </c>
      <c r="AT93">
        <v>9.52</v>
      </c>
      <c r="AU93" t="s">
        <v>3</v>
      </c>
      <c r="AV93">
        <v>0</v>
      </c>
      <c r="AW93">
        <v>1</v>
      </c>
      <c r="AX93">
        <v>-1</v>
      </c>
      <c r="AY93">
        <v>0</v>
      </c>
      <c r="AZ93">
        <v>0</v>
      </c>
      <c r="BA93" t="s">
        <v>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Y93*Source!I123</f>
        <v>0</v>
      </c>
      <c r="CY93">
        <f>AA93</f>
        <v>2623.14</v>
      </c>
      <c r="CZ93">
        <f>AE93</f>
        <v>307.88</v>
      </c>
      <c r="DA93">
        <f>AI93</f>
        <v>8.52</v>
      </c>
      <c r="DB93">
        <f t="shared" si="13"/>
        <v>2931.02</v>
      </c>
      <c r="DC93">
        <f t="shared" si="14"/>
        <v>0</v>
      </c>
    </row>
    <row r="94" spans="1:107" x14ac:dyDescent="0.2">
      <c r="A94">
        <f>ROW(Source!A159)</f>
        <v>159</v>
      </c>
      <c r="B94">
        <v>40385408</v>
      </c>
      <c r="C94">
        <v>40387701</v>
      </c>
      <c r="D94">
        <v>26715131</v>
      </c>
      <c r="E94">
        <v>26675980</v>
      </c>
      <c r="F94">
        <v>1</v>
      </c>
      <c r="G94">
        <v>26675980</v>
      </c>
      <c r="H94">
        <v>1</v>
      </c>
      <c r="I94" t="s">
        <v>901</v>
      </c>
      <c r="J94" t="s">
        <v>3</v>
      </c>
      <c r="K94" t="s">
        <v>902</v>
      </c>
      <c r="L94">
        <v>1191</v>
      </c>
      <c r="N94">
        <v>1013</v>
      </c>
      <c r="O94" t="s">
        <v>903</v>
      </c>
      <c r="P94" t="s">
        <v>903</v>
      </c>
      <c r="Q94">
        <v>1</v>
      </c>
      <c r="W94">
        <v>0</v>
      </c>
      <c r="X94">
        <v>476480486</v>
      </c>
      <c r="Y94">
        <v>76.7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1</v>
      </c>
      <c r="AJ94">
        <v>1</v>
      </c>
      <c r="AK94">
        <v>1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76.7</v>
      </c>
      <c r="AU94" t="s">
        <v>3</v>
      </c>
      <c r="AV94">
        <v>1</v>
      </c>
      <c r="AW94">
        <v>2</v>
      </c>
      <c r="AX94">
        <v>40387703</v>
      </c>
      <c r="AY94">
        <v>1</v>
      </c>
      <c r="AZ94">
        <v>0</v>
      </c>
      <c r="BA94">
        <v>94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Y94*Source!I159</f>
        <v>0</v>
      </c>
      <c r="CY94">
        <f>AD94</f>
        <v>0</v>
      </c>
      <c r="CZ94">
        <f>AH94</f>
        <v>0</v>
      </c>
      <c r="DA94">
        <f>AL94</f>
        <v>1</v>
      </c>
      <c r="DB94">
        <f t="shared" si="13"/>
        <v>0</v>
      </c>
      <c r="DC94">
        <f t="shared" si="14"/>
        <v>0</v>
      </c>
    </row>
    <row r="95" spans="1:107" x14ac:dyDescent="0.2">
      <c r="A95">
        <f>ROW(Source!A160)</f>
        <v>160</v>
      </c>
      <c r="B95">
        <v>40385408</v>
      </c>
      <c r="C95">
        <v>40387704</v>
      </c>
      <c r="D95">
        <v>26715879</v>
      </c>
      <c r="E95">
        <v>26675980</v>
      </c>
      <c r="F95">
        <v>1</v>
      </c>
      <c r="G95">
        <v>26675980</v>
      </c>
      <c r="H95">
        <v>2</v>
      </c>
      <c r="I95" t="s">
        <v>929</v>
      </c>
      <c r="J95" t="s">
        <v>3</v>
      </c>
      <c r="K95" t="s">
        <v>930</v>
      </c>
      <c r="L95">
        <v>1344</v>
      </c>
      <c r="N95">
        <v>1008</v>
      </c>
      <c r="O95" t="s">
        <v>931</v>
      </c>
      <c r="P95" t="s">
        <v>931</v>
      </c>
      <c r="Q95">
        <v>1</v>
      </c>
      <c r="W95">
        <v>0</v>
      </c>
      <c r="X95">
        <v>-1180195794</v>
      </c>
      <c r="Y95">
        <v>8.86</v>
      </c>
      <c r="AA95">
        <v>0</v>
      </c>
      <c r="AB95">
        <v>1.05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1</v>
      </c>
      <c r="AJ95">
        <v>1</v>
      </c>
      <c r="AK95">
        <v>1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8.86</v>
      </c>
      <c r="AU95" t="s">
        <v>3</v>
      </c>
      <c r="AV95">
        <v>0</v>
      </c>
      <c r="AW95">
        <v>2</v>
      </c>
      <c r="AX95">
        <v>40387706</v>
      </c>
      <c r="AY95">
        <v>1</v>
      </c>
      <c r="AZ95">
        <v>0</v>
      </c>
      <c r="BA95">
        <v>95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Y95*Source!I160</f>
        <v>0</v>
      </c>
      <c r="CY95">
        <f>AB95</f>
        <v>1.05</v>
      </c>
      <c r="CZ95">
        <f>AF95</f>
        <v>1</v>
      </c>
      <c r="DA95">
        <f>AJ95</f>
        <v>1</v>
      </c>
      <c r="DB95">
        <f t="shared" si="13"/>
        <v>8.86</v>
      </c>
      <c r="DC95">
        <f t="shared" si="14"/>
        <v>0</v>
      </c>
    </row>
    <row r="96" spans="1:107" x14ac:dyDescent="0.2">
      <c r="A96">
        <f>ROW(Source!A161)</f>
        <v>161</v>
      </c>
      <c r="B96">
        <v>40385408</v>
      </c>
      <c r="C96">
        <v>40387707</v>
      </c>
      <c r="D96">
        <v>26715131</v>
      </c>
      <c r="E96">
        <v>26675980</v>
      </c>
      <c r="F96">
        <v>1</v>
      </c>
      <c r="G96">
        <v>26675980</v>
      </c>
      <c r="H96">
        <v>1</v>
      </c>
      <c r="I96" t="s">
        <v>901</v>
      </c>
      <c r="J96" t="s">
        <v>3</v>
      </c>
      <c r="K96" t="s">
        <v>902</v>
      </c>
      <c r="L96">
        <v>1191</v>
      </c>
      <c r="N96">
        <v>1013</v>
      </c>
      <c r="O96" t="s">
        <v>903</v>
      </c>
      <c r="P96" t="s">
        <v>903</v>
      </c>
      <c r="Q96">
        <v>1</v>
      </c>
      <c r="W96">
        <v>0</v>
      </c>
      <c r="X96">
        <v>476480486</v>
      </c>
      <c r="Y96">
        <v>69.8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1</v>
      </c>
      <c r="AP96">
        <v>0</v>
      </c>
      <c r="AQ96">
        <v>0</v>
      </c>
      <c r="AR96">
        <v>0</v>
      </c>
      <c r="AS96" t="s">
        <v>3</v>
      </c>
      <c r="AT96">
        <v>69.8</v>
      </c>
      <c r="AU96" t="s">
        <v>3</v>
      </c>
      <c r="AV96">
        <v>1</v>
      </c>
      <c r="AW96">
        <v>2</v>
      </c>
      <c r="AX96">
        <v>40387714</v>
      </c>
      <c r="AY96">
        <v>1</v>
      </c>
      <c r="AZ96">
        <v>0</v>
      </c>
      <c r="BA96">
        <v>96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Y96*Source!I161</f>
        <v>0</v>
      </c>
      <c r="CY96">
        <f>AD96</f>
        <v>0</v>
      </c>
      <c r="CZ96">
        <f>AH96</f>
        <v>0</v>
      </c>
      <c r="DA96">
        <f>AL96</f>
        <v>1</v>
      </c>
      <c r="DB96">
        <f t="shared" si="13"/>
        <v>0</v>
      </c>
      <c r="DC96">
        <f t="shared" si="14"/>
        <v>0</v>
      </c>
    </row>
    <row r="97" spans="1:107" x14ac:dyDescent="0.2">
      <c r="A97">
        <f>ROW(Source!A161)</f>
        <v>161</v>
      </c>
      <c r="B97">
        <v>40385408</v>
      </c>
      <c r="C97">
        <v>40387707</v>
      </c>
      <c r="D97">
        <v>26787462</v>
      </c>
      <c r="E97">
        <v>1</v>
      </c>
      <c r="F97">
        <v>1</v>
      </c>
      <c r="G97">
        <v>26675980</v>
      </c>
      <c r="H97">
        <v>2</v>
      </c>
      <c r="I97" t="s">
        <v>988</v>
      </c>
      <c r="J97" t="s">
        <v>989</v>
      </c>
      <c r="K97" t="s">
        <v>990</v>
      </c>
      <c r="L97">
        <v>1367</v>
      </c>
      <c r="N97">
        <v>1011</v>
      </c>
      <c r="O97" t="s">
        <v>907</v>
      </c>
      <c r="P97" t="s">
        <v>907</v>
      </c>
      <c r="Q97">
        <v>1</v>
      </c>
      <c r="W97">
        <v>0</v>
      </c>
      <c r="X97">
        <v>-266174272</v>
      </c>
      <c r="Y97">
        <v>0.61</v>
      </c>
      <c r="AA97">
        <v>0</v>
      </c>
      <c r="AB97">
        <v>199.9</v>
      </c>
      <c r="AC97">
        <v>19</v>
      </c>
      <c r="AD97">
        <v>0</v>
      </c>
      <c r="AE97">
        <v>0</v>
      </c>
      <c r="AF97">
        <v>190.93</v>
      </c>
      <c r="AG97">
        <v>18.149999999999999</v>
      </c>
      <c r="AH97">
        <v>0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0.61</v>
      </c>
      <c r="AU97" t="s">
        <v>3</v>
      </c>
      <c r="AV97">
        <v>0</v>
      </c>
      <c r="AW97">
        <v>2</v>
      </c>
      <c r="AX97">
        <v>40387715</v>
      </c>
      <c r="AY97">
        <v>1</v>
      </c>
      <c r="AZ97">
        <v>0</v>
      </c>
      <c r="BA97">
        <v>97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Y97*Source!I161</f>
        <v>0</v>
      </c>
      <c r="CY97">
        <f>AB97</f>
        <v>199.9</v>
      </c>
      <c r="CZ97">
        <f>AF97</f>
        <v>190.93</v>
      </c>
      <c r="DA97">
        <f>AJ97</f>
        <v>1</v>
      </c>
      <c r="DB97">
        <f t="shared" si="13"/>
        <v>116.47</v>
      </c>
      <c r="DC97">
        <f t="shared" si="14"/>
        <v>11.07</v>
      </c>
    </row>
    <row r="98" spans="1:107" x14ac:dyDescent="0.2">
      <c r="A98">
        <f>ROW(Source!A161)</f>
        <v>161</v>
      </c>
      <c r="B98">
        <v>40385408</v>
      </c>
      <c r="C98">
        <v>40387707</v>
      </c>
      <c r="D98">
        <v>26781698</v>
      </c>
      <c r="E98">
        <v>1</v>
      </c>
      <c r="F98">
        <v>1</v>
      </c>
      <c r="G98">
        <v>26675980</v>
      </c>
      <c r="H98">
        <v>3</v>
      </c>
      <c r="I98" t="s">
        <v>223</v>
      </c>
      <c r="J98" t="s">
        <v>225</v>
      </c>
      <c r="K98" t="s">
        <v>224</v>
      </c>
      <c r="L98">
        <v>1339</v>
      </c>
      <c r="N98">
        <v>1007</v>
      </c>
      <c r="O98" t="s">
        <v>44</v>
      </c>
      <c r="P98" t="s">
        <v>44</v>
      </c>
      <c r="Q98">
        <v>1</v>
      </c>
      <c r="W98">
        <v>0</v>
      </c>
      <c r="X98">
        <v>-758282629</v>
      </c>
      <c r="Y98">
        <v>5.9</v>
      </c>
      <c r="AA98">
        <v>709.12</v>
      </c>
      <c r="AB98">
        <v>0</v>
      </c>
      <c r="AC98">
        <v>0</v>
      </c>
      <c r="AD98">
        <v>0</v>
      </c>
      <c r="AE98">
        <v>704.89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5.9</v>
      </c>
      <c r="AU98" t="s">
        <v>3</v>
      </c>
      <c r="AV98">
        <v>0</v>
      </c>
      <c r="AW98">
        <v>2</v>
      </c>
      <c r="AX98">
        <v>40387716</v>
      </c>
      <c r="AY98">
        <v>1</v>
      </c>
      <c r="AZ98">
        <v>0</v>
      </c>
      <c r="BA98">
        <v>98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Y98*Source!I161</f>
        <v>0</v>
      </c>
      <c r="CY98">
        <f>AA98</f>
        <v>709.12</v>
      </c>
      <c r="CZ98">
        <f>AE98</f>
        <v>704.89</v>
      </c>
      <c r="DA98">
        <f>AI98</f>
        <v>1</v>
      </c>
      <c r="DB98">
        <f t="shared" si="13"/>
        <v>4158.8500000000004</v>
      </c>
      <c r="DC98">
        <f t="shared" si="14"/>
        <v>0</v>
      </c>
    </row>
    <row r="99" spans="1:107" x14ac:dyDescent="0.2">
      <c r="A99">
        <f>ROW(Source!A161)</f>
        <v>161</v>
      </c>
      <c r="B99">
        <v>40385408</v>
      </c>
      <c r="C99">
        <v>40387707</v>
      </c>
      <c r="D99">
        <v>26781832</v>
      </c>
      <c r="E99">
        <v>1</v>
      </c>
      <c r="F99">
        <v>1</v>
      </c>
      <c r="G99">
        <v>26675980</v>
      </c>
      <c r="H99">
        <v>3</v>
      </c>
      <c r="I99" t="s">
        <v>227</v>
      </c>
      <c r="J99" t="s">
        <v>229</v>
      </c>
      <c r="K99" t="s">
        <v>228</v>
      </c>
      <c r="L99">
        <v>1339</v>
      </c>
      <c r="N99">
        <v>1007</v>
      </c>
      <c r="O99" t="s">
        <v>44</v>
      </c>
      <c r="P99" t="s">
        <v>44</v>
      </c>
      <c r="Q99">
        <v>1</v>
      </c>
      <c r="W99">
        <v>0</v>
      </c>
      <c r="X99">
        <v>-718781615</v>
      </c>
      <c r="Y99">
        <v>0.06</v>
      </c>
      <c r="AA99">
        <v>453.85</v>
      </c>
      <c r="AB99">
        <v>0</v>
      </c>
      <c r="AC99">
        <v>0</v>
      </c>
      <c r="AD99">
        <v>0</v>
      </c>
      <c r="AE99">
        <v>451.14</v>
      </c>
      <c r="AF99">
        <v>0</v>
      </c>
      <c r="AG99">
        <v>0</v>
      </c>
      <c r="AH99">
        <v>0</v>
      </c>
      <c r="AI99">
        <v>1</v>
      </c>
      <c r="AJ99">
        <v>1</v>
      </c>
      <c r="AK99">
        <v>1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0.06</v>
      </c>
      <c r="AU99" t="s">
        <v>3</v>
      </c>
      <c r="AV99">
        <v>0</v>
      </c>
      <c r="AW99">
        <v>2</v>
      </c>
      <c r="AX99">
        <v>40387717</v>
      </c>
      <c r="AY99">
        <v>1</v>
      </c>
      <c r="AZ99">
        <v>0</v>
      </c>
      <c r="BA99">
        <v>99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Y99*Source!I161</f>
        <v>0</v>
      </c>
      <c r="CY99">
        <f>AA99</f>
        <v>453.85</v>
      </c>
      <c r="CZ99">
        <f>AE99</f>
        <v>451.14</v>
      </c>
      <c r="DA99">
        <f>AI99</f>
        <v>1</v>
      </c>
      <c r="DB99">
        <f t="shared" si="13"/>
        <v>27.07</v>
      </c>
      <c r="DC99">
        <f t="shared" si="14"/>
        <v>0</v>
      </c>
    </row>
    <row r="100" spans="1:107" x14ac:dyDescent="0.2">
      <c r="A100">
        <f>ROW(Source!A161)</f>
        <v>161</v>
      </c>
      <c r="B100">
        <v>40385408</v>
      </c>
      <c r="C100">
        <v>40387707</v>
      </c>
      <c r="D100">
        <v>26728373</v>
      </c>
      <c r="E100">
        <v>26675980</v>
      </c>
      <c r="F100">
        <v>1</v>
      </c>
      <c r="G100">
        <v>26675980</v>
      </c>
      <c r="H100">
        <v>3</v>
      </c>
      <c r="I100" t="s">
        <v>216</v>
      </c>
      <c r="J100" t="s">
        <v>3</v>
      </c>
      <c r="K100" t="s">
        <v>217</v>
      </c>
      <c r="L100">
        <v>1339</v>
      </c>
      <c r="N100">
        <v>1007</v>
      </c>
      <c r="O100" t="s">
        <v>44</v>
      </c>
      <c r="P100" t="s">
        <v>44</v>
      </c>
      <c r="Q100">
        <v>1</v>
      </c>
      <c r="W100">
        <v>0</v>
      </c>
      <c r="X100">
        <v>661383420</v>
      </c>
      <c r="Y100">
        <v>4.3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0</v>
      </c>
      <c r="AP100">
        <v>0</v>
      </c>
      <c r="AQ100">
        <v>0</v>
      </c>
      <c r="AR100">
        <v>0</v>
      </c>
      <c r="AS100" t="s">
        <v>3</v>
      </c>
      <c r="AT100">
        <v>4.3</v>
      </c>
      <c r="AU100" t="s">
        <v>3</v>
      </c>
      <c r="AV100">
        <v>0</v>
      </c>
      <c r="AW100">
        <v>2</v>
      </c>
      <c r="AX100">
        <v>40387718</v>
      </c>
      <c r="AY100">
        <v>1</v>
      </c>
      <c r="AZ100">
        <v>0</v>
      </c>
      <c r="BA100">
        <v>100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Y100*Source!I161</f>
        <v>0</v>
      </c>
      <c r="CY100">
        <f>AA100</f>
        <v>0</v>
      </c>
      <c r="CZ100">
        <f>AE100</f>
        <v>0</v>
      </c>
      <c r="DA100">
        <f>AI100</f>
        <v>1</v>
      </c>
      <c r="DB100">
        <f t="shared" si="13"/>
        <v>0</v>
      </c>
      <c r="DC100">
        <f t="shared" si="14"/>
        <v>0</v>
      </c>
    </row>
    <row r="101" spans="1:107" x14ac:dyDescent="0.2">
      <c r="A101">
        <f>ROW(Source!A161)</f>
        <v>161</v>
      </c>
      <c r="B101">
        <v>40385408</v>
      </c>
      <c r="C101">
        <v>40387707</v>
      </c>
      <c r="D101">
        <v>26736904</v>
      </c>
      <c r="E101">
        <v>26675980</v>
      </c>
      <c r="F101">
        <v>1</v>
      </c>
      <c r="G101">
        <v>26675980</v>
      </c>
      <c r="H101">
        <v>3</v>
      </c>
      <c r="I101" t="s">
        <v>991</v>
      </c>
      <c r="J101" t="s">
        <v>3</v>
      </c>
      <c r="K101" t="s">
        <v>992</v>
      </c>
      <c r="L101">
        <v>1344</v>
      </c>
      <c r="N101">
        <v>1008</v>
      </c>
      <c r="O101" t="s">
        <v>931</v>
      </c>
      <c r="P101" t="s">
        <v>931</v>
      </c>
      <c r="Q101">
        <v>1</v>
      </c>
      <c r="W101">
        <v>0</v>
      </c>
      <c r="X101">
        <v>-94250534</v>
      </c>
      <c r="Y101">
        <v>116.34</v>
      </c>
      <c r="AA101">
        <v>1.01</v>
      </c>
      <c r="AB101">
        <v>0</v>
      </c>
      <c r="AC101">
        <v>0</v>
      </c>
      <c r="AD101">
        <v>0</v>
      </c>
      <c r="AE101">
        <v>1</v>
      </c>
      <c r="AF101">
        <v>0</v>
      </c>
      <c r="AG101">
        <v>0</v>
      </c>
      <c r="AH101">
        <v>0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0</v>
      </c>
      <c r="AQ101">
        <v>0</v>
      </c>
      <c r="AR101">
        <v>0</v>
      </c>
      <c r="AS101" t="s">
        <v>3</v>
      </c>
      <c r="AT101">
        <v>116.34</v>
      </c>
      <c r="AU101" t="s">
        <v>3</v>
      </c>
      <c r="AV101">
        <v>0</v>
      </c>
      <c r="AW101">
        <v>2</v>
      </c>
      <c r="AX101">
        <v>40387719</v>
      </c>
      <c r="AY101">
        <v>1</v>
      </c>
      <c r="AZ101">
        <v>0</v>
      </c>
      <c r="BA101">
        <v>101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Y101*Source!I161</f>
        <v>0</v>
      </c>
      <c r="CY101">
        <f>AA101</f>
        <v>1.01</v>
      </c>
      <c r="CZ101">
        <f>AE101</f>
        <v>1</v>
      </c>
      <c r="DA101">
        <f>AI101</f>
        <v>1</v>
      </c>
      <c r="DB101">
        <f t="shared" si="13"/>
        <v>116.34</v>
      </c>
      <c r="DC101">
        <f t="shared" si="14"/>
        <v>0</v>
      </c>
    </row>
    <row r="102" spans="1:107" x14ac:dyDescent="0.2">
      <c r="A102">
        <f>ROW(Source!A197)</f>
        <v>197</v>
      </c>
      <c r="B102">
        <v>40385408</v>
      </c>
      <c r="C102">
        <v>40387721</v>
      </c>
      <c r="D102">
        <v>26715131</v>
      </c>
      <c r="E102">
        <v>26675980</v>
      </c>
      <c r="F102">
        <v>1</v>
      </c>
      <c r="G102">
        <v>26675980</v>
      </c>
      <c r="H102">
        <v>1</v>
      </c>
      <c r="I102" t="s">
        <v>901</v>
      </c>
      <c r="J102" t="s">
        <v>3</v>
      </c>
      <c r="K102" t="s">
        <v>902</v>
      </c>
      <c r="L102">
        <v>1191</v>
      </c>
      <c r="N102">
        <v>1013</v>
      </c>
      <c r="O102" t="s">
        <v>903</v>
      </c>
      <c r="P102" t="s">
        <v>903</v>
      </c>
      <c r="Q102">
        <v>1</v>
      </c>
      <c r="W102">
        <v>0</v>
      </c>
      <c r="X102">
        <v>476480486</v>
      </c>
      <c r="Y102">
        <v>76.7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76.7</v>
      </c>
      <c r="AU102" t="s">
        <v>3</v>
      </c>
      <c r="AV102">
        <v>1</v>
      </c>
      <c r="AW102">
        <v>2</v>
      </c>
      <c r="AX102">
        <v>40387723</v>
      </c>
      <c r="AY102">
        <v>1</v>
      </c>
      <c r="AZ102">
        <v>0</v>
      </c>
      <c r="BA102">
        <v>102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Y102*Source!I197</f>
        <v>0</v>
      </c>
      <c r="CY102">
        <f>AD102</f>
        <v>0</v>
      </c>
      <c r="CZ102">
        <f>AH102</f>
        <v>0</v>
      </c>
      <c r="DA102">
        <f>AL102</f>
        <v>1</v>
      </c>
      <c r="DB102">
        <f t="shared" si="13"/>
        <v>0</v>
      </c>
      <c r="DC102">
        <f t="shared" si="14"/>
        <v>0</v>
      </c>
    </row>
    <row r="103" spans="1:107" x14ac:dyDescent="0.2">
      <c r="A103">
        <f>ROW(Source!A198)</f>
        <v>198</v>
      </c>
      <c r="B103">
        <v>40385408</v>
      </c>
      <c r="C103">
        <v>40387724</v>
      </c>
      <c r="D103">
        <v>26715879</v>
      </c>
      <c r="E103">
        <v>26675980</v>
      </c>
      <c r="F103">
        <v>1</v>
      </c>
      <c r="G103">
        <v>26675980</v>
      </c>
      <c r="H103">
        <v>2</v>
      </c>
      <c r="I103" t="s">
        <v>929</v>
      </c>
      <c r="J103" t="s">
        <v>3</v>
      </c>
      <c r="K103" t="s">
        <v>930</v>
      </c>
      <c r="L103">
        <v>1344</v>
      </c>
      <c r="N103">
        <v>1008</v>
      </c>
      <c r="O103" t="s">
        <v>931</v>
      </c>
      <c r="P103" t="s">
        <v>931</v>
      </c>
      <c r="Q103">
        <v>1</v>
      </c>
      <c r="W103">
        <v>0</v>
      </c>
      <c r="X103">
        <v>-1180195794</v>
      </c>
      <c r="Y103">
        <v>8.86</v>
      </c>
      <c r="AA103">
        <v>0</v>
      </c>
      <c r="AB103">
        <v>1.05</v>
      </c>
      <c r="AC103">
        <v>0</v>
      </c>
      <c r="AD103">
        <v>0</v>
      </c>
      <c r="AE103">
        <v>0</v>
      </c>
      <c r="AF103">
        <v>1</v>
      </c>
      <c r="AG103">
        <v>0</v>
      </c>
      <c r="AH103">
        <v>0</v>
      </c>
      <c r="AI103">
        <v>1</v>
      </c>
      <c r="AJ103">
        <v>1</v>
      </c>
      <c r="AK103">
        <v>1</v>
      </c>
      <c r="AL103">
        <v>1</v>
      </c>
      <c r="AN103">
        <v>0</v>
      </c>
      <c r="AO103">
        <v>1</v>
      </c>
      <c r="AP103">
        <v>0</v>
      </c>
      <c r="AQ103">
        <v>0</v>
      </c>
      <c r="AR103">
        <v>0</v>
      </c>
      <c r="AS103" t="s">
        <v>3</v>
      </c>
      <c r="AT103">
        <v>8.86</v>
      </c>
      <c r="AU103" t="s">
        <v>3</v>
      </c>
      <c r="AV103">
        <v>0</v>
      </c>
      <c r="AW103">
        <v>2</v>
      </c>
      <c r="AX103">
        <v>40387726</v>
      </c>
      <c r="AY103">
        <v>1</v>
      </c>
      <c r="AZ103">
        <v>0</v>
      </c>
      <c r="BA103">
        <v>103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Y103*Source!I198</f>
        <v>0</v>
      </c>
      <c r="CY103">
        <f>AB103</f>
        <v>1.05</v>
      </c>
      <c r="CZ103">
        <f>AF103</f>
        <v>1</v>
      </c>
      <c r="DA103">
        <f>AJ103</f>
        <v>1</v>
      </c>
      <c r="DB103">
        <f t="shared" si="13"/>
        <v>8.86</v>
      </c>
      <c r="DC103">
        <f t="shared" si="14"/>
        <v>0</v>
      </c>
    </row>
    <row r="104" spans="1:107" x14ac:dyDescent="0.2">
      <c r="A104">
        <f>ROW(Source!A199)</f>
        <v>199</v>
      </c>
      <c r="B104">
        <v>40385408</v>
      </c>
      <c r="C104">
        <v>40387727</v>
      </c>
      <c r="D104">
        <v>26715131</v>
      </c>
      <c r="E104">
        <v>26675980</v>
      </c>
      <c r="F104">
        <v>1</v>
      </c>
      <c r="G104">
        <v>26675980</v>
      </c>
      <c r="H104">
        <v>1</v>
      </c>
      <c r="I104" t="s">
        <v>901</v>
      </c>
      <c r="J104" t="s">
        <v>3</v>
      </c>
      <c r="K104" t="s">
        <v>902</v>
      </c>
      <c r="L104">
        <v>1191</v>
      </c>
      <c r="N104">
        <v>1013</v>
      </c>
      <c r="O104" t="s">
        <v>903</v>
      </c>
      <c r="P104" t="s">
        <v>903</v>
      </c>
      <c r="Q104">
        <v>1</v>
      </c>
      <c r="W104">
        <v>0</v>
      </c>
      <c r="X104">
        <v>476480486</v>
      </c>
      <c r="Y104">
        <v>69.8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</v>
      </c>
      <c r="AJ104">
        <v>1</v>
      </c>
      <c r="AK104">
        <v>1</v>
      </c>
      <c r="AL104">
        <v>1</v>
      </c>
      <c r="AN104">
        <v>0</v>
      </c>
      <c r="AO104">
        <v>1</v>
      </c>
      <c r="AP104">
        <v>0</v>
      </c>
      <c r="AQ104">
        <v>0</v>
      </c>
      <c r="AR104">
        <v>0</v>
      </c>
      <c r="AS104" t="s">
        <v>3</v>
      </c>
      <c r="AT104">
        <v>69.8</v>
      </c>
      <c r="AU104" t="s">
        <v>3</v>
      </c>
      <c r="AV104">
        <v>1</v>
      </c>
      <c r="AW104">
        <v>2</v>
      </c>
      <c r="AX104">
        <v>40387736</v>
      </c>
      <c r="AY104">
        <v>1</v>
      </c>
      <c r="AZ104">
        <v>0</v>
      </c>
      <c r="BA104">
        <v>104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Y104*Source!I199</f>
        <v>0</v>
      </c>
      <c r="CY104">
        <f>AD104</f>
        <v>0</v>
      </c>
      <c r="CZ104">
        <f>AH104</f>
        <v>0</v>
      </c>
      <c r="DA104">
        <f>AL104</f>
        <v>1</v>
      </c>
      <c r="DB104">
        <f t="shared" si="13"/>
        <v>0</v>
      </c>
      <c r="DC104">
        <f t="shared" si="14"/>
        <v>0</v>
      </c>
    </row>
    <row r="105" spans="1:107" x14ac:dyDescent="0.2">
      <c r="A105">
        <f>ROW(Source!A199)</f>
        <v>199</v>
      </c>
      <c r="B105">
        <v>40385408</v>
      </c>
      <c r="C105">
        <v>40387727</v>
      </c>
      <c r="D105">
        <v>26787462</v>
      </c>
      <c r="E105">
        <v>1</v>
      </c>
      <c r="F105">
        <v>1</v>
      </c>
      <c r="G105">
        <v>26675980</v>
      </c>
      <c r="H105">
        <v>2</v>
      </c>
      <c r="I105" t="s">
        <v>988</v>
      </c>
      <c r="J105" t="s">
        <v>989</v>
      </c>
      <c r="K105" t="s">
        <v>990</v>
      </c>
      <c r="L105">
        <v>1367</v>
      </c>
      <c r="N105">
        <v>1011</v>
      </c>
      <c r="O105" t="s">
        <v>907</v>
      </c>
      <c r="P105" t="s">
        <v>907</v>
      </c>
      <c r="Q105">
        <v>1</v>
      </c>
      <c r="W105">
        <v>0</v>
      </c>
      <c r="X105">
        <v>-266174272</v>
      </c>
      <c r="Y105">
        <v>0.61</v>
      </c>
      <c r="AA105">
        <v>0</v>
      </c>
      <c r="AB105">
        <v>199.9</v>
      </c>
      <c r="AC105">
        <v>19</v>
      </c>
      <c r="AD105">
        <v>0</v>
      </c>
      <c r="AE105">
        <v>0</v>
      </c>
      <c r="AF105">
        <v>190.93</v>
      </c>
      <c r="AG105">
        <v>18.149999999999999</v>
      </c>
      <c r="AH105">
        <v>0</v>
      </c>
      <c r="AI105">
        <v>1</v>
      </c>
      <c r="AJ105">
        <v>1</v>
      </c>
      <c r="AK105">
        <v>1</v>
      </c>
      <c r="AL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 t="s">
        <v>3</v>
      </c>
      <c r="AT105">
        <v>0.61</v>
      </c>
      <c r="AU105" t="s">
        <v>3</v>
      </c>
      <c r="AV105">
        <v>0</v>
      </c>
      <c r="AW105">
        <v>2</v>
      </c>
      <c r="AX105">
        <v>40387737</v>
      </c>
      <c r="AY105">
        <v>1</v>
      </c>
      <c r="AZ105">
        <v>0</v>
      </c>
      <c r="BA105">
        <v>105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Y105*Source!I199</f>
        <v>0</v>
      </c>
      <c r="CY105">
        <f>AB105</f>
        <v>199.9</v>
      </c>
      <c r="CZ105">
        <f>AF105</f>
        <v>190.93</v>
      </c>
      <c r="DA105">
        <f>AJ105</f>
        <v>1</v>
      </c>
      <c r="DB105">
        <f t="shared" si="13"/>
        <v>116.47</v>
      </c>
      <c r="DC105">
        <f t="shared" si="14"/>
        <v>11.07</v>
      </c>
    </row>
    <row r="106" spans="1:107" x14ac:dyDescent="0.2">
      <c r="A106">
        <f>ROW(Source!A199)</f>
        <v>199</v>
      </c>
      <c r="B106">
        <v>40385408</v>
      </c>
      <c r="C106">
        <v>40387727</v>
      </c>
      <c r="D106">
        <v>26781698</v>
      </c>
      <c r="E106">
        <v>1</v>
      </c>
      <c r="F106">
        <v>1</v>
      </c>
      <c r="G106">
        <v>26675980</v>
      </c>
      <c r="H106">
        <v>3</v>
      </c>
      <c r="I106" t="s">
        <v>223</v>
      </c>
      <c r="J106" t="s">
        <v>225</v>
      </c>
      <c r="K106" t="s">
        <v>224</v>
      </c>
      <c r="L106">
        <v>1339</v>
      </c>
      <c r="N106">
        <v>1007</v>
      </c>
      <c r="O106" t="s">
        <v>44</v>
      </c>
      <c r="P106" t="s">
        <v>44</v>
      </c>
      <c r="Q106">
        <v>1</v>
      </c>
      <c r="W106">
        <v>1</v>
      </c>
      <c r="X106">
        <v>-758282629</v>
      </c>
      <c r="Y106">
        <v>-5.9</v>
      </c>
      <c r="AA106">
        <v>4233.4399999999996</v>
      </c>
      <c r="AB106">
        <v>0</v>
      </c>
      <c r="AC106">
        <v>0</v>
      </c>
      <c r="AD106">
        <v>0</v>
      </c>
      <c r="AE106">
        <v>704.89</v>
      </c>
      <c r="AF106">
        <v>0</v>
      </c>
      <c r="AG106">
        <v>0</v>
      </c>
      <c r="AH106">
        <v>0</v>
      </c>
      <c r="AI106">
        <v>5.97</v>
      </c>
      <c r="AJ106">
        <v>1</v>
      </c>
      <c r="AK106">
        <v>1</v>
      </c>
      <c r="AL106">
        <v>1</v>
      </c>
      <c r="AN106">
        <v>0</v>
      </c>
      <c r="AO106">
        <v>1</v>
      </c>
      <c r="AP106">
        <v>0</v>
      </c>
      <c r="AQ106">
        <v>0</v>
      </c>
      <c r="AR106">
        <v>0</v>
      </c>
      <c r="AS106" t="s">
        <v>3</v>
      </c>
      <c r="AT106">
        <v>-5.9</v>
      </c>
      <c r="AU106" t="s">
        <v>3</v>
      </c>
      <c r="AV106">
        <v>0</v>
      </c>
      <c r="AW106">
        <v>2</v>
      </c>
      <c r="AX106">
        <v>40387738</v>
      </c>
      <c r="AY106">
        <v>1</v>
      </c>
      <c r="AZ106">
        <v>6144</v>
      </c>
      <c r="BA106">
        <v>106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Y106*Source!I199</f>
        <v>0</v>
      </c>
      <c r="CY106">
        <f t="shared" ref="CY106:CY111" si="15">AA106</f>
        <v>4233.4399999999996</v>
      </c>
      <c r="CZ106">
        <f t="shared" ref="CZ106:CZ111" si="16">AE106</f>
        <v>704.89</v>
      </c>
      <c r="DA106">
        <f t="shared" ref="DA106:DA111" si="17">AI106</f>
        <v>5.97</v>
      </c>
      <c r="DB106">
        <f t="shared" si="13"/>
        <v>-4158.8500000000004</v>
      </c>
      <c r="DC106">
        <f t="shared" si="14"/>
        <v>0</v>
      </c>
    </row>
    <row r="107" spans="1:107" x14ac:dyDescent="0.2">
      <c r="A107">
        <f>ROW(Source!A199)</f>
        <v>199</v>
      </c>
      <c r="B107">
        <v>40385408</v>
      </c>
      <c r="C107">
        <v>40387727</v>
      </c>
      <c r="D107">
        <v>26781698</v>
      </c>
      <c r="E107">
        <v>1</v>
      </c>
      <c r="F107">
        <v>1</v>
      </c>
      <c r="G107">
        <v>26675980</v>
      </c>
      <c r="H107">
        <v>3</v>
      </c>
      <c r="I107" t="s">
        <v>223</v>
      </c>
      <c r="J107" t="s">
        <v>225</v>
      </c>
      <c r="K107" t="s">
        <v>224</v>
      </c>
      <c r="L107">
        <v>1339</v>
      </c>
      <c r="N107">
        <v>1007</v>
      </c>
      <c r="O107" t="s">
        <v>44</v>
      </c>
      <c r="P107" t="s">
        <v>44</v>
      </c>
      <c r="Q107">
        <v>1</v>
      </c>
      <c r="W107">
        <v>0</v>
      </c>
      <c r="X107">
        <v>-758282629</v>
      </c>
      <c r="Y107">
        <v>9.322000000000001</v>
      </c>
      <c r="AA107">
        <v>4233.4399999999996</v>
      </c>
      <c r="AB107">
        <v>0</v>
      </c>
      <c r="AC107">
        <v>0</v>
      </c>
      <c r="AD107">
        <v>0</v>
      </c>
      <c r="AE107">
        <v>704.89</v>
      </c>
      <c r="AF107">
        <v>0</v>
      </c>
      <c r="AG107">
        <v>0</v>
      </c>
      <c r="AH107">
        <v>0</v>
      </c>
      <c r="AI107">
        <v>5.97</v>
      </c>
      <c r="AJ107">
        <v>1</v>
      </c>
      <c r="AK107">
        <v>1</v>
      </c>
      <c r="AL107">
        <v>1</v>
      </c>
      <c r="AN107">
        <v>0</v>
      </c>
      <c r="AO107">
        <v>0</v>
      </c>
      <c r="AP107">
        <v>1</v>
      </c>
      <c r="AQ107">
        <v>0</v>
      </c>
      <c r="AR107">
        <v>0</v>
      </c>
      <c r="AS107" t="s">
        <v>3</v>
      </c>
      <c r="AT107">
        <v>5.9</v>
      </c>
      <c r="AU107" t="s">
        <v>993</v>
      </c>
      <c r="AV107">
        <v>0</v>
      </c>
      <c r="AW107">
        <v>1</v>
      </c>
      <c r="AX107">
        <v>-1</v>
      </c>
      <c r="AY107">
        <v>0</v>
      </c>
      <c r="AZ107">
        <v>0</v>
      </c>
      <c r="BA107" t="s">
        <v>3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Y107*Source!I199</f>
        <v>0</v>
      </c>
      <c r="CY107">
        <f t="shared" si="15"/>
        <v>4233.4399999999996</v>
      </c>
      <c r="CZ107">
        <f t="shared" si="16"/>
        <v>704.89</v>
      </c>
      <c r="DA107">
        <f t="shared" si="17"/>
        <v>5.97</v>
      </c>
      <c r="DB107">
        <f>ROUND((ROUND(AT107*CZ107,2)*1.58),6)</f>
        <v>6570.9830000000002</v>
      </c>
      <c r="DC107">
        <f>ROUND((ROUND(AT107*AG107,2)*1.58),6)</f>
        <v>0</v>
      </c>
    </row>
    <row r="108" spans="1:107" x14ac:dyDescent="0.2">
      <c r="A108">
        <f>ROW(Source!A199)</f>
        <v>199</v>
      </c>
      <c r="B108">
        <v>40385408</v>
      </c>
      <c r="C108">
        <v>40387727</v>
      </c>
      <c r="D108">
        <v>26781832</v>
      </c>
      <c r="E108">
        <v>1</v>
      </c>
      <c r="F108">
        <v>1</v>
      </c>
      <c r="G108">
        <v>26675980</v>
      </c>
      <c r="H108">
        <v>3</v>
      </c>
      <c r="I108" t="s">
        <v>227</v>
      </c>
      <c r="J108" t="s">
        <v>229</v>
      </c>
      <c r="K108" t="s">
        <v>228</v>
      </c>
      <c r="L108">
        <v>1339</v>
      </c>
      <c r="N108">
        <v>1007</v>
      </c>
      <c r="O108" t="s">
        <v>44</v>
      </c>
      <c r="P108" t="s">
        <v>44</v>
      </c>
      <c r="Q108">
        <v>1</v>
      </c>
      <c r="W108">
        <v>1</v>
      </c>
      <c r="X108">
        <v>-718781615</v>
      </c>
      <c r="Y108">
        <v>-0.06</v>
      </c>
      <c r="AA108">
        <v>3326.7</v>
      </c>
      <c r="AB108">
        <v>0</v>
      </c>
      <c r="AC108">
        <v>0</v>
      </c>
      <c r="AD108">
        <v>0</v>
      </c>
      <c r="AE108">
        <v>451.14</v>
      </c>
      <c r="AF108">
        <v>0</v>
      </c>
      <c r="AG108">
        <v>0</v>
      </c>
      <c r="AH108">
        <v>0</v>
      </c>
      <c r="AI108">
        <v>7.33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0</v>
      </c>
      <c r="AQ108">
        <v>0</v>
      </c>
      <c r="AR108">
        <v>0</v>
      </c>
      <c r="AS108" t="s">
        <v>3</v>
      </c>
      <c r="AT108">
        <v>-0.06</v>
      </c>
      <c r="AU108" t="s">
        <v>3</v>
      </c>
      <c r="AV108">
        <v>0</v>
      </c>
      <c r="AW108">
        <v>2</v>
      </c>
      <c r="AX108">
        <v>40387739</v>
      </c>
      <c r="AY108">
        <v>1</v>
      </c>
      <c r="AZ108">
        <v>6144</v>
      </c>
      <c r="BA108">
        <v>107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Y108*Source!I199</f>
        <v>0</v>
      </c>
      <c r="CY108">
        <f t="shared" si="15"/>
        <v>3326.7</v>
      </c>
      <c r="CZ108">
        <f t="shared" si="16"/>
        <v>451.14</v>
      </c>
      <c r="DA108">
        <f t="shared" si="17"/>
        <v>7.33</v>
      </c>
      <c r="DB108">
        <f>ROUND(ROUND(AT108*CZ108,2),6)</f>
        <v>-27.07</v>
      </c>
      <c r="DC108">
        <f>ROUND(ROUND(AT108*AG108,2),6)</f>
        <v>0</v>
      </c>
    </row>
    <row r="109" spans="1:107" x14ac:dyDescent="0.2">
      <c r="A109">
        <f>ROW(Source!A199)</f>
        <v>199</v>
      </c>
      <c r="B109">
        <v>40385408</v>
      </c>
      <c r="C109">
        <v>40387727</v>
      </c>
      <c r="D109">
        <v>26781832</v>
      </c>
      <c r="E109">
        <v>1</v>
      </c>
      <c r="F109">
        <v>1</v>
      </c>
      <c r="G109">
        <v>26675980</v>
      </c>
      <c r="H109">
        <v>3</v>
      </c>
      <c r="I109" t="s">
        <v>227</v>
      </c>
      <c r="J109" t="s">
        <v>229</v>
      </c>
      <c r="K109" t="s">
        <v>228</v>
      </c>
      <c r="L109">
        <v>1339</v>
      </c>
      <c r="N109">
        <v>1007</v>
      </c>
      <c r="O109" t="s">
        <v>44</v>
      </c>
      <c r="P109" t="s">
        <v>44</v>
      </c>
      <c r="Q109">
        <v>1</v>
      </c>
      <c r="W109">
        <v>0</v>
      </c>
      <c r="X109">
        <v>-718781615</v>
      </c>
      <c r="Y109">
        <v>0.10979999999999999</v>
      </c>
      <c r="AA109">
        <v>3326.7</v>
      </c>
      <c r="AB109">
        <v>0</v>
      </c>
      <c r="AC109">
        <v>0</v>
      </c>
      <c r="AD109">
        <v>0</v>
      </c>
      <c r="AE109">
        <v>451.14</v>
      </c>
      <c r="AF109">
        <v>0</v>
      </c>
      <c r="AG109">
        <v>0</v>
      </c>
      <c r="AH109">
        <v>0</v>
      </c>
      <c r="AI109">
        <v>7.33</v>
      </c>
      <c r="AJ109">
        <v>1</v>
      </c>
      <c r="AK109">
        <v>1</v>
      </c>
      <c r="AL109">
        <v>1</v>
      </c>
      <c r="AN109">
        <v>0</v>
      </c>
      <c r="AO109">
        <v>0</v>
      </c>
      <c r="AP109">
        <v>1</v>
      </c>
      <c r="AQ109">
        <v>0</v>
      </c>
      <c r="AR109">
        <v>0</v>
      </c>
      <c r="AS109" t="s">
        <v>3</v>
      </c>
      <c r="AT109">
        <v>0.06</v>
      </c>
      <c r="AU109" t="s">
        <v>994</v>
      </c>
      <c r="AV109">
        <v>0</v>
      </c>
      <c r="AW109">
        <v>1</v>
      </c>
      <c r="AX109">
        <v>-1</v>
      </c>
      <c r="AY109">
        <v>0</v>
      </c>
      <c r="AZ109">
        <v>0</v>
      </c>
      <c r="BA109" t="s">
        <v>3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Y109*Source!I199</f>
        <v>0</v>
      </c>
      <c r="CY109">
        <f t="shared" si="15"/>
        <v>3326.7</v>
      </c>
      <c r="CZ109">
        <f t="shared" si="16"/>
        <v>451.14</v>
      </c>
      <c r="DA109">
        <f t="shared" si="17"/>
        <v>7.33</v>
      </c>
      <c r="DB109">
        <f>ROUND((ROUND(AT109*CZ109,2)*1.83),6)</f>
        <v>49.5381</v>
      </c>
      <c r="DC109">
        <f>ROUND((ROUND(AT109*AG109,2)*1.83),6)</f>
        <v>0</v>
      </c>
    </row>
    <row r="110" spans="1:107" x14ac:dyDescent="0.2">
      <c r="A110">
        <f>ROW(Source!A199)</f>
        <v>199</v>
      </c>
      <c r="B110">
        <v>40385408</v>
      </c>
      <c r="C110">
        <v>40387727</v>
      </c>
      <c r="D110">
        <v>26736904</v>
      </c>
      <c r="E110">
        <v>26675980</v>
      </c>
      <c r="F110">
        <v>1</v>
      </c>
      <c r="G110">
        <v>26675980</v>
      </c>
      <c r="H110">
        <v>3</v>
      </c>
      <c r="I110" t="s">
        <v>991</v>
      </c>
      <c r="J110" t="s">
        <v>3</v>
      </c>
      <c r="K110" t="s">
        <v>992</v>
      </c>
      <c r="L110">
        <v>1344</v>
      </c>
      <c r="N110">
        <v>1008</v>
      </c>
      <c r="O110" t="s">
        <v>931</v>
      </c>
      <c r="P110" t="s">
        <v>931</v>
      </c>
      <c r="Q110">
        <v>1</v>
      </c>
      <c r="W110">
        <v>0</v>
      </c>
      <c r="X110">
        <v>-94250534</v>
      </c>
      <c r="Y110">
        <v>116.34</v>
      </c>
      <c r="AA110">
        <v>1.01</v>
      </c>
      <c r="AB110">
        <v>0</v>
      </c>
      <c r="AC110">
        <v>0</v>
      </c>
      <c r="AD110">
        <v>0</v>
      </c>
      <c r="AE110">
        <v>1</v>
      </c>
      <c r="AF110">
        <v>0</v>
      </c>
      <c r="AG110">
        <v>0</v>
      </c>
      <c r="AH110">
        <v>0</v>
      </c>
      <c r="AI110">
        <v>1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0</v>
      </c>
      <c r="AQ110">
        <v>0</v>
      </c>
      <c r="AR110">
        <v>0</v>
      </c>
      <c r="AS110" t="s">
        <v>3</v>
      </c>
      <c r="AT110">
        <v>116.34</v>
      </c>
      <c r="AU110" t="s">
        <v>3</v>
      </c>
      <c r="AV110">
        <v>0</v>
      </c>
      <c r="AW110">
        <v>2</v>
      </c>
      <c r="AX110">
        <v>40387741</v>
      </c>
      <c r="AY110">
        <v>1</v>
      </c>
      <c r="AZ110">
        <v>0</v>
      </c>
      <c r="BA110">
        <v>109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Y110*Source!I199</f>
        <v>0</v>
      </c>
      <c r="CY110">
        <f t="shared" si="15"/>
        <v>1.01</v>
      </c>
      <c r="CZ110">
        <f t="shared" si="16"/>
        <v>1</v>
      </c>
      <c r="DA110">
        <f t="shared" si="17"/>
        <v>1</v>
      </c>
      <c r="DB110">
        <f t="shared" ref="DB110:DB141" si="18">ROUND(ROUND(AT110*CZ110,2),6)</f>
        <v>116.34</v>
      </c>
      <c r="DC110">
        <f t="shared" ref="DC110:DC141" si="19">ROUND(ROUND(AT110*AG110,2),6)</f>
        <v>0</v>
      </c>
    </row>
    <row r="111" spans="1:107" x14ac:dyDescent="0.2">
      <c r="A111">
        <f>ROW(Source!A199)</f>
        <v>199</v>
      </c>
      <c r="B111">
        <v>40385408</v>
      </c>
      <c r="C111">
        <v>40387727</v>
      </c>
      <c r="D111">
        <v>0</v>
      </c>
      <c r="E111">
        <v>26675980</v>
      </c>
      <c r="F111">
        <v>1</v>
      </c>
      <c r="G111">
        <v>26675980</v>
      </c>
      <c r="H111">
        <v>3</v>
      </c>
      <c r="I111" t="s">
        <v>233</v>
      </c>
      <c r="J111" t="s">
        <v>3</v>
      </c>
      <c r="K111" t="s">
        <v>234</v>
      </c>
      <c r="L111">
        <v>2283</v>
      </c>
      <c r="N111">
        <v>1013</v>
      </c>
      <c r="O111" t="s">
        <v>235</v>
      </c>
      <c r="P111" t="s">
        <v>235</v>
      </c>
      <c r="Q111">
        <v>1</v>
      </c>
      <c r="W111">
        <v>0</v>
      </c>
      <c r="X111">
        <v>859180201</v>
      </c>
      <c r="Y111">
        <v>100</v>
      </c>
      <c r="AA111">
        <v>427.6</v>
      </c>
      <c r="AB111">
        <v>0</v>
      </c>
      <c r="AC111">
        <v>0</v>
      </c>
      <c r="AD111">
        <v>0</v>
      </c>
      <c r="AE111">
        <v>75.23</v>
      </c>
      <c r="AF111">
        <v>0</v>
      </c>
      <c r="AG111">
        <v>0</v>
      </c>
      <c r="AH111">
        <v>0</v>
      </c>
      <c r="AI111">
        <v>5.65</v>
      </c>
      <c r="AJ111">
        <v>1</v>
      </c>
      <c r="AK111">
        <v>1</v>
      </c>
      <c r="AL111">
        <v>1</v>
      </c>
      <c r="AN111">
        <v>0</v>
      </c>
      <c r="AO111">
        <v>0</v>
      </c>
      <c r="AP111">
        <v>0</v>
      </c>
      <c r="AQ111">
        <v>0</v>
      </c>
      <c r="AR111">
        <v>0</v>
      </c>
      <c r="AS111" t="s">
        <v>3</v>
      </c>
      <c r="AT111">
        <v>100</v>
      </c>
      <c r="AU111" t="s">
        <v>3</v>
      </c>
      <c r="AV111">
        <v>0</v>
      </c>
      <c r="AW111">
        <v>1</v>
      </c>
      <c r="AX111">
        <v>-1</v>
      </c>
      <c r="AY111">
        <v>0</v>
      </c>
      <c r="AZ111">
        <v>0</v>
      </c>
      <c r="BA111" t="s">
        <v>3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Y111*Source!I199</f>
        <v>0</v>
      </c>
      <c r="CY111">
        <f t="shared" si="15"/>
        <v>427.6</v>
      </c>
      <c r="CZ111">
        <f t="shared" si="16"/>
        <v>75.23</v>
      </c>
      <c r="DA111">
        <f t="shared" si="17"/>
        <v>5.65</v>
      </c>
      <c r="DB111">
        <f t="shared" si="18"/>
        <v>7523</v>
      </c>
      <c r="DC111">
        <f t="shared" si="19"/>
        <v>0</v>
      </c>
    </row>
    <row r="112" spans="1:107" x14ac:dyDescent="0.2">
      <c r="A112">
        <f>ROW(Source!A239)</f>
        <v>239</v>
      </c>
      <c r="B112">
        <v>40385408</v>
      </c>
      <c r="C112">
        <v>40387747</v>
      </c>
      <c r="D112">
        <v>26715131</v>
      </c>
      <c r="E112">
        <v>26675980</v>
      </c>
      <c r="F112">
        <v>1</v>
      </c>
      <c r="G112">
        <v>26675980</v>
      </c>
      <c r="H112">
        <v>1</v>
      </c>
      <c r="I112" t="s">
        <v>901</v>
      </c>
      <c r="J112" t="s">
        <v>3</v>
      </c>
      <c r="K112" t="s">
        <v>902</v>
      </c>
      <c r="L112">
        <v>1191</v>
      </c>
      <c r="N112">
        <v>1013</v>
      </c>
      <c r="O112" t="s">
        <v>903</v>
      </c>
      <c r="P112" t="s">
        <v>903</v>
      </c>
      <c r="Q112">
        <v>1</v>
      </c>
      <c r="W112">
        <v>0</v>
      </c>
      <c r="X112">
        <v>476480486</v>
      </c>
      <c r="Y112">
        <v>32.83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1</v>
      </c>
      <c r="AP112">
        <v>0</v>
      </c>
      <c r="AQ112">
        <v>0</v>
      </c>
      <c r="AR112">
        <v>0</v>
      </c>
      <c r="AS112" t="s">
        <v>3</v>
      </c>
      <c r="AT112">
        <v>32.83</v>
      </c>
      <c r="AU112" t="s">
        <v>3</v>
      </c>
      <c r="AV112">
        <v>1</v>
      </c>
      <c r="AW112">
        <v>2</v>
      </c>
      <c r="AX112">
        <v>40387756</v>
      </c>
      <c r="AY112">
        <v>1</v>
      </c>
      <c r="AZ112">
        <v>0</v>
      </c>
      <c r="BA112">
        <v>110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Y112*Source!I239</f>
        <v>0</v>
      </c>
      <c r="CY112">
        <f>AD112</f>
        <v>0</v>
      </c>
      <c r="CZ112">
        <f>AH112</f>
        <v>0</v>
      </c>
      <c r="DA112">
        <f>AL112</f>
        <v>1</v>
      </c>
      <c r="DB112">
        <f t="shared" si="18"/>
        <v>0</v>
      </c>
      <c r="DC112">
        <f t="shared" si="19"/>
        <v>0</v>
      </c>
    </row>
    <row r="113" spans="1:107" x14ac:dyDescent="0.2">
      <c r="A113">
        <f>ROW(Source!A239)</f>
        <v>239</v>
      </c>
      <c r="B113">
        <v>40385408</v>
      </c>
      <c r="C113">
        <v>40387747</v>
      </c>
      <c r="D113">
        <v>26787462</v>
      </c>
      <c r="E113">
        <v>1</v>
      </c>
      <c r="F113">
        <v>1</v>
      </c>
      <c r="G113">
        <v>26675980</v>
      </c>
      <c r="H113">
        <v>2</v>
      </c>
      <c r="I113" t="s">
        <v>988</v>
      </c>
      <c r="J113" t="s">
        <v>989</v>
      </c>
      <c r="K113" t="s">
        <v>990</v>
      </c>
      <c r="L113">
        <v>1367</v>
      </c>
      <c r="N113">
        <v>1011</v>
      </c>
      <c r="O113" t="s">
        <v>907</v>
      </c>
      <c r="P113" t="s">
        <v>907</v>
      </c>
      <c r="Q113">
        <v>1</v>
      </c>
      <c r="W113">
        <v>0</v>
      </c>
      <c r="X113">
        <v>-266174272</v>
      </c>
      <c r="Y113">
        <v>0.32</v>
      </c>
      <c r="AA113">
        <v>0</v>
      </c>
      <c r="AB113">
        <v>199.9</v>
      </c>
      <c r="AC113">
        <v>19</v>
      </c>
      <c r="AD113">
        <v>0</v>
      </c>
      <c r="AE113">
        <v>0</v>
      </c>
      <c r="AF113">
        <v>190.93</v>
      </c>
      <c r="AG113">
        <v>18.149999999999999</v>
      </c>
      <c r="AH113">
        <v>0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0</v>
      </c>
      <c r="AQ113">
        <v>0</v>
      </c>
      <c r="AR113">
        <v>0</v>
      </c>
      <c r="AS113" t="s">
        <v>3</v>
      </c>
      <c r="AT113">
        <v>0.32</v>
      </c>
      <c r="AU113" t="s">
        <v>3</v>
      </c>
      <c r="AV113">
        <v>0</v>
      </c>
      <c r="AW113">
        <v>2</v>
      </c>
      <c r="AX113">
        <v>40387757</v>
      </c>
      <c r="AY113">
        <v>1</v>
      </c>
      <c r="AZ113">
        <v>0</v>
      </c>
      <c r="BA113">
        <v>111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Y113*Source!I239</f>
        <v>0</v>
      </c>
      <c r="CY113">
        <f>AB113</f>
        <v>199.9</v>
      </c>
      <c r="CZ113">
        <f>AF113</f>
        <v>190.93</v>
      </c>
      <c r="DA113">
        <f>AJ113</f>
        <v>1</v>
      </c>
      <c r="DB113">
        <f t="shared" si="18"/>
        <v>61.1</v>
      </c>
      <c r="DC113">
        <f t="shared" si="19"/>
        <v>5.81</v>
      </c>
    </row>
    <row r="114" spans="1:107" x14ac:dyDescent="0.2">
      <c r="A114">
        <f>ROW(Source!A239)</f>
        <v>239</v>
      </c>
      <c r="B114">
        <v>40385408</v>
      </c>
      <c r="C114">
        <v>40387747</v>
      </c>
      <c r="D114">
        <v>26787555</v>
      </c>
      <c r="E114">
        <v>1</v>
      </c>
      <c r="F114">
        <v>1</v>
      </c>
      <c r="G114">
        <v>26675980</v>
      </c>
      <c r="H114">
        <v>2</v>
      </c>
      <c r="I114" t="s">
        <v>995</v>
      </c>
      <c r="J114" t="s">
        <v>996</v>
      </c>
      <c r="K114" t="s">
        <v>997</v>
      </c>
      <c r="L114">
        <v>1367</v>
      </c>
      <c r="N114">
        <v>1011</v>
      </c>
      <c r="O114" t="s">
        <v>907</v>
      </c>
      <c r="P114" t="s">
        <v>907</v>
      </c>
      <c r="Q114">
        <v>1</v>
      </c>
      <c r="W114">
        <v>0</v>
      </c>
      <c r="X114">
        <v>482200787</v>
      </c>
      <c r="Y114">
        <v>0.85</v>
      </c>
      <c r="AA114">
        <v>0</v>
      </c>
      <c r="AB114">
        <v>76.430000000000007</v>
      </c>
      <c r="AC114">
        <v>17.690000000000001</v>
      </c>
      <c r="AD114">
        <v>0</v>
      </c>
      <c r="AE114">
        <v>0</v>
      </c>
      <c r="AF114">
        <v>73</v>
      </c>
      <c r="AG114">
        <v>16.899999999999999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0.85</v>
      </c>
      <c r="AU114" t="s">
        <v>3</v>
      </c>
      <c r="AV114">
        <v>0</v>
      </c>
      <c r="AW114">
        <v>2</v>
      </c>
      <c r="AX114">
        <v>40387758</v>
      </c>
      <c r="AY114">
        <v>1</v>
      </c>
      <c r="AZ114">
        <v>0</v>
      </c>
      <c r="BA114">
        <v>112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Y114*Source!I239</f>
        <v>0</v>
      </c>
      <c r="CY114">
        <f>AB114</f>
        <v>76.430000000000007</v>
      </c>
      <c r="CZ114">
        <f>AF114</f>
        <v>73</v>
      </c>
      <c r="DA114">
        <f>AJ114</f>
        <v>1</v>
      </c>
      <c r="DB114">
        <f t="shared" si="18"/>
        <v>62.05</v>
      </c>
      <c r="DC114">
        <f t="shared" si="19"/>
        <v>14.37</v>
      </c>
    </row>
    <row r="115" spans="1:107" x14ac:dyDescent="0.2">
      <c r="A115">
        <f>ROW(Source!A239)</f>
        <v>239</v>
      </c>
      <c r="B115">
        <v>40385408</v>
      </c>
      <c r="C115">
        <v>40387747</v>
      </c>
      <c r="D115">
        <v>26763335</v>
      </c>
      <c r="E115">
        <v>1</v>
      </c>
      <c r="F115">
        <v>1</v>
      </c>
      <c r="G115">
        <v>26675980</v>
      </c>
      <c r="H115">
        <v>3</v>
      </c>
      <c r="I115" t="s">
        <v>998</v>
      </c>
      <c r="J115" t="s">
        <v>999</v>
      </c>
      <c r="K115" t="s">
        <v>1000</v>
      </c>
      <c r="L115">
        <v>1348</v>
      </c>
      <c r="N115">
        <v>1009</v>
      </c>
      <c r="O115" t="s">
        <v>57</v>
      </c>
      <c r="P115" t="s">
        <v>57</v>
      </c>
      <c r="Q115">
        <v>1000</v>
      </c>
      <c r="W115">
        <v>0</v>
      </c>
      <c r="X115">
        <v>563176784</v>
      </c>
      <c r="Y115">
        <v>1E-3</v>
      </c>
      <c r="AA115">
        <v>6534.46</v>
      </c>
      <c r="AB115">
        <v>0</v>
      </c>
      <c r="AC115">
        <v>0</v>
      </c>
      <c r="AD115">
        <v>0</v>
      </c>
      <c r="AE115">
        <v>6521.42</v>
      </c>
      <c r="AF115">
        <v>0</v>
      </c>
      <c r="AG115">
        <v>0</v>
      </c>
      <c r="AH115">
        <v>0</v>
      </c>
      <c r="AI115">
        <v>1</v>
      </c>
      <c r="AJ115">
        <v>1</v>
      </c>
      <c r="AK115">
        <v>1</v>
      </c>
      <c r="AL115">
        <v>1</v>
      </c>
      <c r="AN115">
        <v>0</v>
      </c>
      <c r="AO115">
        <v>1</v>
      </c>
      <c r="AP115">
        <v>0</v>
      </c>
      <c r="AQ115">
        <v>0</v>
      </c>
      <c r="AR115">
        <v>0</v>
      </c>
      <c r="AS115" t="s">
        <v>3</v>
      </c>
      <c r="AT115">
        <v>1E-3</v>
      </c>
      <c r="AU115" t="s">
        <v>3</v>
      </c>
      <c r="AV115">
        <v>0</v>
      </c>
      <c r="AW115">
        <v>2</v>
      </c>
      <c r="AX115">
        <v>40387759</v>
      </c>
      <c r="AY115">
        <v>1</v>
      </c>
      <c r="AZ115">
        <v>0</v>
      </c>
      <c r="BA115">
        <v>113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Y115*Source!I239</f>
        <v>0</v>
      </c>
      <c r="CY115">
        <f>AA115</f>
        <v>6534.46</v>
      </c>
      <c r="CZ115">
        <f>AE115</f>
        <v>6521.42</v>
      </c>
      <c r="DA115">
        <f>AI115</f>
        <v>1</v>
      </c>
      <c r="DB115">
        <f t="shared" si="18"/>
        <v>6.52</v>
      </c>
      <c r="DC115">
        <f t="shared" si="19"/>
        <v>0</v>
      </c>
    </row>
    <row r="116" spans="1:107" x14ac:dyDescent="0.2">
      <c r="A116">
        <f>ROW(Source!A239)</f>
        <v>239</v>
      </c>
      <c r="B116">
        <v>40385408</v>
      </c>
      <c r="C116">
        <v>40387747</v>
      </c>
      <c r="D116">
        <v>26763429</v>
      </c>
      <c r="E116">
        <v>1</v>
      </c>
      <c r="F116">
        <v>1</v>
      </c>
      <c r="G116">
        <v>26675980</v>
      </c>
      <c r="H116">
        <v>3</v>
      </c>
      <c r="I116" t="s">
        <v>1001</v>
      </c>
      <c r="J116" t="s">
        <v>1002</v>
      </c>
      <c r="K116" t="s">
        <v>1003</v>
      </c>
      <c r="L116">
        <v>1339</v>
      </c>
      <c r="N116">
        <v>1007</v>
      </c>
      <c r="O116" t="s">
        <v>44</v>
      </c>
      <c r="P116" t="s">
        <v>44</v>
      </c>
      <c r="Q116">
        <v>1</v>
      </c>
      <c r="W116">
        <v>0</v>
      </c>
      <c r="X116">
        <v>-164923881</v>
      </c>
      <c r="Y116">
        <v>0.17</v>
      </c>
      <c r="AA116">
        <v>1832.22</v>
      </c>
      <c r="AB116">
        <v>0</v>
      </c>
      <c r="AC116">
        <v>0</v>
      </c>
      <c r="AD116">
        <v>0</v>
      </c>
      <c r="AE116">
        <v>1828.56</v>
      </c>
      <c r="AF116">
        <v>0</v>
      </c>
      <c r="AG116">
        <v>0</v>
      </c>
      <c r="AH116">
        <v>0</v>
      </c>
      <c r="AI116">
        <v>1</v>
      </c>
      <c r="AJ116">
        <v>1</v>
      </c>
      <c r="AK116">
        <v>1</v>
      </c>
      <c r="AL116">
        <v>1</v>
      </c>
      <c r="AN116">
        <v>0</v>
      </c>
      <c r="AO116">
        <v>1</v>
      </c>
      <c r="AP116">
        <v>0</v>
      </c>
      <c r="AQ116">
        <v>0</v>
      </c>
      <c r="AR116">
        <v>0</v>
      </c>
      <c r="AS116" t="s">
        <v>3</v>
      </c>
      <c r="AT116">
        <v>0.17</v>
      </c>
      <c r="AU116" t="s">
        <v>3</v>
      </c>
      <c r="AV116">
        <v>0</v>
      </c>
      <c r="AW116">
        <v>2</v>
      </c>
      <c r="AX116">
        <v>40387760</v>
      </c>
      <c r="AY116">
        <v>1</v>
      </c>
      <c r="AZ116">
        <v>0</v>
      </c>
      <c r="BA116">
        <v>114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Y116*Source!I239</f>
        <v>0</v>
      </c>
      <c r="CY116">
        <f>AA116</f>
        <v>1832.22</v>
      </c>
      <c r="CZ116">
        <f>AE116</f>
        <v>1828.56</v>
      </c>
      <c r="DA116">
        <f>AI116</f>
        <v>1</v>
      </c>
      <c r="DB116">
        <f t="shared" si="18"/>
        <v>310.86</v>
      </c>
      <c r="DC116">
        <f t="shared" si="19"/>
        <v>0</v>
      </c>
    </row>
    <row r="117" spans="1:107" x14ac:dyDescent="0.2">
      <c r="A117">
        <f>ROW(Source!A239)</f>
        <v>239</v>
      </c>
      <c r="B117">
        <v>40385408</v>
      </c>
      <c r="C117">
        <v>40387747</v>
      </c>
      <c r="D117">
        <v>26781698</v>
      </c>
      <c r="E117">
        <v>1</v>
      </c>
      <c r="F117">
        <v>1</v>
      </c>
      <c r="G117">
        <v>26675980</v>
      </c>
      <c r="H117">
        <v>3</v>
      </c>
      <c r="I117" t="s">
        <v>223</v>
      </c>
      <c r="J117" t="s">
        <v>225</v>
      </c>
      <c r="K117" t="s">
        <v>224</v>
      </c>
      <c r="L117">
        <v>1339</v>
      </c>
      <c r="N117">
        <v>1007</v>
      </c>
      <c r="O117" t="s">
        <v>44</v>
      </c>
      <c r="P117" t="s">
        <v>44</v>
      </c>
      <c r="Q117">
        <v>1</v>
      </c>
      <c r="W117">
        <v>0</v>
      </c>
      <c r="X117">
        <v>-758282629</v>
      </c>
      <c r="Y117">
        <v>4.8</v>
      </c>
      <c r="AA117">
        <v>4216.6099999999997</v>
      </c>
      <c r="AB117">
        <v>0</v>
      </c>
      <c r="AC117">
        <v>0</v>
      </c>
      <c r="AD117">
        <v>0</v>
      </c>
      <c r="AE117">
        <v>704.89</v>
      </c>
      <c r="AF117">
        <v>0</v>
      </c>
      <c r="AG117">
        <v>0</v>
      </c>
      <c r="AH117">
        <v>0</v>
      </c>
      <c r="AI117">
        <v>5.97</v>
      </c>
      <c r="AJ117">
        <v>1</v>
      </c>
      <c r="AK117">
        <v>1</v>
      </c>
      <c r="AL117">
        <v>1</v>
      </c>
      <c r="AN117">
        <v>0</v>
      </c>
      <c r="AO117">
        <v>0</v>
      </c>
      <c r="AP117">
        <v>0</v>
      </c>
      <c r="AQ117">
        <v>0</v>
      </c>
      <c r="AR117">
        <v>0</v>
      </c>
      <c r="AS117" t="s">
        <v>3</v>
      </c>
      <c r="AT117">
        <v>4.8</v>
      </c>
      <c r="AU117" t="s">
        <v>3</v>
      </c>
      <c r="AV117">
        <v>0</v>
      </c>
      <c r="AW117">
        <v>1</v>
      </c>
      <c r="AX117">
        <v>-1</v>
      </c>
      <c r="AY117">
        <v>0</v>
      </c>
      <c r="AZ117">
        <v>0</v>
      </c>
      <c r="BA117" t="s">
        <v>3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Y117*Source!I239</f>
        <v>0</v>
      </c>
      <c r="CY117">
        <f>AA117</f>
        <v>4216.6099999999997</v>
      </c>
      <c r="CZ117">
        <f>AE117</f>
        <v>704.89</v>
      </c>
      <c r="DA117">
        <f>AI117</f>
        <v>5.97</v>
      </c>
      <c r="DB117">
        <f t="shared" si="18"/>
        <v>3383.47</v>
      </c>
      <c r="DC117">
        <f t="shared" si="19"/>
        <v>0</v>
      </c>
    </row>
    <row r="118" spans="1:107" x14ac:dyDescent="0.2">
      <c r="A118">
        <f>ROW(Source!A239)</f>
        <v>239</v>
      </c>
      <c r="B118">
        <v>40385408</v>
      </c>
      <c r="C118">
        <v>40387747</v>
      </c>
      <c r="D118">
        <v>0</v>
      </c>
      <c r="E118">
        <v>26675980</v>
      </c>
      <c r="F118">
        <v>1</v>
      </c>
      <c r="G118">
        <v>26675980</v>
      </c>
      <c r="H118">
        <v>3</v>
      </c>
      <c r="I118" t="s">
        <v>233</v>
      </c>
      <c r="J118" t="s">
        <v>3</v>
      </c>
      <c r="K118" t="s">
        <v>247</v>
      </c>
      <c r="L118">
        <v>2283</v>
      </c>
      <c r="N118">
        <v>1013</v>
      </c>
      <c r="O118" t="s">
        <v>235</v>
      </c>
      <c r="P118" t="s">
        <v>235</v>
      </c>
      <c r="Q118">
        <v>1</v>
      </c>
      <c r="W118">
        <v>0</v>
      </c>
      <c r="X118">
        <v>-30687339</v>
      </c>
      <c r="Y118">
        <v>100</v>
      </c>
      <c r="AA118">
        <v>298.07</v>
      </c>
      <c r="AB118">
        <v>0</v>
      </c>
      <c r="AC118">
        <v>0</v>
      </c>
      <c r="AD118">
        <v>0</v>
      </c>
      <c r="AE118">
        <v>52.65</v>
      </c>
      <c r="AF118">
        <v>0</v>
      </c>
      <c r="AG118">
        <v>0</v>
      </c>
      <c r="AH118">
        <v>0</v>
      </c>
      <c r="AI118">
        <v>5.65</v>
      </c>
      <c r="AJ118">
        <v>1</v>
      </c>
      <c r="AK118">
        <v>1</v>
      </c>
      <c r="AL118">
        <v>1</v>
      </c>
      <c r="AN118">
        <v>0</v>
      </c>
      <c r="AO118">
        <v>0</v>
      </c>
      <c r="AP118">
        <v>0</v>
      </c>
      <c r="AQ118">
        <v>0</v>
      </c>
      <c r="AR118">
        <v>0</v>
      </c>
      <c r="AS118" t="s">
        <v>3</v>
      </c>
      <c r="AT118">
        <v>100</v>
      </c>
      <c r="AU118" t="s">
        <v>3</v>
      </c>
      <c r="AV118">
        <v>0</v>
      </c>
      <c r="AW118">
        <v>1</v>
      </c>
      <c r="AX118">
        <v>-1</v>
      </c>
      <c r="AY118">
        <v>0</v>
      </c>
      <c r="AZ118">
        <v>0</v>
      </c>
      <c r="BA118" t="s">
        <v>3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Y118*Source!I239</f>
        <v>0</v>
      </c>
      <c r="CY118">
        <f>AA118</f>
        <v>298.07</v>
      </c>
      <c r="CZ118">
        <f>AE118</f>
        <v>52.65</v>
      </c>
      <c r="DA118">
        <f>AI118</f>
        <v>5.65</v>
      </c>
      <c r="DB118">
        <f t="shared" si="18"/>
        <v>5265</v>
      </c>
      <c r="DC118">
        <f t="shared" si="19"/>
        <v>0</v>
      </c>
    </row>
    <row r="119" spans="1:107" x14ac:dyDescent="0.2">
      <c r="A119">
        <f>ROW(Source!A239)</f>
        <v>239</v>
      </c>
      <c r="B119">
        <v>40385408</v>
      </c>
      <c r="C119">
        <v>40387747</v>
      </c>
      <c r="D119">
        <v>0</v>
      </c>
      <c r="E119">
        <v>26675980</v>
      </c>
      <c r="F119">
        <v>1</v>
      </c>
      <c r="G119">
        <v>26675980</v>
      </c>
      <c r="H119">
        <v>3</v>
      </c>
      <c r="I119" t="s">
        <v>233</v>
      </c>
      <c r="J119" t="s">
        <v>3</v>
      </c>
      <c r="K119" t="s">
        <v>250</v>
      </c>
      <c r="L119">
        <v>2283</v>
      </c>
      <c r="N119">
        <v>1013</v>
      </c>
      <c r="O119" t="s">
        <v>235</v>
      </c>
      <c r="P119" t="s">
        <v>235</v>
      </c>
      <c r="Q119">
        <v>1</v>
      </c>
      <c r="W119">
        <v>0</v>
      </c>
      <c r="X119">
        <v>-964706823</v>
      </c>
      <c r="Y119">
        <v>100</v>
      </c>
      <c r="AA119">
        <v>799.21</v>
      </c>
      <c r="AB119">
        <v>0</v>
      </c>
      <c r="AC119">
        <v>0</v>
      </c>
      <c r="AD119">
        <v>0</v>
      </c>
      <c r="AE119">
        <v>141.17000000000002</v>
      </c>
      <c r="AF119">
        <v>0</v>
      </c>
      <c r="AG119">
        <v>0</v>
      </c>
      <c r="AH119">
        <v>0</v>
      </c>
      <c r="AI119">
        <v>5.65</v>
      </c>
      <c r="AJ119">
        <v>1</v>
      </c>
      <c r="AK119">
        <v>1</v>
      </c>
      <c r="AL119">
        <v>1</v>
      </c>
      <c r="AN119">
        <v>0</v>
      </c>
      <c r="AO119">
        <v>0</v>
      </c>
      <c r="AP119">
        <v>0</v>
      </c>
      <c r="AQ119">
        <v>0</v>
      </c>
      <c r="AR119">
        <v>0</v>
      </c>
      <c r="AS119" t="s">
        <v>3</v>
      </c>
      <c r="AT119">
        <v>100</v>
      </c>
      <c r="AU119" t="s">
        <v>3</v>
      </c>
      <c r="AV119">
        <v>0</v>
      </c>
      <c r="AW119">
        <v>1</v>
      </c>
      <c r="AX119">
        <v>-1</v>
      </c>
      <c r="AY119">
        <v>0</v>
      </c>
      <c r="AZ119">
        <v>0</v>
      </c>
      <c r="BA119" t="s">
        <v>3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Y119*Source!I239</f>
        <v>0</v>
      </c>
      <c r="CY119">
        <f>AA119</f>
        <v>799.21</v>
      </c>
      <c r="CZ119">
        <f>AE119</f>
        <v>141.17000000000002</v>
      </c>
      <c r="DA119">
        <f>AI119</f>
        <v>5.65</v>
      </c>
      <c r="DB119">
        <f t="shared" si="18"/>
        <v>14117</v>
      </c>
      <c r="DC119">
        <f t="shared" si="19"/>
        <v>0</v>
      </c>
    </row>
    <row r="120" spans="1:107" x14ac:dyDescent="0.2">
      <c r="A120">
        <f>ROW(Source!A277)</f>
        <v>277</v>
      </c>
      <c r="B120">
        <v>40385408</v>
      </c>
      <c r="C120">
        <v>40387766</v>
      </c>
      <c r="D120">
        <v>26715131</v>
      </c>
      <c r="E120">
        <v>26675980</v>
      </c>
      <c r="F120">
        <v>1</v>
      </c>
      <c r="G120">
        <v>26675980</v>
      </c>
      <c r="H120">
        <v>1</v>
      </c>
      <c r="I120" t="s">
        <v>901</v>
      </c>
      <c r="J120" t="s">
        <v>3</v>
      </c>
      <c r="K120" t="s">
        <v>902</v>
      </c>
      <c r="L120">
        <v>1191</v>
      </c>
      <c r="N120">
        <v>1013</v>
      </c>
      <c r="O120" t="s">
        <v>903</v>
      </c>
      <c r="P120" t="s">
        <v>903</v>
      </c>
      <c r="Q120">
        <v>1</v>
      </c>
      <c r="W120">
        <v>0</v>
      </c>
      <c r="X120">
        <v>476480486</v>
      </c>
      <c r="Y120">
        <v>155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0</v>
      </c>
      <c r="AQ120">
        <v>0</v>
      </c>
      <c r="AR120">
        <v>0</v>
      </c>
      <c r="AS120" t="s">
        <v>3</v>
      </c>
      <c r="AT120">
        <v>155</v>
      </c>
      <c r="AU120" t="s">
        <v>3</v>
      </c>
      <c r="AV120">
        <v>1</v>
      </c>
      <c r="AW120">
        <v>2</v>
      </c>
      <c r="AX120">
        <v>40387772</v>
      </c>
      <c r="AY120">
        <v>1</v>
      </c>
      <c r="AZ120">
        <v>0</v>
      </c>
      <c r="BA120">
        <v>117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Y120*Source!I277</f>
        <v>0</v>
      </c>
      <c r="CY120">
        <f>AD120</f>
        <v>0</v>
      </c>
      <c r="CZ120">
        <f>AH120</f>
        <v>0</v>
      </c>
      <c r="DA120">
        <f>AL120</f>
        <v>1</v>
      </c>
      <c r="DB120">
        <f t="shared" si="18"/>
        <v>0</v>
      </c>
      <c r="DC120">
        <f t="shared" si="19"/>
        <v>0</v>
      </c>
    </row>
    <row r="121" spans="1:107" x14ac:dyDescent="0.2">
      <c r="A121">
        <f>ROW(Source!A277)</f>
        <v>277</v>
      </c>
      <c r="B121">
        <v>40385408</v>
      </c>
      <c r="C121">
        <v>40387766</v>
      </c>
      <c r="D121">
        <v>26787834</v>
      </c>
      <c r="E121">
        <v>1</v>
      </c>
      <c r="F121">
        <v>1</v>
      </c>
      <c r="G121">
        <v>26675980</v>
      </c>
      <c r="H121">
        <v>2</v>
      </c>
      <c r="I121" t="s">
        <v>923</v>
      </c>
      <c r="J121" t="s">
        <v>924</v>
      </c>
      <c r="K121" t="s">
        <v>925</v>
      </c>
      <c r="L121">
        <v>1367</v>
      </c>
      <c r="N121">
        <v>1011</v>
      </c>
      <c r="O121" t="s">
        <v>907</v>
      </c>
      <c r="P121" t="s">
        <v>907</v>
      </c>
      <c r="Q121">
        <v>1</v>
      </c>
      <c r="W121">
        <v>0</v>
      </c>
      <c r="X121">
        <v>-1426791</v>
      </c>
      <c r="Y121">
        <v>37.5</v>
      </c>
      <c r="AA121">
        <v>0</v>
      </c>
      <c r="AB121">
        <v>63.63</v>
      </c>
      <c r="AC121">
        <v>19.350000000000001</v>
      </c>
      <c r="AD121">
        <v>0</v>
      </c>
      <c r="AE121">
        <v>0</v>
      </c>
      <c r="AF121">
        <v>60.77</v>
      </c>
      <c r="AG121">
        <v>18.48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1</v>
      </c>
      <c r="AP121">
        <v>0</v>
      </c>
      <c r="AQ121">
        <v>0</v>
      </c>
      <c r="AR121">
        <v>0</v>
      </c>
      <c r="AS121" t="s">
        <v>3</v>
      </c>
      <c r="AT121">
        <v>37.5</v>
      </c>
      <c r="AU121" t="s">
        <v>3</v>
      </c>
      <c r="AV121">
        <v>0</v>
      </c>
      <c r="AW121">
        <v>2</v>
      </c>
      <c r="AX121">
        <v>40387773</v>
      </c>
      <c r="AY121">
        <v>1</v>
      </c>
      <c r="AZ121">
        <v>0</v>
      </c>
      <c r="BA121">
        <v>118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Y121*Source!I277</f>
        <v>0</v>
      </c>
      <c r="CY121">
        <f>AB121</f>
        <v>63.63</v>
      </c>
      <c r="CZ121">
        <f>AF121</f>
        <v>60.77</v>
      </c>
      <c r="DA121">
        <f>AJ121</f>
        <v>1</v>
      </c>
      <c r="DB121">
        <f t="shared" si="18"/>
        <v>2278.88</v>
      </c>
      <c r="DC121">
        <f t="shared" si="19"/>
        <v>693</v>
      </c>
    </row>
    <row r="122" spans="1:107" x14ac:dyDescent="0.2">
      <c r="A122">
        <f>ROW(Source!A277)</f>
        <v>277</v>
      </c>
      <c r="B122">
        <v>40385408</v>
      </c>
      <c r="C122">
        <v>40387766</v>
      </c>
      <c r="D122">
        <v>26788293</v>
      </c>
      <c r="E122">
        <v>1</v>
      </c>
      <c r="F122">
        <v>1</v>
      </c>
      <c r="G122">
        <v>26675980</v>
      </c>
      <c r="H122">
        <v>2</v>
      </c>
      <c r="I122" t="s">
        <v>911</v>
      </c>
      <c r="J122" t="s">
        <v>912</v>
      </c>
      <c r="K122" t="s">
        <v>913</v>
      </c>
      <c r="L122">
        <v>1367</v>
      </c>
      <c r="N122">
        <v>1011</v>
      </c>
      <c r="O122" t="s">
        <v>907</v>
      </c>
      <c r="P122" t="s">
        <v>907</v>
      </c>
      <c r="Q122">
        <v>1</v>
      </c>
      <c r="W122">
        <v>0</v>
      </c>
      <c r="X122">
        <v>-48163219</v>
      </c>
      <c r="Y122">
        <v>75</v>
      </c>
      <c r="AA122">
        <v>0</v>
      </c>
      <c r="AB122">
        <v>3.31</v>
      </c>
      <c r="AC122">
        <v>0.04</v>
      </c>
      <c r="AD122">
        <v>0</v>
      </c>
      <c r="AE122">
        <v>0</v>
      </c>
      <c r="AF122">
        <v>3.16</v>
      </c>
      <c r="AG122">
        <v>0.04</v>
      </c>
      <c r="AH122">
        <v>0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75</v>
      </c>
      <c r="AU122" t="s">
        <v>3</v>
      </c>
      <c r="AV122">
        <v>0</v>
      </c>
      <c r="AW122">
        <v>2</v>
      </c>
      <c r="AX122">
        <v>40387774</v>
      </c>
      <c r="AY122">
        <v>1</v>
      </c>
      <c r="AZ122">
        <v>0</v>
      </c>
      <c r="BA122">
        <v>119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Y122*Source!I277</f>
        <v>0</v>
      </c>
      <c r="CY122">
        <f>AB122</f>
        <v>3.31</v>
      </c>
      <c r="CZ122">
        <f>AF122</f>
        <v>3.16</v>
      </c>
      <c r="DA122">
        <f>AJ122</f>
        <v>1</v>
      </c>
      <c r="DB122">
        <f t="shared" si="18"/>
        <v>237</v>
      </c>
      <c r="DC122">
        <f t="shared" si="19"/>
        <v>3</v>
      </c>
    </row>
    <row r="123" spans="1:107" x14ac:dyDescent="0.2">
      <c r="A123">
        <f>ROW(Source!A277)</f>
        <v>277</v>
      </c>
      <c r="B123">
        <v>40385408</v>
      </c>
      <c r="C123">
        <v>40387766</v>
      </c>
      <c r="D123">
        <v>26787669</v>
      </c>
      <c r="E123">
        <v>1</v>
      </c>
      <c r="F123">
        <v>1</v>
      </c>
      <c r="G123">
        <v>26675980</v>
      </c>
      <c r="H123">
        <v>2</v>
      </c>
      <c r="I123" t="s">
        <v>926</v>
      </c>
      <c r="J123" t="s">
        <v>927</v>
      </c>
      <c r="K123" t="s">
        <v>928</v>
      </c>
      <c r="L123">
        <v>1367</v>
      </c>
      <c r="N123">
        <v>1011</v>
      </c>
      <c r="O123" t="s">
        <v>907</v>
      </c>
      <c r="P123" t="s">
        <v>907</v>
      </c>
      <c r="Q123">
        <v>1</v>
      </c>
      <c r="W123">
        <v>0</v>
      </c>
      <c r="X123">
        <v>856318566</v>
      </c>
      <c r="Y123">
        <v>1.55</v>
      </c>
      <c r="AA123">
        <v>0</v>
      </c>
      <c r="AB123">
        <v>131.01</v>
      </c>
      <c r="AC123">
        <v>25.9</v>
      </c>
      <c r="AD123">
        <v>0</v>
      </c>
      <c r="AE123">
        <v>0</v>
      </c>
      <c r="AF123">
        <v>125.13</v>
      </c>
      <c r="AG123">
        <v>24.74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1</v>
      </c>
      <c r="AP123">
        <v>0</v>
      </c>
      <c r="AQ123">
        <v>0</v>
      </c>
      <c r="AR123">
        <v>0</v>
      </c>
      <c r="AS123" t="s">
        <v>3</v>
      </c>
      <c r="AT123">
        <v>1.55</v>
      </c>
      <c r="AU123" t="s">
        <v>3</v>
      </c>
      <c r="AV123">
        <v>0</v>
      </c>
      <c r="AW123">
        <v>2</v>
      </c>
      <c r="AX123">
        <v>40387775</v>
      </c>
      <c r="AY123">
        <v>1</v>
      </c>
      <c r="AZ123">
        <v>0</v>
      </c>
      <c r="BA123">
        <v>120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Y123*Source!I277</f>
        <v>0</v>
      </c>
      <c r="CY123">
        <f>AB123</f>
        <v>131.01</v>
      </c>
      <c r="CZ123">
        <f>AF123</f>
        <v>125.13</v>
      </c>
      <c r="DA123">
        <f>AJ123</f>
        <v>1</v>
      </c>
      <c r="DB123">
        <f t="shared" si="18"/>
        <v>193.95</v>
      </c>
      <c r="DC123">
        <f t="shared" si="19"/>
        <v>38.35</v>
      </c>
    </row>
    <row r="124" spans="1:107" x14ac:dyDescent="0.2">
      <c r="A124">
        <f>ROW(Source!A277)</f>
        <v>277</v>
      </c>
      <c r="B124">
        <v>40385408</v>
      </c>
      <c r="C124">
        <v>40387766</v>
      </c>
      <c r="D124">
        <v>26715879</v>
      </c>
      <c r="E124">
        <v>26675980</v>
      </c>
      <c r="F124">
        <v>1</v>
      </c>
      <c r="G124">
        <v>26675980</v>
      </c>
      <c r="H124">
        <v>2</v>
      </c>
      <c r="I124" t="s">
        <v>929</v>
      </c>
      <c r="J124" t="s">
        <v>3</v>
      </c>
      <c r="K124" t="s">
        <v>930</v>
      </c>
      <c r="L124">
        <v>1344</v>
      </c>
      <c r="N124">
        <v>1008</v>
      </c>
      <c r="O124" t="s">
        <v>931</v>
      </c>
      <c r="P124" t="s">
        <v>931</v>
      </c>
      <c r="Q124">
        <v>1</v>
      </c>
      <c r="W124">
        <v>0</v>
      </c>
      <c r="X124">
        <v>-1180195794</v>
      </c>
      <c r="Y124">
        <v>3.72</v>
      </c>
      <c r="AA124">
        <v>0</v>
      </c>
      <c r="AB124">
        <v>1.05</v>
      </c>
      <c r="AC124">
        <v>0</v>
      </c>
      <c r="AD124">
        <v>0</v>
      </c>
      <c r="AE124">
        <v>0</v>
      </c>
      <c r="AF124">
        <v>1</v>
      </c>
      <c r="AG124">
        <v>0</v>
      </c>
      <c r="AH124">
        <v>0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3.72</v>
      </c>
      <c r="AU124" t="s">
        <v>3</v>
      </c>
      <c r="AV124">
        <v>0</v>
      </c>
      <c r="AW124">
        <v>2</v>
      </c>
      <c r="AX124">
        <v>40387776</v>
      </c>
      <c r="AY124">
        <v>1</v>
      </c>
      <c r="AZ124">
        <v>0</v>
      </c>
      <c r="BA124">
        <v>121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Y124*Source!I277</f>
        <v>0</v>
      </c>
      <c r="CY124">
        <f>AB124</f>
        <v>1.05</v>
      </c>
      <c r="CZ124">
        <f>AF124</f>
        <v>1</v>
      </c>
      <c r="DA124">
        <f>AJ124</f>
        <v>1</v>
      </c>
      <c r="DB124">
        <f t="shared" si="18"/>
        <v>3.72</v>
      </c>
      <c r="DC124">
        <f t="shared" si="19"/>
        <v>0</v>
      </c>
    </row>
    <row r="125" spans="1:107" x14ac:dyDescent="0.2">
      <c r="A125">
        <f>ROW(Source!A278)</f>
        <v>278</v>
      </c>
      <c r="B125">
        <v>40385408</v>
      </c>
      <c r="C125">
        <v>40387777</v>
      </c>
      <c r="D125">
        <v>26715131</v>
      </c>
      <c r="E125">
        <v>26675980</v>
      </c>
      <c r="F125">
        <v>1</v>
      </c>
      <c r="G125">
        <v>26675980</v>
      </c>
      <c r="H125">
        <v>1</v>
      </c>
      <c r="I125" t="s">
        <v>901</v>
      </c>
      <c r="J125" t="s">
        <v>3</v>
      </c>
      <c r="K125" t="s">
        <v>902</v>
      </c>
      <c r="L125">
        <v>1191</v>
      </c>
      <c r="N125">
        <v>1013</v>
      </c>
      <c r="O125" t="s">
        <v>903</v>
      </c>
      <c r="P125" t="s">
        <v>903</v>
      </c>
      <c r="Q125">
        <v>1</v>
      </c>
      <c r="W125">
        <v>0</v>
      </c>
      <c r="X125">
        <v>476480486</v>
      </c>
      <c r="Y125">
        <v>11.7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</v>
      </c>
      <c r="AJ125">
        <v>1</v>
      </c>
      <c r="AK125">
        <v>1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11.7</v>
      </c>
      <c r="AU125" t="s">
        <v>3</v>
      </c>
      <c r="AV125">
        <v>1</v>
      </c>
      <c r="AW125">
        <v>2</v>
      </c>
      <c r="AX125">
        <v>40387782</v>
      </c>
      <c r="AY125">
        <v>1</v>
      </c>
      <c r="AZ125">
        <v>0</v>
      </c>
      <c r="BA125">
        <v>122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Y125*Source!I278</f>
        <v>0</v>
      </c>
      <c r="CY125">
        <f>AD125</f>
        <v>0</v>
      </c>
      <c r="CZ125">
        <f>AH125</f>
        <v>0</v>
      </c>
      <c r="DA125">
        <f>AL125</f>
        <v>1</v>
      </c>
      <c r="DB125">
        <f t="shared" si="18"/>
        <v>0</v>
      </c>
      <c r="DC125">
        <f t="shared" si="19"/>
        <v>0</v>
      </c>
    </row>
    <row r="126" spans="1:107" x14ac:dyDescent="0.2">
      <c r="A126">
        <f>ROW(Source!A278)</f>
        <v>278</v>
      </c>
      <c r="B126">
        <v>40385408</v>
      </c>
      <c r="C126">
        <v>40387777</v>
      </c>
      <c r="D126">
        <v>26787415</v>
      </c>
      <c r="E126">
        <v>1</v>
      </c>
      <c r="F126">
        <v>1</v>
      </c>
      <c r="G126">
        <v>26675980</v>
      </c>
      <c r="H126">
        <v>2</v>
      </c>
      <c r="I126" t="s">
        <v>935</v>
      </c>
      <c r="J126" t="s">
        <v>936</v>
      </c>
      <c r="K126" t="s">
        <v>937</v>
      </c>
      <c r="L126">
        <v>1367</v>
      </c>
      <c r="N126">
        <v>1011</v>
      </c>
      <c r="O126" t="s">
        <v>907</v>
      </c>
      <c r="P126" t="s">
        <v>907</v>
      </c>
      <c r="Q126">
        <v>1</v>
      </c>
      <c r="W126">
        <v>0</v>
      </c>
      <c r="X126">
        <v>1928543733</v>
      </c>
      <c r="Y126">
        <v>1.26</v>
      </c>
      <c r="AA126">
        <v>0</v>
      </c>
      <c r="AB126">
        <v>122.38</v>
      </c>
      <c r="AC126">
        <v>24.51</v>
      </c>
      <c r="AD126">
        <v>0</v>
      </c>
      <c r="AE126">
        <v>0</v>
      </c>
      <c r="AF126">
        <v>116.89</v>
      </c>
      <c r="AG126">
        <v>23.41</v>
      </c>
      <c r="AH126">
        <v>0</v>
      </c>
      <c r="AI126">
        <v>1</v>
      </c>
      <c r="AJ126">
        <v>1</v>
      </c>
      <c r="AK126">
        <v>1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1.26</v>
      </c>
      <c r="AU126" t="s">
        <v>3</v>
      </c>
      <c r="AV126">
        <v>0</v>
      </c>
      <c r="AW126">
        <v>2</v>
      </c>
      <c r="AX126">
        <v>40387783</v>
      </c>
      <c r="AY126">
        <v>1</v>
      </c>
      <c r="AZ126">
        <v>0</v>
      </c>
      <c r="BA126">
        <v>123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Y126*Source!I278</f>
        <v>0</v>
      </c>
      <c r="CY126">
        <f>AB126</f>
        <v>122.38</v>
      </c>
      <c r="CZ126">
        <f>AF126</f>
        <v>116.89</v>
      </c>
      <c r="DA126">
        <f>AJ126</f>
        <v>1</v>
      </c>
      <c r="DB126">
        <f t="shared" si="18"/>
        <v>147.28</v>
      </c>
      <c r="DC126">
        <f t="shared" si="19"/>
        <v>29.5</v>
      </c>
    </row>
    <row r="127" spans="1:107" x14ac:dyDescent="0.2">
      <c r="A127">
        <f>ROW(Source!A278)</f>
        <v>278</v>
      </c>
      <c r="B127">
        <v>40385408</v>
      </c>
      <c r="C127">
        <v>40387777</v>
      </c>
      <c r="D127">
        <v>26787669</v>
      </c>
      <c r="E127">
        <v>1</v>
      </c>
      <c r="F127">
        <v>1</v>
      </c>
      <c r="G127">
        <v>26675980</v>
      </c>
      <c r="H127">
        <v>2</v>
      </c>
      <c r="I127" t="s">
        <v>926</v>
      </c>
      <c r="J127" t="s">
        <v>927</v>
      </c>
      <c r="K127" t="s">
        <v>928</v>
      </c>
      <c r="L127">
        <v>1367</v>
      </c>
      <c r="N127">
        <v>1011</v>
      </c>
      <c r="O127" t="s">
        <v>907</v>
      </c>
      <c r="P127" t="s">
        <v>907</v>
      </c>
      <c r="Q127">
        <v>1</v>
      </c>
      <c r="W127">
        <v>0</v>
      </c>
      <c r="X127">
        <v>856318566</v>
      </c>
      <c r="Y127">
        <v>1.7</v>
      </c>
      <c r="AA127">
        <v>0</v>
      </c>
      <c r="AB127">
        <v>131.01</v>
      </c>
      <c r="AC127">
        <v>25.9</v>
      </c>
      <c r="AD127">
        <v>0</v>
      </c>
      <c r="AE127">
        <v>0</v>
      </c>
      <c r="AF127">
        <v>125.13</v>
      </c>
      <c r="AG127">
        <v>24.74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1</v>
      </c>
      <c r="AP127">
        <v>0</v>
      </c>
      <c r="AQ127">
        <v>0</v>
      </c>
      <c r="AR127">
        <v>0</v>
      </c>
      <c r="AS127" t="s">
        <v>3</v>
      </c>
      <c r="AT127">
        <v>1.7</v>
      </c>
      <c r="AU127" t="s">
        <v>3</v>
      </c>
      <c r="AV127">
        <v>0</v>
      </c>
      <c r="AW127">
        <v>2</v>
      </c>
      <c r="AX127">
        <v>40387784</v>
      </c>
      <c r="AY127">
        <v>1</v>
      </c>
      <c r="AZ127">
        <v>0</v>
      </c>
      <c r="BA127">
        <v>124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Y127*Source!I278</f>
        <v>0</v>
      </c>
      <c r="CY127">
        <f>AB127</f>
        <v>131.01</v>
      </c>
      <c r="CZ127">
        <f>AF127</f>
        <v>125.13</v>
      </c>
      <c r="DA127">
        <f>AJ127</f>
        <v>1</v>
      </c>
      <c r="DB127">
        <f t="shared" si="18"/>
        <v>212.72</v>
      </c>
      <c r="DC127">
        <f t="shared" si="19"/>
        <v>42.06</v>
      </c>
    </row>
    <row r="128" spans="1:107" x14ac:dyDescent="0.2">
      <c r="A128">
        <f>ROW(Source!A278)</f>
        <v>278</v>
      </c>
      <c r="B128">
        <v>40385408</v>
      </c>
      <c r="C128">
        <v>40387777</v>
      </c>
      <c r="D128">
        <v>26715879</v>
      </c>
      <c r="E128">
        <v>26675980</v>
      </c>
      <c r="F128">
        <v>1</v>
      </c>
      <c r="G128">
        <v>26675980</v>
      </c>
      <c r="H128">
        <v>2</v>
      </c>
      <c r="I128" t="s">
        <v>929</v>
      </c>
      <c r="J128" t="s">
        <v>3</v>
      </c>
      <c r="K128" t="s">
        <v>930</v>
      </c>
      <c r="L128">
        <v>1344</v>
      </c>
      <c r="N128">
        <v>1008</v>
      </c>
      <c r="O128" t="s">
        <v>931</v>
      </c>
      <c r="P128" t="s">
        <v>931</v>
      </c>
      <c r="Q128">
        <v>1</v>
      </c>
      <c r="W128">
        <v>0</v>
      </c>
      <c r="X128">
        <v>-1180195794</v>
      </c>
      <c r="Y128">
        <v>42.43</v>
      </c>
      <c r="AA128">
        <v>0</v>
      </c>
      <c r="AB128">
        <v>1.05</v>
      </c>
      <c r="AC128">
        <v>0</v>
      </c>
      <c r="AD128">
        <v>0</v>
      </c>
      <c r="AE128">
        <v>0</v>
      </c>
      <c r="AF128">
        <v>1</v>
      </c>
      <c r="AG128">
        <v>0</v>
      </c>
      <c r="AH128">
        <v>0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42.43</v>
      </c>
      <c r="AU128" t="s">
        <v>3</v>
      </c>
      <c r="AV128">
        <v>0</v>
      </c>
      <c r="AW128">
        <v>2</v>
      </c>
      <c r="AX128">
        <v>40387785</v>
      </c>
      <c r="AY128">
        <v>1</v>
      </c>
      <c r="AZ128">
        <v>0</v>
      </c>
      <c r="BA128">
        <v>125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Y128*Source!I278</f>
        <v>0</v>
      </c>
      <c r="CY128">
        <f>AB128</f>
        <v>1.05</v>
      </c>
      <c r="CZ128">
        <f>AF128</f>
        <v>1</v>
      </c>
      <c r="DA128">
        <f>AJ128</f>
        <v>1</v>
      </c>
      <c r="DB128">
        <f t="shared" si="18"/>
        <v>42.43</v>
      </c>
      <c r="DC128">
        <f t="shared" si="19"/>
        <v>0</v>
      </c>
    </row>
    <row r="129" spans="1:107" x14ac:dyDescent="0.2">
      <c r="A129">
        <f>ROW(Source!A279)</f>
        <v>279</v>
      </c>
      <c r="B129">
        <v>40385408</v>
      </c>
      <c r="C129">
        <v>40387786</v>
      </c>
      <c r="D129">
        <v>26715879</v>
      </c>
      <c r="E129">
        <v>26675980</v>
      </c>
      <c r="F129">
        <v>1</v>
      </c>
      <c r="G129">
        <v>26675980</v>
      </c>
      <c r="H129">
        <v>2</v>
      </c>
      <c r="I129" t="s">
        <v>929</v>
      </c>
      <c r="J129" t="s">
        <v>3</v>
      </c>
      <c r="K129" t="s">
        <v>930</v>
      </c>
      <c r="L129">
        <v>1344</v>
      </c>
      <c r="N129">
        <v>1008</v>
      </c>
      <c r="O129" t="s">
        <v>931</v>
      </c>
      <c r="P129" t="s">
        <v>931</v>
      </c>
      <c r="Q129">
        <v>1</v>
      </c>
      <c r="W129">
        <v>0</v>
      </c>
      <c r="X129">
        <v>-1180195794</v>
      </c>
      <c r="Y129">
        <v>8.86</v>
      </c>
      <c r="AA129">
        <v>0</v>
      </c>
      <c r="AB129">
        <v>1.05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8.86</v>
      </c>
      <c r="AU129" t="s">
        <v>3</v>
      </c>
      <c r="AV129">
        <v>0</v>
      </c>
      <c r="AW129">
        <v>2</v>
      </c>
      <c r="AX129">
        <v>40387788</v>
      </c>
      <c r="AY129">
        <v>1</v>
      </c>
      <c r="AZ129">
        <v>0</v>
      </c>
      <c r="BA129">
        <v>126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Y129*Source!I279</f>
        <v>0</v>
      </c>
      <c r="CY129">
        <f>AB129</f>
        <v>1.05</v>
      </c>
      <c r="CZ129">
        <f>AF129</f>
        <v>1</v>
      </c>
      <c r="DA129">
        <f>AJ129</f>
        <v>1</v>
      </c>
      <c r="DB129">
        <f t="shared" si="18"/>
        <v>8.86</v>
      </c>
      <c r="DC129">
        <f t="shared" si="19"/>
        <v>0</v>
      </c>
    </row>
    <row r="130" spans="1:107" x14ac:dyDescent="0.2">
      <c r="A130">
        <f>ROW(Source!A280)</f>
        <v>280</v>
      </c>
      <c r="B130">
        <v>40385408</v>
      </c>
      <c r="C130">
        <v>40387789</v>
      </c>
      <c r="D130">
        <v>26715131</v>
      </c>
      <c r="E130">
        <v>26675980</v>
      </c>
      <c r="F130">
        <v>1</v>
      </c>
      <c r="G130">
        <v>26675980</v>
      </c>
      <c r="H130">
        <v>1</v>
      </c>
      <c r="I130" t="s">
        <v>901</v>
      </c>
      <c r="J130" t="s">
        <v>3</v>
      </c>
      <c r="K130" t="s">
        <v>902</v>
      </c>
      <c r="L130">
        <v>1191</v>
      </c>
      <c r="N130">
        <v>1013</v>
      </c>
      <c r="O130" t="s">
        <v>903</v>
      </c>
      <c r="P130" t="s">
        <v>903</v>
      </c>
      <c r="Q130">
        <v>1</v>
      </c>
      <c r="W130">
        <v>0</v>
      </c>
      <c r="X130">
        <v>476480486</v>
      </c>
      <c r="Y130">
        <v>21.6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</v>
      </c>
      <c r="AJ130">
        <v>1</v>
      </c>
      <c r="AK130">
        <v>1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21.6</v>
      </c>
      <c r="AU130" t="s">
        <v>3</v>
      </c>
      <c r="AV130">
        <v>1</v>
      </c>
      <c r="AW130">
        <v>2</v>
      </c>
      <c r="AX130">
        <v>40387799</v>
      </c>
      <c r="AY130">
        <v>1</v>
      </c>
      <c r="AZ130">
        <v>0</v>
      </c>
      <c r="BA130">
        <v>127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Y130*Source!I280</f>
        <v>0</v>
      </c>
      <c r="CY130">
        <f>AD130</f>
        <v>0</v>
      </c>
      <c r="CZ130">
        <f>AH130</f>
        <v>0</v>
      </c>
      <c r="DA130">
        <f>AL130</f>
        <v>1</v>
      </c>
      <c r="DB130">
        <f t="shared" si="18"/>
        <v>0</v>
      </c>
      <c r="DC130">
        <f t="shared" si="19"/>
        <v>0</v>
      </c>
    </row>
    <row r="131" spans="1:107" x14ac:dyDescent="0.2">
      <c r="A131">
        <f>ROW(Source!A280)</f>
        <v>280</v>
      </c>
      <c r="B131">
        <v>40385408</v>
      </c>
      <c r="C131">
        <v>40387789</v>
      </c>
      <c r="D131">
        <v>26787394</v>
      </c>
      <c r="E131">
        <v>1</v>
      </c>
      <c r="F131">
        <v>1</v>
      </c>
      <c r="G131">
        <v>26675980</v>
      </c>
      <c r="H131">
        <v>2</v>
      </c>
      <c r="I131" t="s">
        <v>971</v>
      </c>
      <c r="J131" t="s">
        <v>972</v>
      </c>
      <c r="K131" t="s">
        <v>973</v>
      </c>
      <c r="L131">
        <v>1367</v>
      </c>
      <c r="N131">
        <v>1011</v>
      </c>
      <c r="O131" t="s">
        <v>907</v>
      </c>
      <c r="P131" t="s">
        <v>907</v>
      </c>
      <c r="Q131">
        <v>1</v>
      </c>
      <c r="W131">
        <v>0</v>
      </c>
      <c r="X131">
        <v>1109083233</v>
      </c>
      <c r="Y131">
        <v>2.35</v>
      </c>
      <c r="AA131">
        <v>0</v>
      </c>
      <c r="AB131">
        <v>99.53</v>
      </c>
      <c r="AC131">
        <v>23.26</v>
      </c>
      <c r="AD131">
        <v>0</v>
      </c>
      <c r="AE131">
        <v>0</v>
      </c>
      <c r="AF131">
        <v>95.06</v>
      </c>
      <c r="AG131">
        <v>22.22</v>
      </c>
      <c r="AH131">
        <v>0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2.35</v>
      </c>
      <c r="AU131" t="s">
        <v>3</v>
      </c>
      <c r="AV131">
        <v>0</v>
      </c>
      <c r="AW131">
        <v>2</v>
      </c>
      <c r="AX131">
        <v>40387800</v>
      </c>
      <c r="AY131">
        <v>1</v>
      </c>
      <c r="AZ131">
        <v>0</v>
      </c>
      <c r="BA131">
        <v>128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Y131*Source!I280</f>
        <v>0</v>
      </c>
      <c r="CY131">
        <f t="shared" ref="CY131:CY136" si="20">AB131</f>
        <v>99.53</v>
      </c>
      <c r="CZ131">
        <f t="shared" ref="CZ131:CZ136" si="21">AF131</f>
        <v>95.06</v>
      </c>
      <c r="DA131">
        <f t="shared" ref="DA131:DA136" si="22">AJ131</f>
        <v>1</v>
      </c>
      <c r="DB131">
        <f t="shared" si="18"/>
        <v>223.39</v>
      </c>
      <c r="DC131">
        <f t="shared" si="19"/>
        <v>52.22</v>
      </c>
    </row>
    <row r="132" spans="1:107" x14ac:dyDescent="0.2">
      <c r="A132">
        <f>ROW(Source!A280)</f>
        <v>280</v>
      </c>
      <c r="B132">
        <v>40385408</v>
      </c>
      <c r="C132">
        <v>40387789</v>
      </c>
      <c r="D132">
        <v>26787641</v>
      </c>
      <c r="E132">
        <v>1</v>
      </c>
      <c r="F132">
        <v>1</v>
      </c>
      <c r="G132">
        <v>26675980</v>
      </c>
      <c r="H132">
        <v>2</v>
      </c>
      <c r="I132" t="s">
        <v>938</v>
      </c>
      <c r="J132" t="s">
        <v>974</v>
      </c>
      <c r="K132" t="s">
        <v>975</v>
      </c>
      <c r="L132">
        <v>1367</v>
      </c>
      <c r="N132">
        <v>1011</v>
      </c>
      <c r="O132" t="s">
        <v>907</v>
      </c>
      <c r="P132" t="s">
        <v>907</v>
      </c>
      <c r="Q132">
        <v>1</v>
      </c>
      <c r="W132">
        <v>0</v>
      </c>
      <c r="X132">
        <v>378346098</v>
      </c>
      <c r="Y132">
        <v>0.91</v>
      </c>
      <c r="AA132">
        <v>0</v>
      </c>
      <c r="AB132">
        <v>147.19</v>
      </c>
      <c r="AC132">
        <v>29.95</v>
      </c>
      <c r="AD132">
        <v>0</v>
      </c>
      <c r="AE132">
        <v>0</v>
      </c>
      <c r="AF132">
        <v>140.58000000000001</v>
      </c>
      <c r="AG132">
        <v>28.61</v>
      </c>
      <c r="AH132">
        <v>0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0.91</v>
      </c>
      <c r="AU132" t="s">
        <v>3</v>
      </c>
      <c r="AV132">
        <v>0</v>
      </c>
      <c r="AW132">
        <v>2</v>
      </c>
      <c r="AX132">
        <v>40387801</v>
      </c>
      <c r="AY132">
        <v>1</v>
      </c>
      <c r="AZ132">
        <v>0</v>
      </c>
      <c r="BA132">
        <v>129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Y132*Source!I280</f>
        <v>0</v>
      </c>
      <c r="CY132">
        <f t="shared" si="20"/>
        <v>147.19</v>
      </c>
      <c r="CZ132">
        <f t="shared" si="21"/>
        <v>140.58000000000001</v>
      </c>
      <c r="DA132">
        <f t="shared" si="22"/>
        <v>1</v>
      </c>
      <c r="DB132">
        <f t="shared" si="18"/>
        <v>127.93</v>
      </c>
      <c r="DC132">
        <f t="shared" si="19"/>
        <v>26.04</v>
      </c>
    </row>
    <row r="133" spans="1:107" x14ac:dyDescent="0.2">
      <c r="A133">
        <f>ROW(Source!A280)</f>
        <v>280</v>
      </c>
      <c r="B133">
        <v>40385408</v>
      </c>
      <c r="C133">
        <v>40387789</v>
      </c>
      <c r="D133">
        <v>26787626</v>
      </c>
      <c r="E133">
        <v>1</v>
      </c>
      <c r="F133">
        <v>1</v>
      </c>
      <c r="G133">
        <v>26675980</v>
      </c>
      <c r="H133">
        <v>2</v>
      </c>
      <c r="I133" t="s">
        <v>941</v>
      </c>
      <c r="J133" t="s">
        <v>942</v>
      </c>
      <c r="K133" t="s">
        <v>943</v>
      </c>
      <c r="L133">
        <v>1367</v>
      </c>
      <c r="N133">
        <v>1011</v>
      </c>
      <c r="O133" t="s">
        <v>907</v>
      </c>
      <c r="P133" t="s">
        <v>907</v>
      </c>
      <c r="Q133">
        <v>1</v>
      </c>
      <c r="W133">
        <v>0</v>
      </c>
      <c r="X133">
        <v>-1882480599</v>
      </c>
      <c r="Y133">
        <v>7.17</v>
      </c>
      <c r="AA133">
        <v>0</v>
      </c>
      <c r="AB133">
        <v>177.4</v>
      </c>
      <c r="AC133">
        <v>15.73</v>
      </c>
      <c r="AD133">
        <v>0</v>
      </c>
      <c r="AE133">
        <v>0</v>
      </c>
      <c r="AF133">
        <v>169.44</v>
      </c>
      <c r="AG133">
        <v>15.02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1</v>
      </c>
      <c r="AP133">
        <v>0</v>
      </c>
      <c r="AQ133">
        <v>0</v>
      </c>
      <c r="AR133">
        <v>0</v>
      </c>
      <c r="AS133" t="s">
        <v>3</v>
      </c>
      <c r="AT133">
        <v>7.17</v>
      </c>
      <c r="AU133" t="s">
        <v>3</v>
      </c>
      <c r="AV133">
        <v>0</v>
      </c>
      <c r="AW133">
        <v>2</v>
      </c>
      <c r="AX133">
        <v>40387802</v>
      </c>
      <c r="AY133">
        <v>1</v>
      </c>
      <c r="AZ133">
        <v>0</v>
      </c>
      <c r="BA133">
        <v>130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Y133*Source!I280</f>
        <v>0</v>
      </c>
      <c r="CY133">
        <f t="shared" si="20"/>
        <v>177.4</v>
      </c>
      <c r="CZ133">
        <f t="shared" si="21"/>
        <v>169.44</v>
      </c>
      <c r="DA133">
        <f t="shared" si="22"/>
        <v>1</v>
      </c>
      <c r="DB133">
        <f t="shared" si="18"/>
        <v>1214.8800000000001</v>
      </c>
      <c r="DC133">
        <f t="shared" si="19"/>
        <v>107.69</v>
      </c>
    </row>
    <row r="134" spans="1:107" x14ac:dyDescent="0.2">
      <c r="A134">
        <f>ROW(Source!A280)</f>
        <v>280</v>
      </c>
      <c r="B134">
        <v>40385408</v>
      </c>
      <c r="C134">
        <v>40387789</v>
      </c>
      <c r="D134">
        <v>26787627</v>
      </c>
      <c r="E134">
        <v>1</v>
      </c>
      <c r="F134">
        <v>1</v>
      </c>
      <c r="G134">
        <v>26675980</v>
      </c>
      <c r="H134">
        <v>2</v>
      </c>
      <c r="I134" t="s">
        <v>944</v>
      </c>
      <c r="J134" t="s">
        <v>945</v>
      </c>
      <c r="K134" t="s">
        <v>946</v>
      </c>
      <c r="L134">
        <v>1367</v>
      </c>
      <c r="N134">
        <v>1011</v>
      </c>
      <c r="O134" t="s">
        <v>907</v>
      </c>
      <c r="P134" t="s">
        <v>907</v>
      </c>
      <c r="Q134">
        <v>1</v>
      </c>
      <c r="W134">
        <v>0</v>
      </c>
      <c r="X134">
        <v>-1920329426</v>
      </c>
      <c r="Y134">
        <v>14.6</v>
      </c>
      <c r="AA134">
        <v>0</v>
      </c>
      <c r="AB134">
        <v>229.82</v>
      </c>
      <c r="AC134">
        <v>18.329999999999998</v>
      </c>
      <c r="AD134">
        <v>0</v>
      </c>
      <c r="AE134">
        <v>0</v>
      </c>
      <c r="AF134">
        <v>219.5</v>
      </c>
      <c r="AG134">
        <v>17.510000000000002</v>
      </c>
      <c r="AH134">
        <v>0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0</v>
      </c>
      <c r="AQ134">
        <v>0</v>
      </c>
      <c r="AR134">
        <v>0</v>
      </c>
      <c r="AS134" t="s">
        <v>3</v>
      </c>
      <c r="AT134">
        <v>14.6</v>
      </c>
      <c r="AU134" t="s">
        <v>3</v>
      </c>
      <c r="AV134">
        <v>0</v>
      </c>
      <c r="AW134">
        <v>2</v>
      </c>
      <c r="AX134">
        <v>40387803</v>
      </c>
      <c r="AY134">
        <v>1</v>
      </c>
      <c r="AZ134">
        <v>0</v>
      </c>
      <c r="BA134">
        <v>131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Y134*Source!I280</f>
        <v>0</v>
      </c>
      <c r="CY134">
        <f t="shared" si="20"/>
        <v>229.82</v>
      </c>
      <c r="CZ134">
        <f t="shared" si="21"/>
        <v>219.5</v>
      </c>
      <c r="DA134">
        <f t="shared" si="22"/>
        <v>1</v>
      </c>
      <c r="DB134">
        <f t="shared" si="18"/>
        <v>3204.7</v>
      </c>
      <c r="DC134">
        <f t="shared" si="19"/>
        <v>255.65</v>
      </c>
    </row>
    <row r="135" spans="1:107" x14ac:dyDescent="0.2">
      <c r="A135">
        <f>ROW(Source!A280)</f>
        <v>280</v>
      </c>
      <c r="B135">
        <v>40385408</v>
      </c>
      <c r="C135">
        <v>40387789</v>
      </c>
      <c r="D135">
        <v>26787669</v>
      </c>
      <c r="E135">
        <v>1</v>
      </c>
      <c r="F135">
        <v>1</v>
      </c>
      <c r="G135">
        <v>26675980</v>
      </c>
      <c r="H135">
        <v>2</v>
      </c>
      <c r="I135" t="s">
        <v>926</v>
      </c>
      <c r="J135" t="s">
        <v>927</v>
      </c>
      <c r="K135" t="s">
        <v>928</v>
      </c>
      <c r="L135">
        <v>1367</v>
      </c>
      <c r="N135">
        <v>1011</v>
      </c>
      <c r="O135" t="s">
        <v>907</v>
      </c>
      <c r="P135" t="s">
        <v>907</v>
      </c>
      <c r="Q135">
        <v>1</v>
      </c>
      <c r="W135">
        <v>0</v>
      </c>
      <c r="X135">
        <v>856318566</v>
      </c>
      <c r="Y135">
        <v>1.79</v>
      </c>
      <c r="AA135">
        <v>0</v>
      </c>
      <c r="AB135">
        <v>131.01</v>
      </c>
      <c r="AC135">
        <v>25.9</v>
      </c>
      <c r="AD135">
        <v>0</v>
      </c>
      <c r="AE135">
        <v>0</v>
      </c>
      <c r="AF135">
        <v>125.13</v>
      </c>
      <c r="AG135">
        <v>24.74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1.79</v>
      </c>
      <c r="AU135" t="s">
        <v>3</v>
      </c>
      <c r="AV135">
        <v>0</v>
      </c>
      <c r="AW135">
        <v>2</v>
      </c>
      <c r="AX135">
        <v>40387804</v>
      </c>
      <c r="AY135">
        <v>1</v>
      </c>
      <c r="AZ135">
        <v>0</v>
      </c>
      <c r="BA135">
        <v>132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Y135*Source!I280</f>
        <v>0</v>
      </c>
      <c r="CY135">
        <f t="shared" si="20"/>
        <v>131.01</v>
      </c>
      <c r="CZ135">
        <f t="shared" si="21"/>
        <v>125.13</v>
      </c>
      <c r="DA135">
        <f t="shared" si="22"/>
        <v>1</v>
      </c>
      <c r="DB135">
        <f t="shared" si="18"/>
        <v>223.98</v>
      </c>
      <c r="DC135">
        <f t="shared" si="19"/>
        <v>44.28</v>
      </c>
    </row>
    <row r="136" spans="1:107" x14ac:dyDescent="0.2">
      <c r="A136">
        <f>ROW(Source!A280)</f>
        <v>280</v>
      </c>
      <c r="B136">
        <v>40385408</v>
      </c>
      <c r="C136">
        <v>40387789</v>
      </c>
      <c r="D136">
        <v>26787631</v>
      </c>
      <c r="E136">
        <v>1</v>
      </c>
      <c r="F136">
        <v>1</v>
      </c>
      <c r="G136">
        <v>26675980</v>
      </c>
      <c r="H136">
        <v>2</v>
      </c>
      <c r="I136" t="s">
        <v>965</v>
      </c>
      <c r="J136" t="s">
        <v>966</v>
      </c>
      <c r="K136" t="s">
        <v>967</v>
      </c>
      <c r="L136">
        <v>1367</v>
      </c>
      <c r="N136">
        <v>1011</v>
      </c>
      <c r="O136" t="s">
        <v>907</v>
      </c>
      <c r="P136" t="s">
        <v>907</v>
      </c>
      <c r="Q136">
        <v>1</v>
      </c>
      <c r="W136">
        <v>0</v>
      </c>
      <c r="X136">
        <v>-646811103</v>
      </c>
      <c r="Y136">
        <v>0.52</v>
      </c>
      <c r="AA136">
        <v>0</v>
      </c>
      <c r="AB136">
        <v>185.88</v>
      </c>
      <c r="AC136">
        <v>18.239999999999998</v>
      </c>
      <c r="AD136">
        <v>0</v>
      </c>
      <c r="AE136">
        <v>0</v>
      </c>
      <c r="AF136">
        <v>177.54</v>
      </c>
      <c r="AG136">
        <v>17.420000000000002</v>
      </c>
      <c r="AH136">
        <v>0</v>
      </c>
      <c r="AI136">
        <v>1</v>
      </c>
      <c r="AJ136">
        <v>1</v>
      </c>
      <c r="AK136">
        <v>1</v>
      </c>
      <c r="AL136">
        <v>1</v>
      </c>
      <c r="AN136">
        <v>0</v>
      </c>
      <c r="AO136">
        <v>1</v>
      </c>
      <c r="AP136">
        <v>0</v>
      </c>
      <c r="AQ136">
        <v>0</v>
      </c>
      <c r="AR136">
        <v>0</v>
      </c>
      <c r="AS136" t="s">
        <v>3</v>
      </c>
      <c r="AT136">
        <v>0.52</v>
      </c>
      <c r="AU136" t="s">
        <v>3</v>
      </c>
      <c r="AV136">
        <v>0</v>
      </c>
      <c r="AW136">
        <v>2</v>
      </c>
      <c r="AX136">
        <v>40387805</v>
      </c>
      <c r="AY136">
        <v>1</v>
      </c>
      <c r="AZ136">
        <v>0</v>
      </c>
      <c r="BA136">
        <v>133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Y136*Source!I280</f>
        <v>0</v>
      </c>
      <c r="CY136">
        <f t="shared" si="20"/>
        <v>185.88</v>
      </c>
      <c r="CZ136">
        <f t="shared" si="21"/>
        <v>177.54</v>
      </c>
      <c r="DA136">
        <f t="shared" si="22"/>
        <v>1</v>
      </c>
      <c r="DB136">
        <f t="shared" si="18"/>
        <v>92.32</v>
      </c>
      <c r="DC136">
        <f t="shared" si="19"/>
        <v>9.06</v>
      </c>
    </row>
    <row r="137" spans="1:107" x14ac:dyDescent="0.2">
      <c r="A137">
        <f>ROW(Source!A280)</f>
        <v>280</v>
      </c>
      <c r="B137">
        <v>40385408</v>
      </c>
      <c r="C137">
        <v>40387789</v>
      </c>
      <c r="D137">
        <v>26763322</v>
      </c>
      <c r="E137">
        <v>1</v>
      </c>
      <c r="F137">
        <v>1</v>
      </c>
      <c r="G137">
        <v>26675980</v>
      </c>
      <c r="H137">
        <v>3</v>
      </c>
      <c r="I137" t="s">
        <v>565</v>
      </c>
      <c r="J137" t="s">
        <v>567</v>
      </c>
      <c r="K137" t="s">
        <v>566</v>
      </c>
      <c r="L137">
        <v>1339</v>
      </c>
      <c r="N137">
        <v>1007</v>
      </c>
      <c r="O137" t="s">
        <v>44</v>
      </c>
      <c r="P137" t="s">
        <v>44</v>
      </c>
      <c r="Q137">
        <v>1</v>
      </c>
      <c r="W137">
        <v>0</v>
      </c>
      <c r="X137">
        <v>-862991314</v>
      </c>
      <c r="Y137">
        <v>7</v>
      </c>
      <c r="AA137">
        <v>7.08</v>
      </c>
      <c r="AB137">
        <v>0</v>
      </c>
      <c r="AC137">
        <v>0</v>
      </c>
      <c r="AD137">
        <v>0</v>
      </c>
      <c r="AE137">
        <v>7.07</v>
      </c>
      <c r="AF137">
        <v>0</v>
      </c>
      <c r="AG137">
        <v>0</v>
      </c>
      <c r="AH137">
        <v>0</v>
      </c>
      <c r="AI137">
        <v>1</v>
      </c>
      <c r="AJ137">
        <v>1</v>
      </c>
      <c r="AK137">
        <v>1</v>
      </c>
      <c r="AL137">
        <v>1</v>
      </c>
      <c r="AN137">
        <v>0</v>
      </c>
      <c r="AO137">
        <v>1</v>
      </c>
      <c r="AP137">
        <v>0</v>
      </c>
      <c r="AQ137">
        <v>0</v>
      </c>
      <c r="AR137">
        <v>0</v>
      </c>
      <c r="AS137" t="s">
        <v>3</v>
      </c>
      <c r="AT137">
        <v>7</v>
      </c>
      <c r="AU137" t="s">
        <v>3</v>
      </c>
      <c r="AV137">
        <v>0</v>
      </c>
      <c r="AW137">
        <v>2</v>
      </c>
      <c r="AX137">
        <v>40387806</v>
      </c>
      <c r="AY137">
        <v>1</v>
      </c>
      <c r="AZ137">
        <v>0</v>
      </c>
      <c r="BA137">
        <v>134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Y137*Source!I280</f>
        <v>0</v>
      </c>
      <c r="CY137">
        <f>AA137</f>
        <v>7.08</v>
      </c>
      <c r="CZ137">
        <f>AE137</f>
        <v>7.07</v>
      </c>
      <c r="DA137">
        <f>AI137</f>
        <v>1</v>
      </c>
      <c r="DB137">
        <f t="shared" si="18"/>
        <v>49.49</v>
      </c>
      <c r="DC137">
        <f t="shared" si="19"/>
        <v>0</v>
      </c>
    </row>
    <row r="138" spans="1:107" x14ac:dyDescent="0.2">
      <c r="A138">
        <f>ROW(Source!A280)</f>
        <v>280</v>
      </c>
      <c r="B138">
        <v>40385408</v>
      </c>
      <c r="C138">
        <v>40387789</v>
      </c>
      <c r="D138">
        <v>26764618</v>
      </c>
      <c r="E138">
        <v>1</v>
      </c>
      <c r="F138">
        <v>1</v>
      </c>
      <c r="G138">
        <v>26675980</v>
      </c>
      <c r="H138">
        <v>3</v>
      </c>
      <c r="I138" t="s">
        <v>42</v>
      </c>
      <c r="J138" t="s">
        <v>45</v>
      </c>
      <c r="K138" t="s">
        <v>43</v>
      </c>
      <c r="L138">
        <v>1339</v>
      </c>
      <c r="N138">
        <v>1007</v>
      </c>
      <c r="O138" t="s">
        <v>44</v>
      </c>
      <c r="P138" t="s">
        <v>44</v>
      </c>
      <c r="Q138">
        <v>1</v>
      </c>
      <c r="W138">
        <v>0</v>
      </c>
      <c r="X138">
        <v>-820942871</v>
      </c>
      <c r="Y138">
        <v>126</v>
      </c>
      <c r="AA138">
        <v>1837.92</v>
      </c>
      <c r="AB138">
        <v>0</v>
      </c>
      <c r="AC138">
        <v>0</v>
      </c>
      <c r="AD138">
        <v>0</v>
      </c>
      <c r="AE138">
        <v>173.37</v>
      </c>
      <c r="AF138">
        <v>0</v>
      </c>
      <c r="AG138">
        <v>0</v>
      </c>
      <c r="AH138">
        <v>0</v>
      </c>
      <c r="AI138">
        <v>10.58</v>
      </c>
      <c r="AJ138">
        <v>1</v>
      </c>
      <c r="AK138">
        <v>1</v>
      </c>
      <c r="AL138">
        <v>1</v>
      </c>
      <c r="AN138">
        <v>0</v>
      </c>
      <c r="AO138">
        <v>0</v>
      </c>
      <c r="AP138">
        <v>0</v>
      </c>
      <c r="AQ138">
        <v>0</v>
      </c>
      <c r="AR138">
        <v>0</v>
      </c>
      <c r="AS138" t="s">
        <v>3</v>
      </c>
      <c r="AT138">
        <v>126</v>
      </c>
      <c r="AU138" t="s">
        <v>3</v>
      </c>
      <c r="AV138">
        <v>0</v>
      </c>
      <c r="AW138">
        <v>1</v>
      </c>
      <c r="AX138">
        <v>-1</v>
      </c>
      <c r="AY138">
        <v>0</v>
      </c>
      <c r="AZ138">
        <v>0</v>
      </c>
      <c r="BA138" t="s">
        <v>3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Y138*Source!I280</f>
        <v>0</v>
      </c>
      <c r="CY138">
        <f>AA138</f>
        <v>1837.92</v>
      </c>
      <c r="CZ138">
        <f>AE138</f>
        <v>173.37</v>
      </c>
      <c r="DA138">
        <f>AI138</f>
        <v>10.58</v>
      </c>
      <c r="DB138">
        <f t="shared" si="18"/>
        <v>21844.62</v>
      </c>
      <c r="DC138">
        <f t="shared" si="19"/>
        <v>0</v>
      </c>
    </row>
    <row r="139" spans="1:107" x14ac:dyDescent="0.2">
      <c r="A139">
        <f>ROW(Source!A282)</f>
        <v>282</v>
      </c>
      <c r="B139">
        <v>40385408</v>
      </c>
      <c r="C139">
        <v>40387809</v>
      </c>
      <c r="D139">
        <v>26715131</v>
      </c>
      <c r="E139">
        <v>26675980</v>
      </c>
      <c r="F139">
        <v>1</v>
      </c>
      <c r="G139">
        <v>26675980</v>
      </c>
      <c r="H139">
        <v>1</v>
      </c>
      <c r="I139" t="s">
        <v>901</v>
      </c>
      <c r="J139" t="s">
        <v>3</v>
      </c>
      <c r="K139" t="s">
        <v>902</v>
      </c>
      <c r="L139">
        <v>1191</v>
      </c>
      <c r="N139">
        <v>1013</v>
      </c>
      <c r="O139" t="s">
        <v>903</v>
      </c>
      <c r="P139" t="s">
        <v>903</v>
      </c>
      <c r="Q139">
        <v>1</v>
      </c>
      <c r="W139">
        <v>0</v>
      </c>
      <c r="X139">
        <v>476480486</v>
      </c>
      <c r="Y139">
        <v>8.9600000000000009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0</v>
      </c>
      <c r="AQ139">
        <v>0</v>
      </c>
      <c r="AR139">
        <v>0</v>
      </c>
      <c r="AS139" t="s">
        <v>3</v>
      </c>
      <c r="AT139">
        <v>8.9600000000000009</v>
      </c>
      <c r="AU139" t="s">
        <v>3</v>
      </c>
      <c r="AV139">
        <v>1</v>
      </c>
      <c r="AW139">
        <v>2</v>
      </c>
      <c r="AX139">
        <v>40387814</v>
      </c>
      <c r="AY139">
        <v>1</v>
      </c>
      <c r="AZ139">
        <v>0</v>
      </c>
      <c r="BA139">
        <v>136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Y139*Source!I282</f>
        <v>0</v>
      </c>
      <c r="CY139">
        <f>AD139</f>
        <v>0</v>
      </c>
      <c r="CZ139">
        <f>AH139</f>
        <v>0</v>
      </c>
      <c r="DA139">
        <f>AL139</f>
        <v>1</v>
      </c>
      <c r="DB139">
        <f t="shared" si="18"/>
        <v>0</v>
      </c>
      <c r="DC139">
        <f t="shared" si="19"/>
        <v>0</v>
      </c>
    </row>
    <row r="140" spans="1:107" x14ac:dyDescent="0.2">
      <c r="A140">
        <f>ROW(Source!A282)</f>
        <v>282</v>
      </c>
      <c r="B140">
        <v>40385408</v>
      </c>
      <c r="C140">
        <v>40387809</v>
      </c>
      <c r="D140">
        <v>26787626</v>
      </c>
      <c r="E140">
        <v>1</v>
      </c>
      <c r="F140">
        <v>1</v>
      </c>
      <c r="G140">
        <v>26675980</v>
      </c>
      <c r="H140">
        <v>2</v>
      </c>
      <c r="I140" t="s">
        <v>941</v>
      </c>
      <c r="J140" t="s">
        <v>942</v>
      </c>
      <c r="K140" t="s">
        <v>943</v>
      </c>
      <c r="L140">
        <v>1367</v>
      </c>
      <c r="N140">
        <v>1011</v>
      </c>
      <c r="O140" t="s">
        <v>907</v>
      </c>
      <c r="P140" t="s">
        <v>907</v>
      </c>
      <c r="Q140">
        <v>1</v>
      </c>
      <c r="W140">
        <v>0</v>
      </c>
      <c r="X140">
        <v>-1882480599</v>
      </c>
      <c r="Y140">
        <v>0.71</v>
      </c>
      <c r="AA140">
        <v>0</v>
      </c>
      <c r="AB140">
        <v>177.4</v>
      </c>
      <c r="AC140">
        <v>15.73</v>
      </c>
      <c r="AD140">
        <v>0</v>
      </c>
      <c r="AE140">
        <v>0</v>
      </c>
      <c r="AF140">
        <v>169.44</v>
      </c>
      <c r="AG140">
        <v>15.02</v>
      </c>
      <c r="AH140">
        <v>0</v>
      </c>
      <c r="AI140">
        <v>1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0</v>
      </c>
      <c r="AQ140">
        <v>0</v>
      </c>
      <c r="AR140">
        <v>0</v>
      </c>
      <c r="AS140" t="s">
        <v>3</v>
      </c>
      <c r="AT140">
        <v>0.71</v>
      </c>
      <c r="AU140" t="s">
        <v>3</v>
      </c>
      <c r="AV140">
        <v>0</v>
      </c>
      <c r="AW140">
        <v>2</v>
      </c>
      <c r="AX140">
        <v>40387815</v>
      </c>
      <c r="AY140">
        <v>1</v>
      </c>
      <c r="AZ140">
        <v>0</v>
      </c>
      <c r="BA140">
        <v>137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Y140*Source!I282</f>
        <v>0</v>
      </c>
      <c r="CY140">
        <f>AB140</f>
        <v>177.4</v>
      </c>
      <c r="CZ140">
        <f>AF140</f>
        <v>169.44</v>
      </c>
      <c r="DA140">
        <f>AJ140</f>
        <v>1</v>
      </c>
      <c r="DB140">
        <f t="shared" si="18"/>
        <v>120.3</v>
      </c>
      <c r="DC140">
        <f t="shared" si="19"/>
        <v>10.66</v>
      </c>
    </row>
    <row r="141" spans="1:107" x14ac:dyDescent="0.2">
      <c r="A141">
        <f>ROW(Source!A282)</f>
        <v>282</v>
      </c>
      <c r="B141">
        <v>40385408</v>
      </c>
      <c r="C141">
        <v>40387809</v>
      </c>
      <c r="D141">
        <v>26763257</v>
      </c>
      <c r="E141">
        <v>1</v>
      </c>
      <c r="F141">
        <v>1</v>
      </c>
      <c r="G141">
        <v>26675980</v>
      </c>
      <c r="H141">
        <v>3</v>
      </c>
      <c r="I141" t="s">
        <v>976</v>
      </c>
      <c r="J141" t="s">
        <v>977</v>
      </c>
      <c r="K141" t="s">
        <v>978</v>
      </c>
      <c r="L141">
        <v>1348</v>
      </c>
      <c r="N141">
        <v>1009</v>
      </c>
      <c r="O141" t="s">
        <v>57</v>
      </c>
      <c r="P141" t="s">
        <v>57</v>
      </c>
      <c r="Q141">
        <v>1000</v>
      </c>
      <c r="W141">
        <v>0</v>
      </c>
      <c r="X141">
        <v>435343267</v>
      </c>
      <c r="Y141">
        <v>0.06</v>
      </c>
      <c r="AA141">
        <v>3501.78</v>
      </c>
      <c r="AB141">
        <v>0</v>
      </c>
      <c r="AC141">
        <v>0</v>
      </c>
      <c r="AD141">
        <v>0</v>
      </c>
      <c r="AE141">
        <v>3501.78</v>
      </c>
      <c r="AF141">
        <v>0</v>
      </c>
      <c r="AG141">
        <v>0</v>
      </c>
      <c r="AH141">
        <v>0</v>
      </c>
      <c r="AI141">
        <v>1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0</v>
      </c>
      <c r="AQ141">
        <v>0</v>
      </c>
      <c r="AR141">
        <v>0</v>
      </c>
      <c r="AS141" t="s">
        <v>3</v>
      </c>
      <c r="AT141">
        <v>0.06</v>
      </c>
      <c r="AU141" t="s">
        <v>3</v>
      </c>
      <c r="AV141">
        <v>0</v>
      </c>
      <c r="AW141">
        <v>2</v>
      </c>
      <c r="AX141">
        <v>40387816</v>
      </c>
      <c r="AY141">
        <v>1</v>
      </c>
      <c r="AZ141">
        <v>0</v>
      </c>
      <c r="BA141">
        <v>138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Y141*Source!I282</f>
        <v>0</v>
      </c>
      <c r="CY141">
        <f>AA141</f>
        <v>3501.78</v>
      </c>
      <c r="CZ141">
        <f>AE141</f>
        <v>3501.78</v>
      </c>
      <c r="DA141">
        <f>AI141</f>
        <v>1</v>
      </c>
      <c r="DB141">
        <f t="shared" si="18"/>
        <v>210.11</v>
      </c>
      <c r="DC141">
        <f t="shared" si="19"/>
        <v>0</v>
      </c>
    </row>
    <row r="142" spans="1:107" x14ac:dyDescent="0.2">
      <c r="A142">
        <f>ROW(Source!A282)</f>
        <v>282</v>
      </c>
      <c r="B142">
        <v>40385408</v>
      </c>
      <c r="C142">
        <v>40387809</v>
      </c>
      <c r="D142">
        <v>26782049</v>
      </c>
      <c r="E142">
        <v>1</v>
      </c>
      <c r="F142">
        <v>1</v>
      </c>
      <c r="G142">
        <v>26675980</v>
      </c>
      <c r="H142">
        <v>3</v>
      </c>
      <c r="I142" t="s">
        <v>146</v>
      </c>
      <c r="J142" t="s">
        <v>148</v>
      </c>
      <c r="K142" t="s">
        <v>147</v>
      </c>
      <c r="L142">
        <v>1348</v>
      </c>
      <c r="N142">
        <v>1009</v>
      </c>
      <c r="O142" t="s">
        <v>57</v>
      </c>
      <c r="P142" t="s">
        <v>57</v>
      </c>
      <c r="Q142">
        <v>1000</v>
      </c>
      <c r="W142">
        <v>0</v>
      </c>
      <c r="X142">
        <v>-956564323</v>
      </c>
      <c r="Y142">
        <v>11.9</v>
      </c>
      <c r="AA142">
        <v>2619.9899999999998</v>
      </c>
      <c r="AB142">
        <v>0</v>
      </c>
      <c r="AC142">
        <v>0</v>
      </c>
      <c r="AD142">
        <v>0</v>
      </c>
      <c r="AE142">
        <v>317.95999999999998</v>
      </c>
      <c r="AF142">
        <v>0</v>
      </c>
      <c r="AG142">
        <v>0</v>
      </c>
      <c r="AH142">
        <v>0</v>
      </c>
      <c r="AI142">
        <v>8.24</v>
      </c>
      <c r="AJ142">
        <v>1</v>
      </c>
      <c r="AK142">
        <v>1</v>
      </c>
      <c r="AL142">
        <v>1</v>
      </c>
      <c r="AN142">
        <v>0</v>
      </c>
      <c r="AO142">
        <v>0</v>
      </c>
      <c r="AP142">
        <v>0</v>
      </c>
      <c r="AQ142">
        <v>0</v>
      </c>
      <c r="AR142">
        <v>0</v>
      </c>
      <c r="AS142" t="s">
        <v>3</v>
      </c>
      <c r="AT142">
        <v>11.9</v>
      </c>
      <c r="AU142" t="s">
        <v>3</v>
      </c>
      <c r="AV142">
        <v>0</v>
      </c>
      <c r="AW142">
        <v>1</v>
      </c>
      <c r="AX142">
        <v>-1</v>
      </c>
      <c r="AY142">
        <v>0</v>
      </c>
      <c r="AZ142">
        <v>0</v>
      </c>
      <c r="BA142" t="s">
        <v>3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Y142*Source!I282</f>
        <v>0</v>
      </c>
      <c r="CY142">
        <f>AA142</f>
        <v>2619.9899999999998</v>
      </c>
      <c r="CZ142">
        <f>AE142</f>
        <v>317.95999999999998</v>
      </c>
      <c r="DA142">
        <f>AI142</f>
        <v>8.24</v>
      </c>
      <c r="DB142">
        <f t="shared" ref="DB142:DB173" si="23">ROUND(ROUND(AT142*CZ142,2),6)</f>
        <v>3783.72</v>
      </c>
      <c r="DC142">
        <f t="shared" ref="DC142:DC173" si="24">ROUND(ROUND(AT142*AG142,2),6)</f>
        <v>0</v>
      </c>
    </row>
    <row r="143" spans="1:107" x14ac:dyDescent="0.2">
      <c r="A143">
        <f>ROW(Source!A318)</f>
        <v>318</v>
      </c>
      <c r="B143">
        <v>40385408</v>
      </c>
      <c r="C143">
        <v>40387819</v>
      </c>
      <c r="D143">
        <v>26715131</v>
      </c>
      <c r="E143">
        <v>26675980</v>
      </c>
      <c r="F143">
        <v>1</v>
      </c>
      <c r="G143">
        <v>26675980</v>
      </c>
      <c r="H143">
        <v>1</v>
      </c>
      <c r="I143" t="s">
        <v>901</v>
      </c>
      <c r="J143" t="s">
        <v>3</v>
      </c>
      <c r="K143" t="s">
        <v>902</v>
      </c>
      <c r="L143">
        <v>1191</v>
      </c>
      <c r="N143">
        <v>1013</v>
      </c>
      <c r="O143" t="s">
        <v>903</v>
      </c>
      <c r="P143" t="s">
        <v>903</v>
      </c>
      <c r="Q143">
        <v>1</v>
      </c>
      <c r="W143">
        <v>0</v>
      </c>
      <c r="X143">
        <v>476480486</v>
      </c>
      <c r="Y143">
        <v>1.38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0</v>
      </c>
      <c r="AQ143">
        <v>0</v>
      </c>
      <c r="AR143">
        <v>0</v>
      </c>
      <c r="AS143" t="s">
        <v>3</v>
      </c>
      <c r="AT143">
        <v>1.38</v>
      </c>
      <c r="AU143" t="s">
        <v>3</v>
      </c>
      <c r="AV143">
        <v>1</v>
      </c>
      <c r="AW143">
        <v>2</v>
      </c>
      <c r="AX143">
        <v>40387823</v>
      </c>
      <c r="AY143">
        <v>1</v>
      </c>
      <c r="AZ143">
        <v>0</v>
      </c>
      <c r="BA143">
        <v>140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Y143*Source!I318</f>
        <v>1.9561499999999998</v>
      </c>
      <c r="CY143">
        <f>AD143</f>
        <v>0</v>
      </c>
      <c r="CZ143">
        <f>AH143</f>
        <v>0</v>
      </c>
      <c r="DA143">
        <f>AL143</f>
        <v>1</v>
      </c>
      <c r="DB143">
        <f t="shared" si="23"/>
        <v>0</v>
      </c>
      <c r="DC143">
        <f t="shared" si="24"/>
        <v>0</v>
      </c>
    </row>
    <row r="144" spans="1:107" x14ac:dyDescent="0.2">
      <c r="A144">
        <f>ROW(Source!A318)</f>
        <v>318</v>
      </c>
      <c r="B144">
        <v>40385408</v>
      </c>
      <c r="C144">
        <v>40387819</v>
      </c>
      <c r="D144">
        <v>26787370</v>
      </c>
      <c r="E144">
        <v>1</v>
      </c>
      <c r="F144">
        <v>1</v>
      </c>
      <c r="G144">
        <v>26675980</v>
      </c>
      <c r="H144">
        <v>2</v>
      </c>
      <c r="I144" t="s">
        <v>979</v>
      </c>
      <c r="J144" t="s">
        <v>980</v>
      </c>
      <c r="K144" t="s">
        <v>981</v>
      </c>
      <c r="L144">
        <v>1367</v>
      </c>
      <c r="N144">
        <v>1011</v>
      </c>
      <c r="O144" t="s">
        <v>907</v>
      </c>
      <c r="P144" t="s">
        <v>907</v>
      </c>
      <c r="Q144">
        <v>1</v>
      </c>
      <c r="W144">
        <v>0</v>
      </c>
      <c r="X144">
        <v>781556702</v>
      </c>
      <c r="Y144">
        <v>3.9874999999999998</v>
      </c>
      <c r="AA144">
        <v>0</v>
      </c>
      <c r="AB144">
        <v>193.58</v>
      </c>
      <c r="AC144">
        <v>34.090000000000003</v>
      </c>
      <c r="AD144">
        <v>0</v>
      </c>
      <c r="AE144">
        <v>0</v>
      </c>
      <c r="AF144">
        <v>162.4</v>
      </c>
      <c r="AG144">
        <v>28.6</v>
      </c>
      <c r="AH144">
        <v>0</v>
      </c>
      <c r="AI144">
        <v>1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0</v>
      </c>
      <c r="AQ144">
        <v>0</v>
      </c>
      <c r="AR144">
        <v>0</v>
      </c>
      <c r="AS144" t="s">
        <v>3</v>
      </c>
      <c r="AT144">
        <v>3.9874999999999998</v>
      </c>
      <c r="AU144" t="s">
        <v>3</v>
      </c>
      <c r="AV144">
        <v>0</v>
      </c>
      <c r="AW144">
        <v>2</v>
      </c>
      <c r="AX144">
        <v>40387824</v>
      </c>
      <c r="AY144">
        <v>1</v>
      </c>
      <c r="AZ144">
        <v>0</v>
      </c>
      <c r="BA144">
        <v>141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Y144*Source!I318</f>
        <v>5.6522812499999997</v>
      </c>
      <c r="CY144">
        <f>AB144</f>
        <v>193.58</v>
      </c>
      <c r="CZ144">
        <f>AF144</f>
        <v>162.4</v>
      </c>
      <c r="DA144">
        <f>AJ144</f>
        <v>1</v>
      </c>
      <c r="DB144">
        <f t="shared" si="23"/>
        <v>647.57000000000005</v>
      </c>
      <c r="DC144">
        <f t="shared" si="24"/>
        <v>114.04</v>
      </c>
    </row>
    <row r="145" spans="1:107" x14ac:dyDescent="0.2">
      <c r="A145">
        <f>ROW(Source!A318)</f>
        <v>318</v>
      </c>
      <c r="B145">
        <v>40385408</v>
      </c>
      <c r="C145">
        <v>40387819</v>
      </c>
      <c r="D145">
        <v>26787395</v>
      </c>
      <c r="E145">
        <v>1</v>
      </c>
      <c r="F145">
        <v>1</v>
      </c>
      <c r="G145">
        <v>26675980</v>
      </c>
      <c r="H145">
        <v>2</v>
      </c>
      <c r="I145" t="s">
        <v>982</v>
      </c>
      <c r="J145" t="s">
        <v>983</v>
      </c>
      <c r="K145" t="s">
        <v>984</v>
      </c>
      <c r="L145">
        <v>1367</v>
      </c>
      <c r="N145">
        <v>1011</v>
      </c>
      <c r="O145" t="s">
        <v>907</v>
      </c>
      <c r="P145" t="s">
        <v>907</v>
      </c>
      <c r="Q145">
        <v>1</v>
      </c>
      <c r="W145">
        <v>0</v>
      </c>
      <c r="X145">
        <v>695902881</v>
      </c>
      <c r="Y145">
        <v>0.997</v>
      </c>
      <c r="AA145">
        <v>0</v>
      </c>
      <c r="AB145">
        <v>131.49</v>
      </c>
      <c r="AC145">
        <v>31.61</v>
      </c>
      <c r="AD145">
        <v>0</v>
      </c>
      <c r="AE145">
        <v>0</v>
      </c>
      <c r="AF145">
        <v>110.31</v>
      </c>
      <c r="AG145">
        <v>26.52</v>
      </c>
      <c r="AH145">
        <v>0</v>
      </c>
      <c r="AI145">
        <v>1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0</v>
      </c>
      <c r="AQ145">
        <v>0</v>
      </c>
      <c r="AR145">
        <v>0</v>
      </c>
      <c r="AS145" t="s">
        <v>3</v>
      </c>
      <c r="AT145">
        <v>0.997</v>
      </c>
      <c r="AU145" t="s">
        <v>3</v>
      </c>
      <c r="AV145">
        <v>0</v>
      </c>
      <c r="AW145">
        <v>2</v>
      </c>
      <c r="AX145">
        <v>40387825</v>
      </c>
      <c r="AY145">
        <v>1</v>
      </c>
      <c r="AZ145">
        <v>0</v>
      </c>
      <c r="BA145">
        <v>142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Y145*Source!I318</f>
        <v>1.4132475</v>
      </c>
      <c r="CY145">
        <f>AB145</f>
        <v>131.49</v>
      </c>
      <c r="CZ145">
        <f>AF145</f>
        <v>110.31</v>
      </c>
      <c r="DA145">
        <f>AJ145</f>
        <v>1</v>
      </c>
      <c r="DB145">
        <f t="shared" si="23"/>
        <v>109.98</v>
      </c>
      <c r="DC145">
        <f t="shared" si="24"/>
        <v>26.44</v>
      </c>
    </row>
    <row r="146" spans="1:107" x14ac:dyDescent="0.2">
      <c r="A146">
        <f>ROW(Source!A319)</f>
        <v>319</v>
      </c>
      <c r="B146">
        <v>40385408</v>
      </c>
      <c r="C146">
        <v>40387826</v>
      </c>
      <c r="D146">
        <v>26715131</v>
      </c>
      <c r="E146">
        <v>26675980</v>
      </c>
      <c r="F146">
        <v>1</v>
      </c>
      <c r="G146">
        <v>26675980</v>
      </c>
      <c r="H146">
        <v>1</v>
      </c>
      <c r="I146" t="s">
        <v>901</v>
      </c>
      <c r="J146" t="s">
        <v>3</v>
      </c>
      <c r="K146" t="s">
        <v>902</v>
      </c>
      <c r="L146">
        <v>1191</v>
      </c>
      <c r="N146">
        <v>1013</v>
      </c>
      <c r="O146" t="s">
        <v>903</v>
      </c>
      <c r="P146" t="s">
        <v>903</v>
      </c>
      <c r="Q146">
        <v>1</v>
      </c>
      <c r="W146">
        <v>0</v>
      </c>
      <c r="X146">
        <v>476480486</v>
      </c>
      <c r="Y146">
        <v>192.7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0</v>
      </c>
      <c r="AQ146">
        <v>0</v>
      </c>
      <c r="AR146">
        <v>0</v>
      </c>
      <c r="AS146" t="s">
        <v>3</v>
      </c>
      <c r="AT146">
        <v>192.7</v>
      </c>
      <c r="AU146" t="s">
        <v>3</v>
      </c>
      <c r="AV146">
        <v>1</v>
      </c>
      <c r="AW146">
        <v>2</v>
      </c>
      <c r="AX146">
        <v>40387828</v>
      </c>
      <c r="AY146">
        <v>1</v>
      </c>
      <c r="AZ146">
        <v>0</v>
      </c>
      <c r="BA146">
        <v>143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Y146*Source!I319</f>
        <v>30.350249999999999</v>
      </c>
      <c r="CY146">
        <f>AD146</f>
        <v>0</v>
      </c>
      <c r="CZ146">
        <f>AH146</f>
        <v>0</v>
      </c>
      <c r="DA146">
        <f>AL146</f>
        <v>1</v>
      </c>
      <c r="DB146">
        <f t="shared" si="23"/>
        <v>0</v>
      </c>
      <c r="DC146">
        <f t="shared" si="24"/>
        <v>0</v>
      </c>
    </row>
    <row r="147" spans="1:107" x14ac:dyDescent="0.2">
      <c r="A147">
        <f>ROW(Source!A320)</f>
        <v>320</v>
      </c>
      <c r="B147">
        <v>40385408</v>
      </c>
      <c r="C147">
        <v>40387829</v>
      </c>
      <c r="D147">
        <v>26715131</v>
      </c>
      <c r="E147">
        <v>26675980</v>
      </c>
      <c r="F147">
        <v>1</v>
      </c>
      <c r="G147">
        <v>26675980</v>
      </c>
      <c r="H147">
        <v>1</v>
      </c>
      <c r="I147" t="s">
        <v>901</v>
      </c>
      <c r="J147" t="s">
        <v>3</v>
      </c>
      <c r="K147" t="s">
        <v>902</v>
      </c>
      <c r="L147">
        <v>1191</v>
      </c>
      <c r="N147">
        <v>1013</v>
      </c>
      <c r="O147" t="s">
        <v>903</v>
      </c>
      <c r="P147" t="s">
        <v>903</v>
      </c>
      <c r="Q147">
        <v>1</v>
      </c>
      <c r="W147">
        <v>0</v>
      </c>
      <c r="X147">
        <v>476480486</v>
      </c>
      <c r="Y147">
        <v>83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0</v>
      </c>
      <c r="AQ147">
        <v>0</v>
      </c>
      <c r="AR147">
        <v>0</v>
      </c>
      <c r="AS147" t="s">
        <v>3</v>
      </c>
      <c r="AT147">
        <v>83</v>
      </c>
      <c r="AU147" t="s">
        <v>3</v>
      </c>
      <c r="AV147">
        <v>1</v>
      </c>
      <c r="AW147">
        <v>2</v>
      </c>
      <c r="AX147">
        <v>40387831</v>
      </c>
      <c r="AY147">
        <v>1</v>
      </c>
      <c r="AZ147">
        <v>0</v>
      </c>
      <c r="BA147">
        <v>144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Y147*Source!I320</f>
        <v>13.0725</v>
      </c>
      <c r="CY147">
        <f>AD147</f>
        <v>0</v>
      </c>
      <c r="CZ147">
        <f>AH147</f>
        <v>0</v>
      </c>
      <c r="DA147">
        <f>AL147</f>
        <v>1</v>
      </c>
      <c r="DB147">
        <f t="shared" si="23"/>
        <v>0</v>
      </c>
      <c r="DC147">
        <f t="shared" si="24"/>
        <v>0</v>
      </c>
    </row>
    <row r="148" spans="1:107" x14ac:dyDescent="0.2">
      <c r="A148">
        <f>ROW(Source!A321)</f>
        <v>321</v>
      </c>
      <c r="B148">
        <v>40385408</v>
      </c>
      <c r="C148">
        <v>40387832</v>
      </c>
      <c r="D148">
        <v>26715131</v>
      </c>
      <c r="E148">
        <v>26675980</v>
      </c>
      <c r="F148">
        <v>1</v>
      </c>
      <c r="G148">
        <v>26675980</v>
      </c>
      <c r="H148">
        <v>1</v>
      </c>
      <c r="I148" t="s">
        <v>901</v>
      </c>
      <c r="J148" t="s">
        <v>3</v>
      </c>
      <c r="K148" t="s">
        <v>902</v>
      </c>
      <c r="L148">
        <v>1191</v>
      </c>
      <c r="N148">
        <v>1013</v>
      </c>
      <c r="O148" t="s">
        <v>903</v>
      </c>
      <c r="P148" t="s">
        <v>903</v>
      </c>
      <c r="Q148">
        <v>1</v>
      </c>
      <c r="W148">
        <v>0</v>
      </c>
      <c r="X148">
        <v>476480486</v>
      </c>
      <c r="Y148">
        <v>14.4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0</v>
      </c>
      <c r="AQ148">
        <v>0</v>
      </c>
      <c r="AR148">
        <v>0</v>
      </c>
      <c r="AS148" t="s">
        <v>3</v>
      </c>
      <c r="AT148">
        <v>14.4</v>
      </c>
      <c r="AU148" t="s">
        <v>3</v>
      </c>
      <c r="AV148">
        <v>1</v>
      </c>
      <c r="AW148">
        <v>2</v>
      </c>
      <c r="AX148">
        <v>40387841</v>
      </c>
      <c r="AY148">
        <v>1</v>
      </c>
      <c r="AZ148">
        <v>0</v>
      </c>
      <c r="BA148">
        <v>145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Y148*Source!I321</f>
        <v>10.8</v>
      </c>
      <c r="CY148">
        <f>AD148</f>
        <v>0</v>
      </c>
      <c r="CZ148">
        <f>AH148</f>
        <v>0</v>
      </c>
      <c r="DA148">
        <f>AL148</f>
        <v>1</v>
      </c>
      <c r="DB148">
        <f t="shared" si="23"/>
        <v>0</v>
      </c>
      <c r="DC148">
        <f t="shared" si="24"/>
        <v>0</v>
      </c>
    </row>
    <row r="149" spans="1:107" x14ac:dyDescent="0.2">
      <c r="A149">
        <f>ROW(Source!A321)</f>
        <v>321</v>
      </c>
      <c r="B149">
        <v>40385408</v>
      </c>
      <c r="C149">
        <v>40387832</v>
      </c>
      <c r="D149">
        <v>26787415</v>
      </c>
      <c r="E149">
        <v>1</v>
      </c>
      <c r="F149">
        <v>1</v>
      </c>
      <c r="G149">
        <v>26675980</v>
      </c>
      <c r="H149">
        <v>2</v>
      </c>
      <c r="I149" t="s">
        <v>935</v>
      </c>
      <c r="J149" t="s">
        <v>936</v>
      </c>
      <c r="K149" t="s">
        <v>937</v>
      </c>
      <c r="L149">
        <v>1367</v>
      </c>
      <c r="N149">
        <v>1011</v>
      </c>
      <c r="O149" t="s">
        <v>907</v>
      </c>
      <c r="P149" t="s">
        <v>907</v>
      </c>
      <c r="Q149">
        <v>1</v>
      </c>
      <c r="W149">
        <v>0</v>
      </c>
      <c r="X149">
        <v>1928543733</v>
      </c>
      <c r="Y149">
        <v>1.66</v>
      </c>
      <c r="AA149">
        <v>0</v>
      </c>
      <c r="AB149">
        <v>122.38</v>
      </c>
      <c r="AC149">
        <v>24.51</v>
      </c>
      <c r="AD149">
        <v>0</v>
      </c>
      <c r="AE149">
        <v>0</v>
      </c>
      <c r="AF149">
        <v>116.89</v>
      </c>
      <c r="AG149">
        <v>23.41</v>
      </c>
      <c r="AH149">
        <v>0</v>
      </c>
      <c r="AI149">
        <v>1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0</v>
      </c>
      <c r="AQ149">
        <v>0</v>
      </c>
      <c r="AR149">
        <v>0</v>
      </c>
      <c r="AS149" t="s">
        <v>3</v>
      </c>
      <c r="AT149">
        <v>1.66</v>
      </c>
      <c r="AU149" t="s">
        <v>3</v>
      </c>
      <c r="AV149">
        <v>0</v>
      </c>
      <c r="AW149">
        <v>2</v>
      </c>
      <c r="AX149">
        <v>40387842</v>
      </c>
      <c r="AY149">
        <v>1</v>
      </c>
      <c r="AZ149">
        <v>0</v>
      </c>
      <c r="BA149">
        <v>146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Y149*Source!I321</f>
        <v>1.2449999999999999</v>
      </c>
      <c r="CY149">
        <f>AB149</f>
        <v>122.38</v>
      </c>
      <c r="CZ149">
        <f>AF149</f>
        <v>116.89</v>
      </c>
      <c r="DA149">
        <f>AJ149</f>
        <v>1</v>
      </c>
      <c r="DB149">
        <f t="shared" si="23"/>
        <v>194.04</v>
      </c>
      <c r="DC149">
        <f t="shared" si="24"/>
        <v>38.86</v>
      </c>
    </row>
    <row r="150" spans="1:107" x14ac:dyDescent="0.2">
      <c r="A150">
        <f>ROW(Source!A321)</f>
        <v>321</v>
      </c>
      <c r="B150">
        <v>40385408</v>
      </c>
      <c r="C150">
        <v>40387832</v>
      </c>
      <c r="D150">
        <v>26787638</v>
      </c>
      <c r="E150">
        <v>1</v>
      </c>
      <c r="F150">
        <v>1</v>
      </c>
      <c r="G150">
        <v>26675980</v>
      </c>
      <c r="H150">
        <v>2</v>
      </c>
      <c r="I150" t="s">
        <v>985</v>
      </c>
      <c r="J150" t="s">
        <v>986</v>
      </c>
      <c r="K150" t="s">
        <v>987</v>
      </c>
      <c r="L150">
        <v>1367</v>
      </c>
      <c r="N150">
        <v>1011</v>
      </c>
      <c r="O150" t="s">
        <v>907</v>
      </c>
      <c r="P150" t="s">
        <v>907</v>
      </c>
      <c r="Q150">
        <v>1</v>
      </c>
      <c r="W150">
        <v>0</v>
      </c>
      <c r="X150">
        <v>142191915</v>
      </c>
      <c r="Y150">
        <v>1.66</v>
      </c>
      <c r="AA150">
        <v>0</v>
      </c>
      <c r="AB150">
        <v>65.930000000000007</v>
      </c>
      <c r="AC150">
        <v>6.95</v>
      </c>
      <c r="AD150">
        <v>0</v>
      </c>
      <c r="AE150">
        <v>0</v>
      </c>
      <c r="AF150">
        <v>62.97</v>
      </c>
      <c r="AG150">
        <v>6.64</v>
      </c>
      <c r="AH150">
        <v>0</v>
      </c>
      <c r="AI150">
        <v>1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0</v>
      </c>
      <c r="AQ150">
        <v>0</v>
      </c>
      <c r="AR150">
        <v>0</v>
      </c>
      <c r="AS150" t="s">
        <v>3</v>
      </c>
      <c r="AT150">
        <v>1.66</v>
      </c>
      <c r="AU150" t="s">
        <v>3</v>
      </c>
      <c r="AV150">
        <v>0</v>
      </c>
      <c r="AW150">
        <v>2</v>
      </c>
      <c r="AX150">
        <v>40387843</v>
      </c>
      <c r="AY150">
        <v>1</v>
      </c>
      <c r="AZ150">
        <v>0</v>
      </c>
      <c r="BA150">
        <v>147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Y150*Source!I321</f>
        <v>1.2449999999999999</v>
      </c>
      <c r="CY150">
        <f>AB150</f>
        <v>65.930000000000007</v>
      </c>
      <c r="CZ150">
        <f>AF150</f>
        <v>62.97</v>
      </c>
      <c r="DA150">
        <f>AJ150</f>
        <v>1</v>
      </c>
      <c r="DB150">
        <f t="shared" si="23"/>
        <v>104.53</v>
      </c>
      <c r="DC150">
        <f t="shared" si="24"/>
        <v>11.02</v>
      </c>
    </row>
    <row r="151" spans="1:107" x14ac:dyDescent="0.2">
      <c r="A151">
        <f>ROW(Source!A321)</f>
        <v>321</v>
      </c>
      <c r="B151">
        <v>40385408</v>
      </c>
      <c r="C151">
        <v>40387832</v>
      </c>
      <c r="D151">
        <v>26787641</v>
      </c>
      <c r="E151">
        <v>1</v>
      </c>
      <c r="F151">
        <v>1</v>
      </c>
      <c r="G151">
        <v>26675980</v>
      </c>
      <c r="H151">
        <v>2</v>
      </c>
      <c r="I151" t="s">
        <v>938</v>
      </c>
      <c r="J151" t="s">
        <v>974</v>
      </c>
      <c r="K151" t="s">
        <v>975</v>
      </c>
      <c r="L151">
        <v>1367</v>
      </c>
      <c r="N151">
        <v>1011</v>
      </c>
      <c r="O151" t="s">
        <v>907</v>
      </c>
      <c r="P151" t="s">
        <v>907</v>
      </c>
      <c r="Q151">
        <v>1</v>
      </c>
      <c r="W151">
        <v>0</v>
      </c>
      <c r="X151">
        <v>378346098</v>
      </c>
      <c r="Y151">
        <v>0.65</v>
      </c>
      <c r="AA151">
        <v>0</v>
      </c>
      <c r="AB151">
        <v>147.19</v>
      </c>
      <c r="AC151">
        <v>29.95</v>
      </c>
      <c r="AD151">
        <v>0</v>
      </c>
      <c r="AE151">
        <v>0</v>
      </c>
      <c r="AF151">
        <v>140.58000000000001</v>
      </c>
      <c r="AG151">
        <v>28.61</v>
      </c>
      <c r="AH151">
        <v>0</v>
      </c>
      <c r="AI151">
        <v>1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0</v>
      </c>
      <c r="AQ151">
        <v>0</v>
      </c>
      <c r="AR151">
        <v>0</v>
      </c>
      <c r="AS151" t="s">
        <v>3</v>
      </c>
      <c r="AT151">
        <v>0.65</v>
      </c>
      <c r="AU151" t="s">
        <v>3</v>
      </c>
      <c r="AV151">
        <v>0</v>
      </c>
      <c r="AW151">
        <v>2</v>
      </c>
      <c r="AX151">
        <v>40387844</v>
      </c>
      <c r="AY151">
        <v>1</v>
      </c>
      <c r="AZ151">
        <v>0</v>
      </c>
      <c r="BA151">
        <v>148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Y151*Source!I321</f>
        <v>0.48750000000000004</v>
      </c>
      <c r="CY151">
        <f>AB151</f>
        <v>147.19</v>
      </c>
      <c r="CZ151">
        <f>AF151</f>
        <v>140.58000000000001</v>
      </c>
      <c r="DA151">
        <f>AJ151</f>
        <v>1</v>
      </c>
      <c r="DB151">
        <f t="shared" si="23"/>
        <v>91.38</v>
      </c>
      <c r="DC151">
        <f t="shared" si="24"/>
        <v>18.600000000000001</v>
      </c>
    </row>
    <row r="152" spans="1:107" x14ac:dyDescent="0.2">
      <c r="A152">
        <f>ROW(Source!A321)</f>
        <v>321</v>
      </c>
      <c r="B152">
        <v>40385408</v>
      </c>
      <c r="C152">
        <v>40387832</v>
      </c>
      <c r="D152">
        <v>26787669</v>
      </c>
      <c r="E152">
        <v>1</v>
      </c>
      <c r="F152">
        <v>1</v>
      </c>
      <c r="G152">
        <v>26675980</v>
      </c>
      <c r="H152">
        <v>2</v>
      </c>
      <c r="I152" t="s">
        <v>926</v>
      </c>
      <c r="J152" t="s">
        <v>927</v>
      </c>
      <c r="K152" t="s">
        <v>928</v>
      </c>
      <c r="L152">
        <v>1367</v>
      </c>
      <c r="N152">
        <v>1011</v>
      </c>
      <c r="O152" t="s">
        <v>907</v>
      </c>
      <c r="P152" t="s">
        <v>907</v>
      </c>
      <c r="Q152">
        <v>1</v>
      </c>
      <c r="W152">
        <v>0</v>
      </c>
      <c r="X152">
        <v>856318566</v>
      </c>
      <c r="Y152">
        <v>1.55</v>
      </c>
      <c r="AA152">
        <v>0</v>
      </c>
      <c r="AB152">
        <v>131.01</v>
      </c>
      <c r="AC152">
        <v>25.9</v>
      </c>
      <c r="AD152">
        <v>0</v>
      </c>
      <c r="AE152">
        <v>0</v>
      </c>
      <c r="AF152">
        <v>125.13</v>
      </c>
      <c r="AG152">
        <v>24.74</v>
      </c>
      <c r="AH152">
        <v>0</v>
      </c>
      <c r="AI152">
        <v>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0</v>
      </c>
      <c r="AQ152">
        <v>0</v>
      </c>
      <c r="AR152">
        <v>0</v>
      </c>
      <c r="AS152" t="s">
        <v>3</v>
      </c>
      <c r="AT152">
        <v>1.55</v>
      </c>
      <c r="AU152" t="s">
        <v>3</v>
      </c>
      <c r="AV152">
        <v>0</v>
      </c>
      <c r="AW152">
        <v>2</v>
      </c>
      <c r="AX152">
        <v>40387845</v>
      </c>
      <c r="AY152">
        <v>1</v>
      </c>
      <c r="AZ152">
        <v>0</v>
      </c>
      <c r="BA152">
        <v>149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Y152*Source!I321</f>
        <v>1.1625000000000001</v>
      </c>
      <c r="CY152">
        <f>AB152</f>
        <v>131.01</v>
      </c>
      <c r="CZ152">
        <f>AF152</f>
        <v>125.13</v>
      </c>
      <c r="DA152">
        <f>AJ152</f>
        <v>1</v>
      </c>
      <c r="DB152">
        <f t="shared" si="23"/>
        <v>193.95</v>
      </c>
      <c r="DC152">
        <f t="shared" si="24"/>
        <v>38.35</v>
      </c>
    </row>
    <row r="153" spans="1:107" x14ac:dyDescent="0.2">
      <c r="A153">
        <f>ROW(Source!A321)</f>
        <v>321</v>
      </c>
      <c r="B153">
        <v>40385408</v>
      </c>
      <c r="C153">
        <v>40387832</v>
      </c>
      <c r="D153">
        <v>26787631</v>
      </c>
      <c r="E153">
        <v>1</v>
      </c>
      <c r="F153">
        <v>1</v>
      </c>
      <c r="G153">
        <v>26675980</v>
      </c>
      <c r="H153">
        <v>2</v>
      </c>
      <c r="I153" t="s">
        <v>965</v>
      </c>
      <c r="J153" t="s">
        <v>966</v>
      </c>
      <c r="K153" t="s">
        <v>967</v>
      </c>
      <c r="L153">
        <v>1367</v>
      </c>
      <c r="N153">
        <v>1011</v>
      </c>
      <c r="O153" t="s">
        <v>907</v>
      </c>
      <c r="P153" t="s">
        <v>907</v>
      </c>
      <c r="Q153">
        <v>1</v>
      </c>
      <c r="W153">
        <v>0</v>
      </c>
      <c r="X153">
        <v>-646811103</v>
      </c>
      <c r="Y153">
        <v>0.52</v>
      </c>
      <c r="AA153">
        <v>0</v>
      </c>
      <c r="AB153">
        <v>185.88</v>
      </c>
      <c r="AC153">
        <v>18.239999999999998</v>
      </c>
      <c r="AD153">
        <v>0</v>
      </c>
      <c r="AE153">
        <v>0</v>
      </c>
      <c r="AF153">
        <v>177.54</v>
      </c>
      <c r="AG153">
        <v>17.420000000000002</v>
      </c>
      <c r="AH153">
        <v>0</v>
      </c>
      <c r="AI153">
        <v>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0</v>
      </c>
      <c r="AQ153">
        <v>0</v>
      </c>
      <c r="AR153">
        <v>0</v>
      </c>
      <c r="AS153" t="s">
        <v>3</v>
      </c>
      <c r="AT153">
        <v>0.52</v>
      </c>
      <c r="AU153" t="s">
        <v>3</v>
      </c>
      <c r="AV153">
        <v>0</v>
      </c>
      <c r="AW153">
        <v>2</v>
      </c>
      <c r="AX153">
        <v>40387846</v>
      </c>
      <c r="AY153">
        <v>1</v>
      </c>
      <c r="AZ153">
        <v>0</v>
      </c>
      <c r="BA153">
        <v>150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Y153*Source!I321</f>
        <v>0.39</v>
      </c>
      <c r="CY153">
        <f>AB153</f>
        <v>185.88</v>
      </c>
      <c r="CZ153">
        <f>AF153</f>
        <v>177.54</v>
      </c>
      <c r="DA153">
        <f>AJ153</f>
        <v>1</v>
      </c>
      <c r="DB153">
        <f t="shared" si="23"/>
        <v>92.32</v>
      </c>
      <c r="DC153">
        <f t="shared" si="24"/>
        <v>9.06</v>
      </c>
    </row>
    <row r="154" spans="1:107" x14ac:dyDescent="0.2">
      <c r="A154">
        <f>ROW(Source!A321)</f>
        <v>321</v>
      </c>
      <c r="B154">
        <v>40385408</v>
      </c>
      <c r="C154">
        <v>40387832</v>
      </c>
      <c r="D154">
        <v>26763322</v>
      </c>
      <c r="E154">
        <v>1</v>
      </c>
      <c r="F154">
        <v>1</v>
      </c>
      <c r="G154">
        <v>26675980</v>
      </c>
      <c r="H154">
        <v>3</v>
      </c>
      <c r="I154" t="s">
        <v>565</v>
      </c>
      <c r="J154" t="s">
        <v>567</v>
      </c>
      <c r="K154" t="s">
        <v>566</v>
      </c>
      <c r="L154">
        <v>1339</v>
      </c>
      <c r="N154">
        <v>1007</v>
      </c>
      <c r="O154" t="s">
        <v>44</v>
      </c>
      <c r="P154" t="s">
        <v>44</v>
      </c>
      <c r="Q154">
        <v>1</v>
      </c>
      <c r="W154">
        <v>0</v>
      </c>
      <c r="X154">
        <v>-862991314</v>
      </c>
      <c r="Y154">
        <v>5</v>
      </c>
      <c r="AA154">
        <v>7.08</v>
      </c>
      <c r="AB154">
        <v>0</v>
      </c>
      <c r="AC154">
        <v>0</v>
      </c>
      <c r="AD154">
        <v>0</v>
      </c>
      <c r="AE154">
        <v>7.07</v>
      </c>
      <c r="AF154">
        <v>0</v>
      </c>
      <c r="AG154">
        <v>0</v>
      </c>
      <c r="AH154">
        <v>0</v>
      </c>
      <c r="AI154">
        <v>1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0</v>
      </c>
      <c r="AQ154">
        <v>0</v>
      </c>
      <c r="AR154">
        <v>0</v>
      </c>
      <c r="AS154" t="s">
        <v>3</v>
      </c>
      <c r="AT154">
        <v>5</v>
      </c>
      <c r="AU154" t="s">
        <v>3</v>
      </c>
      <c r="AV154">
        <v>0</v>
      </c>
      <c r="AW154">
        <v>2</v>
      </c>
      <c r="AX154">
        <v>40387847</v>
      </c>
      <c r="AY154">
        <v>1</v>
      </c>
      <c r="AZ154">
        <v>0</v>
      </c>
      <c r="BA154">
        <v>151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Y154*Source!I321</f>
        <v>3.75</v>
      </c>
      <c r="CY154">
        <f>AA154</f>
        <v>7.08</v>
      </c>
      <c r="CZ154">
        <f>AE154</f>
        <v>7.07</v>
      </c>
      <c r="DA154">
        <f>AI154</f>
        <v>1</v>
      </c>
      <c r="DB154">
        <f t="shared" si="23"/>
        <v>35.35</v>
      </c>
      <c r="DC154">
        <f t="shared" si="24"/>
        <v>0</v>
      </c>
    </row>
    <row r="155" spans="1:107" x14ac:dyDescent="0.2">
      <c r="A155">
        <f>ROW(Source!A321)</f>
        <v>321</v>
      </c>
      <c r="B155">
        <v>40385408</v>
      </c>
      <c r="C155">
        <v>40387832</v>
      </c>
      <c r="D155">
        <v>26763881</v>
      </c>
      <c r="E155">
        <v>1</v>
      </c>
      <c r="F155">
        <v>1</v>
      </c>
      <c r="G155">
        <v>26675980</v>
      </c>
      <c r="H155">
        <v>3</v>
      </c>
      <c r="I155" t="s">
        <v>174</v>
      </c>
      <c r="J155" t="s">
        <v>176</v>
      </c>
      <c r="K155" t="s">
        <v>175</v>
      </c>
      <c r="L155">
        <v>1339</v>
      </c>
      <c r="N155">
        <v>1007</v>
      </c>
      <c r="O155" t="s">
        <v>44</v>
      </c>
      <c r="P155" t="s">
        <v>44</v>
      </c>
      <c r="Q155">
        <v>1</v>
      </c>
      <c r="W155">
        <v>0</v>
      </c>
      <c r="X155">
        <v>2069056849</v>
      </c>
      <c r="Y155">
        <v>110</v>
      </c>
      <c r="AA155">
        <v>553.35</v>
      </c>
      <c r="AB155">
        <v>0</v>
      </c>
      <c r="AC155">
        <v>0</v>
      </c>
      <c r="AD155">
        <v>0</v>
      </c>
      <c r="AE155">
        <v>104.99</v>
      </c>
      <c r="AF155">
        <v>0</v>
      </c>
      <c r="AG155">
        <v>0</v>
      </c>
      <c r="AH155">
        <v>0</v>
      </c>
      <c r="AI155">
        <v>5.26</v>
      </c>
      <c r="AJ155">
        <v>1</v>
      </c>
      <c r="AK155">
        <v>1</v>
      </c>
      <c r="AL155">
        <v>1</v>
      </c>
      <c r="AN155">
        <v>0</v>
      </c>
      <c r="AO155">
        <v>0</v>
      </c>
      <c r="AP155">
        <v>0</v>
      </c>
      <c r="AQ155">
        <v>0</v>
      </c>
      <c r="AR155">
        <v>0</v>
      </c>
      <c r="AS155" t="s">
        <v>3</v>
      </c>
      <c r="AT155">
        <v>110</v>
      </c>
      <c r="AU155" t="s">
        <v>3</v>
      </c>
      <c r="AV155">
        <v>0</v>
      </c>
      <c r="AW155">
        <v>1</v>
      </c>
      <c r="AX155">
        <v>-1</v>
      </c>
      <c r="AY155">
        <v>0</v>
      </c>
      <c r="AZ155">
        <v>0</v>
      </c>
      <c r="BA155" t="s">
        <v>3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Y155*Source!I321</f>
        <v>82.5</v>
      </c>
      <c r="CY155">
        <f>AA155</f>
        <v>553.35</v>
      </c>
      <c r="CZ155">
        <f>AE155</f>
        <v>104.99</v>
      </c>
      <c r="DA155">
        <f>AI155</f>
        <v>5.26</v>
      </c>
      <c r="DB155">
        <f t="shared" si="23"/>
        <v>11548.9</v>
      </c>
      <c r="DC155">
        <f t="shared" si="24"/>
        <v>0</v>
      </c>
    </row>
    <row r="156" spans="1:107" x14ac:dyDescent="0.2">
      <c r="A156">
        <f>ROW(Source!A323)</f>
        <v>323</v>
      </c>
      <c r="B156">
        <v>40385408</v>
      </c>
      <c r="C156">
        <v>40387850</v>
      </c>
      <c r="D156">
        <v>26715131</v>
      </c>
      <c r="E156">
        <v>26675980</v>
      </c>
      <c r="F156">
        <v>1</v>
      </c>
      <c r="G156">
        <v>26675980</v>
      </c>
      <c r="H156">
        <v>1</v>
      </c>
      <c r="I156" t="s">
        <v>901</v>
      </c>
      <c r="J156" t="s">
        <v>3</v>
      </c>
      <c r="K156" t="s">
        <v>902</v>
      </c>
      <c r="L156">
        <v>1191</v>
      </c>
      <c r="N156">
        <v>1013</v>
      </c>
      <c r="O156" t="s">
        <v>903</v>
      </c>
      <c r="P156" t="s">
        <v>903</v>
      </c>
      <c r="Q156">
        <v>1</v>
      </c>
      <c r="W156">
        <v>0</v>
      </c>
      <c r="X156">
        <v>476480486</v>
      </c>
      <c r="Y156">
        <v>21.6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21.6</v>
      </c>
      <c r="AU156" t="s">
        <v>3</v>
      </c>
      <c r="AV156">
        <v>1</v>
      </c>
      <c r="AW156">
        <v>2</v>
      </c>
      <c r="AX156">
        <v>40387860</v>
      </c>
      <c r="AY156">
        <v>1</v>
      </c>
      <c r="AZ156">
        <v>0</v>
      </c>
      <c r="BA156">
        <v>153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Y156*Source!I323</f>
        <v>12.15</v>
      </c>
      <c r="CY156">
        <f>AD156</f>
        <v>0</v>
      </c>
      <c r="CZ156">
        <f>AH156</f>
        <v>0</v>
      </c>
      <c r="DA156">
        <f>AL156</f>
        <v>1</v>
      </c>
      <c r="DB156">
        <f t="shared" si="23"/>
        <v>0</v>
      </c>
      <c r="DC156">
        <f t="shared" si="24"/>
        <v>0</v>
      </c>
    </row>
    <row r="157" spans="1:107" x14ac:dyDescent="0.2">
      <c r="A157">
        <f>ROW(Source!A323)</f>
        <v>323</v>
      </c>
      <c r="B157">
        <v>40385408</v>
      </c>
      <c r="C157">
        <v>40387850</v>
      </c>
      <c r="D157">
        <v>26787394</v>
      </c>
      <c r="E157">
        <v>1</v>
      </c>
      <c r="F157">
        <v>1</v>
      </c>
      <c r="G157">
        <v>26675980</v>
      </c>
      <c r="H157">
        <v>2</v>
      </c>
      <c r="I157" t="s">
        <v>971</v>
      </c>
      <c r="J157" t="s">
        <v>972</v>
      </c>
      <c r="K157" t="s">
        <v>973</v>
      </c>
      <c r="L157">
        <v>1367</v>
      </c>
      <c r="N157">
        <v>1011</v>
      </c>
      <c r="O157" t="s">
        <v>907</v>
      </c>
      <c r="P157" t="s">
        <v>907</v>
      </c>
      <c r="Q157">
        <v>1</v>
      </c>
      <c r="W157">
        <v>0</v>
      </c>
      <c r="X157">
        <v>1109083233</v>
      </c>
      <c r="Y157">
        <v>2.35</v>
      </c>
      <c r="AA157">
        <v>0</v>
      </c>
      <c r="AB157">
        <v>99.53</v>
      </c>
      <c r="AC157">
        <v>23.26</v>
      </c>
      <c r="AD157">
        <v>0</v>
      </c>
      <c r="AE157">
        <v>0</v>
      </c>
      <c r="AF157">
        <v>95.06</v>
      </c>
      <c r="AG157">
        <v>22.22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2.35</v>
      </c>
      <c r="AU157" t="s">
        <v>3</v>
      </c>
      <c r="AV157">
        <v>0</v>
      </c>
      <c r="AW157">
        <v>2</v>
      </c>
      <c r="AX157">
        <v>40387861</v>
      </c>
      <c r="AY157">
        <v>1</v>
      </c>
      <c r="AZ157">
        <v>0</v>
      </c>
      <c r="BA157">
        <v>154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Y157*Source!I323</f>
        <v>1.3218750000000001</v>
      </c>
      <c r="CY157">
        <f t="shared" ref="CY157:CY162" si="25">AB157</f>
        <v>99.53</v>
      </c>
      <c r="CZ157">
        <f t="shared" ref="CZ157:CZ162" si="26">AF157</f>
        <v>95.06</v>
      </c>
      <c r="DA157">
        <f t="shared" ref="DA157:DA162" si="27">AJ157</f>
        <v>1</v>
      </c>
      <c r="DB157">
        <f t="shared" si="23"/>
        <v>223.39</v>
      </c>
      <c r="DC157">
        <f t="shared" si="24"/>
        <v>52.22</v>
      </c>
    </row>
    <row r="158" spans="1:107" x14ac:dyDescent="0.2">
      <c r="A158">
        <f>ROW(Source!A323)</f>
        <v>323</v>
      </c>
      <c r="B158">
        <v>40385408</v>
      </c>
      <c r="C158">
        <v>40387850</v>
      </c>
      <c r="D158">
        <v>26787641</v>
      </c>
      <c r="E158">
        <v>1</v>
      </c>
      <c r="F158">
        <v>1</v>
      </c>
      <c r="G158">
        <v>26675980</v>
      </c>
      <c r="H158">
        <v>2</v>
      </c>
      <c r="I158" t="s">
        <v>938</v>
      </c>
      <c r="J158" t="s">
        <v>974</v>
      </c>
      <c r="K158" t="s">
        <v>975</v>
      </c>
      <c r="L158">
        <v>1367</v>
      </c>
      <c r="N158">
        <v>1011</v>
      </c>
      <c r="O158" t="s">
        <v>907</v>
      </c>
      <c r="P158" t="s">
        <v>907</v>
      </c>
      <c r="Q158">
        <v>1</v>
      </c>
      <c r="W158">
        <v>0</v>
      </c>
      <c r="X158">
        <v>378346098</v>
      </c>
      <c r="Y158">
        <v>0.91</v>
      </c>
      <c r="AA158">
        <v>0</v>
      </c>
      <c r="AB158">
        <v>147.19</v>
      </c>
      <c r="AC158">
        <v>29.95</v>
      </c>
      <c r="AD158">
        <v>0</v>
      </c>
      <c r="AE158">
        <v>0</v>
      </c>
      <c r="AF158">
        <v>140.58000000000001</v>
      </c>
      <c r="AG158">
        <v>28.61</v>
      </c>
      <c r="AH158">
        <v>0</v>
      </c>
      <c r="AI158">
        <v>1</v>
      </c>
      <c r="AJ158">
        <v>1</v>
      </c>
      <c r="AK158">
        <v>1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0.91</v>
      </c>
      <c r="AU158" t="s">
        <v>3</v>
      </c>
      <c r="AV158">
        <v>0</v>
      </c>
      <c r="AW158">
        <v>2</v>
      </c>
      <c r="AX158">
        <v>40387862</v>
      </c>
      <c r="AY158">
        <v>1</v>
      </c>
      <c r="AZ158">
        <v>0</v>
      </c>
      <c r="BA158">
        <v>155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Y158*Source!I323</f>
        <v>0.51187499999999997</v>
      </c>
      <c r="CY158">
        <f t="shared" si="25"/>
        <v>147.19</v>
      </c>
      <c r="CZ158">
        <f t="shared" si="26"/>
        <v>140.58000000000001</v>
      </c>
      <c r="DA158">
        <f t="shared" si="27"/>
        <v>1</v>
      </c>
      <c r="DB158">
        <f t="shared" si="23"/>
        <v>127.93</v>
      </c>
      <c r="DC158">
        <f t="shared" si="24"/>
        <v>26.04</v>
      </c>
    </row>
    <row r="159" spans="1:107" x14ac:dyDescent="0.2">
      <c r="A159">
        <f>ROW(Source!A323)</f>
        <v>323</v>
      </c>
      <c r="B159">
        <v>40385408</v>
      </c>
      <c r="C159">
        <v>40387850</v>
      </c>
      <c r="D159">
        <v>26787626</v>
      </c>
      <c r="E159">
        <v>1</v>
      </c>
      <c r="F159">
        <v>1</v>
      </c>
      <c r="G159">
        <v>26675980</v>
      </c>
      <c r="H159">
        <v>2</v>
      </c>
      <c r="I159" t="s">
        <v>941</v>
      </c>
      <c r="J159" t="s">
        <v>942</v>
      </c>
      <c r="K159" t="s">
        <v>943</v>
      </c>
      <c r="L159">
        <v>1367</v>
      </c>
      <c r="N159">
        <v>1011</v>
      </c>
      <c r="O159" t="s">
        <v>907</v>
      </c>
      <c r="P159" t="s">
        <v>907</v>
      </c>
      <c r="Q159">
        <v>1</v>
      </c>
      <c r="W159">
        <v>0</v>
      </c>
      <c r="X159">
        <v>-1882480599</v>
      </c>
      <c r="Y159">
        <v>7.17</v>
      </c>
      <c r="AA159">
        <v>0</v>
      </c>
      <c r="AB159">
        <v>177.4</v>
      </c>
      <c r="AC159">
        <v>15.73</v>
      </c>
      <c r="AD159">
        <v>0</v>
      </c>
      <c r="AE159">
        <v>0</v>
      </c>
      <c r="AF159">
        <v>169.44</v>
      </c>
      <c r="AG159">
        <v>15.02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1</v>
      </c>
      <c r="AP159">
        <v>0</v>
      </c>
      <c r="AQ159">
        <v>0</v>
      </c>
      <c r="AR159">
        <v>0</v>
      </c>
      <c r="AS159" t="s">
        <v>3</v>
      </c>
      <c r="AT159">
        <v>7.17</v>
      </c>
      <c r="AU159" t="s">
        <v>3</v>
      </c>
      <c r="AV159">
        <v>0</v>
      </c>
      <c r="AW159">
        <v>2</v>
      </c>
      <c r="AX159">
        <v>40387863</v>
      </c>
      <c r="AY159">
        <v>1</v>
      </c>
      <c r="AZ159">
        <v>0</v>
      </c>
      <c r="BA159">
        <v>156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Y159*Source!I323</f>
        <v>4.0331250000000001</v>
      </c>
      <c r="CY159">
        <f t="shared" si="25"/>
        <v>177.4</v>
      </c>
      <c r="CZ159">
        <f t="shared" si="26"/>
        <v>169.44</v>
      </c>
      <c r="DA159">
        <f t="shared" si="27"/>
        <v>1</v>
      </c>
      <c r="DB159">
        <f t="shared" si="23"/>
        <v>1214.8800000000001</v>
      </c>
      <c r="DC159">
        <f t="shared" si="24"/>
        <v>107.69</v>
      </c>
    </row>
    <row r="160" spans="1:107" x14ac:dyDescent="0.2">
      <c r="A160">
        <f>ROW(Source!A323)</f>
        <v>323</v>
      </c>
      <c r="B160">
        <v>40385408</v>
      </c>
      <c r="C160">
        <v>40387850</v>
      </c>
      <c r="D160">
        <v>26787627</v>
      </c>
      <c r="E160">
        <v>1</v>
      </c>
      <c r="F160">
        <v>1</v>
      </c>
      <c r="G160">
        <v>26675980</v>
      </c>
      <c r="H160">
        <v>2</v>
      </c>
      <c r="I160" t="s">
        <v>944</v>
      </c>
      <c r="J160" t="s">
        <v>945</v>
      </c>
      <c r="K160" t="s">
        <v>946</v>
      </c>
      <c r="L160">
        <v>1367</v>
      </c>
      <c r="N160">
        <v>1011</v>
      </c>
      <c r="O160" t="s">
        <v>907</v>
      </c>
      <c r="P160" t="s">
        <v>907</v>
      </c>
      <c r="Q160">
        <v>1</v>
      </c>
      <c r="W160">
        <v>0</v>
      </c>
      <c r="X160">
        <v>-1920329426</v>
      </c>
      <c r="Y160">
        <v>14.6</v>
      </c>
      <c r="AA160">
        <v>0</v>
      </c>
      <c r="AB160">
        <v>229.82</v>
      </c>
      <c r="AC160">
        <v>18.329999999999998</v>
      </c>
      <c r="AD160">
        <v>0</v>
      </c>
      <c r="AE160">
        <v>0</v>
      </c>
      <c r="AF160">
        <v>219.5</v>
      </c>
      <c r="AG160">
        <v>17.510000000000002</v>
      </c>
      <c r="AH160">
        <v>0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14.6</v>
      </c>
      <c r="AU160" t="s">
        <v>3</v>
      </c>
      <c r="AV160">
        <v>0</v>
      </c>
      <c r="AW160">
        <v>2</v>
      </c>
      <c r="AX160">
        <v>40387864</v>
      </c>
      <c r="AY160">
        <v>1</v>
      </c>
      <c r="AZ160">
        <v>0</v>
      </c>
      <c r="BA160">
        <v>157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Y160*Source!I323</f>
        <v>8.2125000000000004</v>
      </c>
      <c r="CY160">
        <f t="shared" si="25"/>
        <v>229.82</v>
      </c>
      <c r="CZ160">
        <f t="shared" si="26"/>
        <v>219.5</v>
      </c>
      <c r="DA160">
        <f t="shared" si="27"/>
        <v>1</v>
      </c>
      <c r="DB160">
        <f t="shared" si="23"/>
        <v>3204.7</v>
      </c>
      <c r="DC160">
        <f t="shared" si="24"/>
        <v>255.65</v>
      </c>
    </row>
    <row r="161" spans="1:107" x14ac:dyDescent="0.2">
      <c r="A161">
        <f>ROW(Source!A323)</f>
        <v>323</v>
      </c>
      <c r="B161">
        <v>40385408</v>
      </c>
      <c r="C161">
        <v>40387850</v>
      </c>
      <c r="D161">
        <v>26787669</v>
      </c>
      <c r="E161">
        <v>1</v>
      </c>
      <c r="F161">
        <v>1</v>
      </c>
      <c r="G161">
        <v>26675980</v>
      </c>
      <c r="H161">
        <v>2</v>
      </c>
      <c r="I161" t="s">
        <v>926</v>
      </c>
      <c r="J161" t="s">
        <v>927</v>
      </c>
      <c r="K161" t="s">
        <v>928</v>
      </c>
      <c r="L161">
        <v>1367</v>
      </c>
      <c r="N161">
        <v>1011</v>
      </c>
      <c r="O161" t="s">
        <v>907</v>
      </c>
      <c r="P161" t="s">
        <v>907</v>
      </c>
      <c r="Q161">
        <v>1</v>
      </c>
      <c r="W161">
        <v>0</v>
      </c>
      <c r="X161">
        <v>856318566</v>
      </c>
      <c r="Y161">
        <v>1.79</v>
      </c>
      <c r="AA161">
        <v>0</v>
      </c>
      <c r="AB161">
        <v>131.01</v>
      </c>
      <c r="AC161">
        <v>25.9</v>
      </c>
      <c r="AD161">
        <v>0</v>
      </c>
      <c r="AE161">
        <v>0</v>
      </c>
      <c r="AF161">
        <v>125.13</v>
      </c>
      <c r="AG161">
        <v>24.74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1.79</v>
      </c>
      <c r="AU161" t="s">
        <v>3</v>
      </c>
      <c r="AV161">
        <v>0</v>
      </c>
      <c r="AW161">
        <v>2</v>
      </c>
      <c r="AX161">
        <v>40387865</v>
      </c>
      <c r="AY161">
        <v>1</v>
      </c>
      <c r="AZ161">
        <v>0</v>
      </c>
      <c r="BA161">
        <v>158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Y161*Source!I323</f>
        <v>1.006875</v>
      </c>
      <c r="CY161">
        <f t="shared" si="25"/>
        <v>131.01</v>
      </c>
      <c r="CZ161">
        <f t="shared" si="26"/>
        <v>125.13</v>
      </c>
      <c r="DA161">
        <f t="shared" si="27"/>
        <v>1</v>
      </c>
      <c r="DB161">
        <f t="shared" si="23"/>
        <v>223.98</v>
      </c>
      <c r="DC161">
        <f t="shared" si="24"/>
        <v>44.28</v>
      </c>
    </row>
    <row r="162" spans="1:107" x14ac:dyDescent="0.2">
      <c r="A162">
        <f>ROW(Source!A323)</f>
        <v>323</v>
      </c>
      <c r="B162">
        <v>40385408</v>
      </c>
      <c r="C162">
        <v>40387850</v>
      </c>
      <c r="D162">
        <v>26787631</v>
      </c>
      <c r="E162">
        <v>1</v>
      </c>
      <c r="F162">
        <v>1</v>
      </c>
      <c r="G162">
        <v>26675980</v>
      </c>
      <c r="H162">
        <v>2</v>
      </c>
      <c r="I162" t="s">
        <v>965</v>
      </c>
      <c r="J162" t="s">
        <v>966</v>
      </c>
      <c r="K162" t="s">
        <v>967</v>
      </c>
      <c r="L162">
        <v>1367</v>
      </c>
      <c r="N162">
        <v>1011</v>
      </c>
      <c r="O162" t="s">
        <v>907</v>
      </c>
      <c r="P162" t="s">
        <v>907</v>
      </c>
      <c r="Q162">
        <v>1</v>
      </c>
      <c r="W162">
        <v>0</v>
      </c>
      <c r="X162">
        <v>-646811103</v>
      </c>
      <c r="Y162">
        <v>0.52</v>
      </c>
      <c r="AA162">
        <v>0</v>
      </c>
      <c r="AB162">
        <v>185.88</v>
      </c>
      <c r="AC162">
        <v>18.239999999999998</v>
      </c>
      <c r="AD162">
        <v>0</v>
      </c>
      <c r="AE162">
        <v>0</v>
      </c>
      <c r="AF162">
        <v>177.54</v>
      </c>
      <c r="AG162">
        <v>17.420000000000002</v>
      </c>
      <c r="AH162">
        <v>0</v>
      </c>
      <c r="AI162">
        <v>1</v>
      </c>
      <c r="AJ162">
        <v>1</v>
      </c>
      <c r="AK162">
        <v>1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0.52</v>
      </c>
      <c r="AU162" t="s">
        <v>3</v>
      </c>
      <c r="AV162">
        <v>0</v>
      </c>
      <c r="AW162">
        <v>2</v>
      </c>
      <c r="AX162">
        <v>40387866</v>
      </c>
      <c r="AY162">
        <v>1</v>
      </c>
      <c r="AZ162">
        <v>0</v>
      </c>
      <c r="BA162">
        <v>159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Y162*Source!I323</f>
        <v>0.29249999999999998</v>
      </c>
      <c r="CY162">
        <f t="shared" si="25"/>
        <v>185.88</v>
      </c>
      <c r="CZ162">
        <f t="shared" si="26"/>
        <v>177.54</v>
      </c>
      <c r="DA162">
        <f t="shared" si="27"/>
        <v>1</v>
      </c>
      <c r="DB162">
        <f t="shared" si="23"/>
        <v>92.32</v>
      </c>
      <c r="DC162">
        <f t="shared" si="24"/>
        <v>9.06</v>
      </c>
    </row>
    <row r="163" spans="1:107" x14ac:dyDescent="0.2">
      <c r="A163">
        <f>ROW(Source!A323)</f>
        <v>323</v>
      </c>
      <c r="B163">
        <v>40385408</v>
      </c>
      <c r="C163">
        <v>40387850</v>
      </c>
      <c r="D163">
        <v>26763322</v>
      </c>
      <c r="E163">
        <v>1</v>
      </c>
      <c r="F163">
        <v>1</v>
      </c>
      <c r="G163">
        <v>26675980</v>
      </c>
      <c r="H163">
        <v>3</v>
      </c>
      <c r="I163" t="s">
        <v>565</v>
      </c>
      <c r="J163" t="s">
        <v>567</v>
      </c>
      <c r="K163" t="s">
        <v>566</v>
      </c>
      <c r="L163">
        <v>1339</v>
      </c>
      <c r="N163">
        <v>1007</v>
      </c>
      <c r="O163" t="s">
        <v>44</v>
      </c>
      <c r="P163" t="s">
        <v>44</v>
      </c>
      <c r="Q163">
        <v>1</v>
      </c>
      <c r="W163">
        <v>0</v>
      </c>
      <c r="X163">
        <v>-862991314</v>
      </c>
      <c r="Y163">
        <v>7</v>
      </c>
      <c r="AA163">
        <v>7.08</v>
      </c>
      <c r="AB163">
        <v>0</v>
      </c>
      <c r="AC163">
        <v>0</v>
      </c>
      <c r="AD163">
        <v>0</v>
      </c>
      <c r="AE163">
        <v>7.07</v>
      </c>
      <c r="AF163">
        <v>0</v>
      </c>
      <c r="AG163">
        <v>0</v>
      </c>
      <c r="AH163">
        <v>0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7</v>
      </c>
      <c r="AU163" t="s">
        <v>3</v>
      </c>
      <c r="AV163">
        <v>0</v>
      </c>
      <c r="AW163">
        <v>2</v>
      </c>
      <c r="AX163">
        <v>40387867</v>
      </c>
      <c r="AY163">
        <v>1</v>
      </c>
      <c r="AZ163">
        <v>0</v>
      </c>
      <c r="BA163">
        <v>160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Y163*Source!I323</f>
        <v>3.9375</v>
      </c>
      <c r="CY163">
        <f>AA163</f>
        <v>7.08</v>
      </c>
      <c r="CZ163">
        <f>AE163</f>
        <v>7.07</v>
      </c>
      <c r="DA163">
        <f>AI163</f>
        <v>1</v>
      </c>
      <c r="DB163">
        <f t="shared" si="23"/>
        <v>49.49</v>
      </c>
      <c r="DC163">
        <f t="shared" si="24"/>
        <v>0</v>
      </c>
    </row>
    <row r="164" spans="1:107" x14ac:dyDescent="0.2">
      <c r="A164">
        <f>ROW(Source!A323)</f>
        <v>323</v>
      </c>
      <c r="B164">
        <v>40385408</v>
      </c>
      <c r="C164">
        <v>40387850</v>
      </c>
      <c r="D164">
        <v>26764618</v>
      </c>
      <c r="E164">
        <v>1</v>
      </c>
      <c r="F164">
        <v>1</v>
      </c>
      <c r="G164">
        <v>26675980</v>
      </c>
      <c r="H164">
        <v>3</v>
      </c>
      <c r="I164" t="s">
        <v>42</v>
      </c>
      <c r="J164" t="s">
        <v>45</v>
      </c>
      <c r="K164" t="s">
        <v>43</v>
      </c>
      <c r="L164">
        <v>1339</v>
      </c>
      <c r="N164">
        <v>1007</v>
      </c>
      <c r="O164" t="s">
        <v>44</v>
      </c>
      <c r="P164" t="s">
        <v>44</v>
      </c>
      <c r="Q164">
        <v>1</v>
      </c>
      <c r="W164">
        <v>0</v>
      </c>
      <c r="X164">
        <v>-820942871</v>
      </c>
      <c r="Y164">
        <v>126</v>
      </c>
      <c r="AA164">
        <v>1837.92</v>
      </c>
      <c r="AB164">
        <v>0</v>
      </c>
      <c r="AC164">
        <v>0</v>
      </c>
      <c r="AD164">
        <v>0</v>
      </c>
      <c r="AE164">
        <v>173.37</v>
      </c>
      <c r="AF164">
        <v>0</v>
      </c>
      <c r="AG164">
        <v>0</v>
      </c>
      <c r="AH164">
        <v>0</v>
      </c>
      <c r="AI164">
        <v>10.58</v>
      </c>
      <c r="AJ164">
        <v>1</v>
      </c>
      <c r="AK164">
        <v>1</v>
      </c>
      <c r="AL164">
        <v>1</v>
      </c>
      <c r="AN164">
        <v>0</v>
      </c>
      <c r="AO164">
        <v>0</v>
      </c>
      <c r="AP164">
        <v>0</v>
      </c>
      <c r="AQ164">
        <v>0</v>
      </c>
      <c r="AR164">
        <v>0</v>
      </c>
      <c r="AS164" t="s">
        <v>3</v>
      </c>
      <c r="AT164">
        <v>126</v>
      </c>
      <c r="AU164" t="s">
        <v>3</v>
      </c>
      <c r="AV164">
        <v>0</v>
      </c>
      <c r="AW164">
        <v>1</v>
      </c>
      <c r="AX164">
        <v>-1</v>
      </c>
      <c r="AY164">
        <v>0</v>
      </c>
      <c r="AZ164">
        <v>0</v>
      </c>
      <c r="BA164" t="s">
        <v>3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Y164*Source!I323</f>
        <v>70.875</v>
      </c>
      <c r="CY164">
        <f>AA164</f>
        <v>1837.92</v>
      </c>
      <c r="CZ164">
        <f>AE164</f>
        <v>173.37</v>
      </c>
      <c r="DA164">
        <f>AI164</f>
        <v>10.58</v>
      </c>
      <c r="DB164">
        <f t="shared" si="23"/>
        <v>21844.62</v>
      </c>
      <c r="DC164">
        <f t="shared" si="24"/>
        <v>0</v>
      </c>
    </row>
    <row r="165" spans="1:107" x14ac:dyDescent="0.2">
      <c r="A165">
        <f>ROW(Source!A325)</f>
        <v>325</v>
      </c>
      <c r="B165">
        <v>40385408</v>
      </c>
      <c r="C165">
        <v>40387870</v>
      </c>
      <c r="D165">
        <v>26715131</v>
      </c>
      <c r="E165">
        <v>26675980</v>
      </c>
      <c r="F165">
        <v>1</v>
      </c>
      <c r="G165">
        <v>26675980</v>
      </c>
      <c r="H165">
        <v>1</v>
      </c>
      <c r="I165" t="s">
        <v>901</v>
      </c>
      <c r="J165" t="s">
        <v>3</v>
      </c>
      <c r="K165" t="s">
        <v>902</v>
      </c>
      <c r="L165">
        <v>1191</v>
      </c>
      <c r="N165">
        <v>1013</v>
      </c>
      <c r="O165" t="s">
        <v>903</v>
      </c>
      <c r="P165" t="s">
        <v>903</v>
      </c>
      <c r="Q165">
        <v>1</v>
      </c>
      <c r="W165">
        <v>0</v>
      </c>
      <c r="X165">
        <v>476480486</v>
      </c>
      <c r="Y165">
        <v>8.9600000000000009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</v>
      </c>
      <c r="AJ165">
        <v>1</v>
      </c>
      <c r="AK165">
        <v>1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8.9600000000000009</v>
      </c>
      <c r="AU165" t="s">
        <v>3</v>
      </c>
      <c r="AV165">
        <v>1</v>
      </c>
      <c r="AW165">
        <v>2</v>
      </c>
      <c r="AX165">
        <v>40387875</v>
      </c>
      <c r="AY165">
        <v>1</v>
      </c>
      <c r="AZ165">
        <v>0</v>
      </c>
      <c r="BA165">
        <v>162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Y165*Source!I325</f>
        <v>33.6</v>
      </c>
      <c r="CY165">
        <f>AD165</f>
        <v>0</v>
      </c>
      <c r="CZ165">
        <f>AH165</f>
        <v>0</v>
      </c>
      <c r="DA165">
        <f>AL165</f>
        <v>1</v>
      </c>
      <c r="DB165">
        <f t="shared" si="23"/>
        <v>0</v>
      </c>
      <c r="DC165">
        <f t="shared" si="24"/>
        <v>0</v>
      </c>
    </row>
    <row r="166" spans="1:107" x14ac:dyDescent="0.2">
      <c r="A166">
        <f>ROW(Source!A325)</f>
        <v>325</v>
      </c>
      <c r="B166">
        <v>40385408</v>
      </c>
      <c r="C166">
        <v>40387870</v>
      </c>
      <c r="D166">
        <v>26787626</v>
      </c>
      <c r="E166">
        <v>1</v>
      </c>
      <c r="F166">
        <v>1</v>
      </c>
      <c r="G166">
        <v>26675980</v>
      </c>
      <c r="H166">
        <v>2</v>
      </c>
      <c r="I166" t="s">
        <v>941</v>
      </c>
      <c r="J166" t="s">
        <v>942</v>
      </c>
      <c r="K166" t="s">
        <v>943</v>
      </c>
      <c r="L166">
        <v>1367</v>
      </c>
      <c r="N166">
        <v>1011</v>
      </c>
      <c r="O166" t="s">
        <v>907</v>
      </c>
      <c r="P166" t="s">
        <v>907</v>
      </c>
      <c r="Q166">
        <v>1</v>
      </c>
      <c r="W166">
        <v>0</v>
      </c>
      <c r="X166">
        <v>-1882480599</v>
      </c>
      <c r="Y166">
        <v>0.71</v>
      </c>
      <c r="AA166">
        <v>0</v>
      </c>
      <c r="AB166">
        <v>177.4</v>
      </c>
      <c r="AC166">
        <v>15.73</v>
      </c>
      <c r="AD166">
        <v>0</v>
      </c>
      <c r="AE166">
        <v>0</v>
      </c>
      <c r="AF166">
        <v>169.44</v>
      </c>
      <c r="AG166">
        <v>15.02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1</v>
      </c>
      <c r="AP166">
        <v>0</v>
      </c>
      <c r="AQ166">
        <v>0</v>
      </c>
      <c r="AR166">
        <v>0</v>
      </c>
      <c r="AS166" t="s">
        <v>3</v>
      </c>
      <c r="AT166">
        <v>0.71</v>
      </c>
      <c r="AU166" t="s">
        <v>3</v>
      </c>
      <c r="AV166">
        <v>0</v>
      </c>
      <c r="AW166">
        <v>2</v>
      </c>
      <c r="AX166">
        <v>40387876</v>
      </c>
      <c r="AY166">
        <v>1</v>
      </c>
      <c r="AZ166">
        <v>0</v>
      </c>
      <c r="BA166">
        <v>163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Y166*Source!I325</f>
        <v>2.6624999999999996</v>
      </c>
      <c r="CY166">
        <f>AB166</f>
        <v>177.4</v>
      </c>
      <c r="CZ166">
        <f>AF166</f>
        <v>169.44</v>
      </c>
      <c r="DA166">
        <f>AJ166</f>
        <v>1</v>
      </c>
      <c r="DB166">
        <f t="shared" si="23"/>
        <v>120.3</v>
      </c>
      <c r="DC166">
        <f t="shared" si="24"/>
        <v>10.66</v>
      </c>
    </row>
    <row r="167" spans="1:107" x14ac:dyDescent="0.2">
      <c r="A167">
        <f>ROW(Source!A325)</f>
        <v>325</v>
      </c>
      <c r="B167">
        <v>40385408</v>
      </c>
      <c r="C167">
        <v>40387870</v>
      </c>
      <c r="D167">
        <v>26763257</v>
      </c>
      <c r="E167">
        <v>1</v>
      </c>
      <c r="F167">
        <v>1</v>
      </c>
      <c r="G167">
        <v>26675980</v>
      </c>
      <c r="H167">
        <v>3</v>
      </c>
      <c r="I167" t="s">
        <v>976</v>
      </c>
      <c r="J167" t="s">
        <v>977</v>
      </c>
      <c r="K167" t="s">
        <v>978</v>
      </c>
      <c r="L167">
        <v>1348</v>
      </c>
      <c r="N167">
        <v>1009</v>
      </c>
      <c r="O167" t="s">
        <v>57</v>
      </c>
      <c r="P167" t="s">
        <v>57</v>
      </c>
      <c r="Q167">
        <v>1000</v>
      </c>
      <c r="W167">
        <v>0</v>
      </c>
      <c r="X167">
        <v>435343267</v>
      </c>
      <c r="Y167">
        <v>0.06</v>
      </c>
      <c r="AA167">
        <v>3501.78</v>
      </c>
      <c r="AB167">
        <v>0</v>
      </c>
      <c r="AC167">
        <v>0</v>
      </c>
      <c r="AD167">
        <v>0</v>
      </c>
      <c r="AE167">
        <v>3501.78</v>
      </c>
      <c r="AF167">
        <v>0</v>
      </c>
      <c r="AG167">
        <v>0</v>
      </c>
      <c r="AH167">
        <v>0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0.06</v>
      </c>
      <c r="AU167" t="s">
        <v>3</v>
      </c>
      <c r="AV167">
        <v>0</v>
      </c>
      <c r="AW167">
        <v>2</v>
      </c>
      <c r="AX167">
        <v>40387877</v>
      </c>
      <c r="AY167">
        <v>1</v>
      </c>
      <c r="AZ167">
        <v>0</v>
      </c>
      <c r="BA167">
        <v>164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Y167*Source!I325</f>
        <v>0.22499999999999998</v>
      </c>
      <c r="CY167">
        <f>AA167</f>
        <v>3501.78</v>
      </c>
      <c r="CZ167">
        <f>AE167</f>
        <v>3501.78</v>
      </c>
      <c r="DA167">
        <f>AI167</f>
        <v>1</v>
      </c>
      <c r="DB167">
        <f t="shared" si="23"/>
        <v>210.11</v>
      </c>
      <c r="DC167">
        <f t="shared" si="24"/>
        <v>0</v>
      </c>
    </row>
    <row r="168" spans="1:107" x14ac:dyDescent="0.2">
      <c r="A168">
        <f>ROW(Source!A325)</f>
        <v>325</v>
      </c>
      <c r="B168">
        <v>40385408</v>
      </c>
      <c r="C168">
        <v>40387870</v>
      </c>
      <c r="D168">
        <v>26782007</v>
      </c>
      <c r="E168">
        <v>1</v>
      </c>
      <c r="F168">
        <v>1</v>
      </c>
      <c r="G168">
        <v>26675980</v>
      </c>
      <c r="H168">
        <v>3</v>
      </c>
      <c r="I168" t="s">
        <v>55</v>
      </c>
      <c r="J168" t="s">
        <v>58</v>
      </c>
      <c r="K168" t="s">
        <v>56</v>
      </c>
      <c r="L168">
        <v>1348</v>
      </c>
      <c r="N168">
        <v>1009</v>
      </c>
      <c r="O168" t="s">
        <v>57</v>
      </c>
      <c r="P168" t="s">
        <v>57</v>
      </c>
      <c r="Q168">
        <v>1000</v>
      </c>
      <c r="W168">
        <v>0</v>
      </c>
      <c r="X168">
        <v>305310980</v>
      </c>
      <c r="Y168">
        <v>11.9</v>
      </c>
      <c r="AA168">
        <v>2623.14</v>
      </c>
      <c r="AB168">
        <v>0</v>
      </c>
      <c r="AC168">
        <v>0</v>
      </c>
      <c r="AD168">
        <v>0</v>
      </c>
      <c r="AE168">
        <v>307.88</v>
      </c>
      <c r="AF168">
        <v>0</v>
      </c>
      <c r="AG168">
        <v>0</v>
      </c>
      <c r="AH168">
        <v>0</v>
      </c>
      <c r="AI168">
        <v>8.52</v>
      </c>
      <c r="AJ168">
        <v>1</v>
      </c>
      <c r="AK168">
        <v>1</v>
      </c>
      <c r="AL168">
        <v>1</v>
      </c>
      <c r="AN168">
        <v>0</v>
      </c>
      <c r="AO168">
        <v>0</v>
      </c>
      <c r="AP168">
        <v>0</v>
      </c>
      <c r="AQ168">
        <v>0</v>
      </c>
      <c r="AR168">
        <v>0</v>
      </c>
      <c r="AS168" t="s">
        <v>3</v>
      </c>
      <c r="AT168">
        <v>11.9</v>
      </c>
      <c r="AU168" t="s">
        <v>3</v>
      </c>
      <c r="AV168">
        <v>0</v>
      </c>
      <c r="AW168">
        <v>1</v>
      </c>
      <c r="AX168">
        <v>-1</v>
      </c>
      <c r="AY168">
        <v>0</v>
      </c>
      <c r="AZ168">
        <v>0</v>
      </c>
      <c r="BA168" t="s">
        <v>3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Y168*Source!I325</f>
        <v>44.625</v>
      </c>
      <c r="CY168">
        <f>AA168</f>
        <v>2623.14</v>
      </c>
      <c r="CZ168">
        <f>AE168</f>
        <v>307.88</v>
      </c>
      <c r="DA168">
        <f>AI168</f>
        <v>8.52</v>
      </c>
      <c r="DB168">
        <f t="shared" si="23"/>
        <v>3663.77</v>
      </c>
      <c r="DC168">
        <f t="shared" si="24"/>
        <v>0</v>
      </c>
    </row>
    <row r="169" spans="1:107" x14ac:dyDescent="0.2">
      <c r="A169">
        <f>ROW(Source!A361)</f>
        <v>361</v>
      </c>
      <c r="B169">
        <v>40385408</v>
      </c>
      <c r="C169">
        <v>40387880</v>
      </c>
      <c r="D169">
        <v>26715131</v>
      </c>
      <c r="E169">
        <v>26675980</v>
      </c>
      <c r="F169">
        <v>1</v>
      </c>
      <c r="G169">
        <v>26675980</v>
      </c>
      <c r="H169">
        <v>1</v>
      </c>
      <c r="I169" t="s">
        <v>901</v>
      </c>
      <c r="J169" t="s">
        <v>3</v>
      </c>
      <c r="K169" t="s">
        <v>902</v>
      </c>
      <c r="L169">
        <v>1191</v>
      </c>
      <c r="N169">
        <v>1013</v>
      </c>
      <c r="O169" t="s">
        <v>903</v>
      </c>
      <c r="P169" t="s">
        <v>903</v>
      </c>
      <c r="Q169">
        <v>1</v>
      </c>
      <c r="W169">
        <v>0</v>
      </c>
      <c r="X169">
        <v>476480486</v>
      </c>
      <c r="Y169">
        <v>76.7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</v>
      </c>
      <c r="AJ169">
        <v>1</v>
      </c>
      <c r="AK169">
        <v>1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76.7</v>
      </c>
      <c r="AU169" t="s">
        <v>3</v>
      </c>
      <c r="AV169">
        <v>1</v>
      </c>
      <c r="AW169">
        <v>2</v>
      </c>
      <c r="AX169">
        <v>40387882</v>
      </c>
      <c r="AY169">
        <v>1</v>
      </c>
      <c r="AZ169">
        <v>0</v>
      </c>
      <c r="BA169">
        <v>166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Y169*Source!I361</f>
        <v>69.03</v>
      </c>
      <c r="CY169">
        <f>AD169</f>
        <v>0</v>
      </c>
      <c r="CZ169">
        <f>AH169</f>
        <v>0</v>
      </c>
      <c r="DA169">
        <f>AL169</f>
        <v>1</v>
      </c>
      <c r="DB169">
        <f t="shared" si="23"/>
        <v>0</v>
      </c>
      <c r="DC169">
        <f t="shared" si="24"/>
        <v>0</v>
      </c>
    </row>
    <row r="170" spans="1:107" x14ac:dyDescent="0.2">
      <c r="A170">
        <f>ROW(Source!A362)</f>
        <v>362</v>
      </c>
      <c r="B170">
        <v>40385408</v>
      </c>
      <c r="C170">
        <v>40387883</v>
      </c>
      <c r="D170">
        <v>26715879</v>
      </c>
      <c r="E170">
        <v>26675980</v>
      </c>
      <c r="F170">
        <v>1</v>
      </c>
      <c r="G170">
        <v>26675980</v>
      </c>
      <c r="H170">
        <v>2</v>
      </c>
      <c r="I170" t="s">
        <v>929</v>
      </c>
      <c r="J170" t="s">
        <v>3</v>
      </c>
      <c r="K170" t="s">
        <v>930</v>
      </c>
      <c r="L170">
        <v>1344</v>
      </c>
      <c r="N170">
        <v>1008</v>
      </c>
      <c r="O170" t="s">
        <v>931</v>
      </c>
      <c r="P170" t="s">
        <v>931</v>
      </c>
      <c r="Q170">
        <v>1</v>
      </c>
      <c r="W170">
        <v>0</v>
      </c>
      <c r="X170">
        <v>-1180195794</v>
      </c>
      <c r="Y170">
        <v>8.86</v>
      </c>
      <c r="AA170">
        <v>0</v>
      </c>
      <c r="AB170">
        <v>1.05</v>
      </c>
      <c r="AC170">
        <v>0</v>
      </c>
      <c r="AD170">
        <v>0</v>
      </c>
      <c r="AE170">
        <v>0</v>
      </c>
      <c r="AF170">
        <v>1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1</v>
      </c>
      <c r="AP170">
        <v>0</v>
      </c>
      <c r="AQ170">
        <v>0</v>
      </c>
      <c r="AR170">
        <v>0</v>
      </c>
      <c r="AS170" t="s">
        <v>3</v>
      </c>
      <c r="AT170">
        <v>8.86</v>
      </c>
      <c r="AU170" t="s">
        <v>3</v>
      </c>
      <c r="AV170">
        <v>0</v>
      </c>
      <c r="AW170">
        <v>2</v>
      </c>
      <c r="AX170">
        <v>40387885</v>
      </c>
      <c r="AY170">
        <v>1</v>
      </c>
      <c r="AZ170">
        <v>0</v>
      </c>
      <c r="BA170">
        <v>167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Y170*Source!I362</f>
        <v>141.61823999999999</v>
      </c>
      <c r="CY170">
        <f>AB170</f>
        <v>1.05</v>
      </c>
      <c r="CZ170">
        <f>AF170</f>
        <v>1</v>
      </c>
      <c r="DA170">
        <f>AJ170</f>
        <v>1</v>
      </c>
      <c r="DB170">
        <f t="shared" si="23"/>
        <v>8.86</v>
      </c>
      <c r="DC170">
        <f t="shared" si="24"/>
        <v>0</v>
      </c>
    </row>
    <row r="171" spans="1:107" x14ac:dyDescent="0.2">
      <c r="A171">
        <f>ROW(Source!A363)</f>
        <v>363</v>
      </c>
      <c r="B171">
        <v>40385408</v>
      </c>
      <c r="C171">
        <v>40387886</v>
      </c>
      <c r="D171">
        <v>26715131</v>
      </c>
      <c r="E171">
        <v>26675980</v>
      </c>
      <c r="F171">
        <v>1</v>
      </c>
      <c r="G171">
        <v>26675980</v>
      </c>
      <c r="H171">
        <v>1</v>
      </c>
      <c r="I171" t="s">
        <v>901</v>
      </c>
      <c r="J171" t="s">
        <v>3</v>
      </c>
      <c r="K171" t="s">
        <v>902</v>
      </c>
      <c r="L171">
        <v>1191</v>
      </c>
      <c r="N171">
        <v>1013</v>
      </c>
      <c r="O171" t="s">
        <v>903</v>
      </c>
      <c r="P171" t="s">
        <v>903</v>
      </c>
      <c r="Q171">
        <v>1</v>
      </c>
      <c r="W171">
        <v>0</v>
      </c>
      <c r="X171">
        <v>476480486</v>
      </c>
      <c r="Y171">
        <v>63.44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0</v>
      </c>
      <c r="AQ171">
        <v>0</v>
      </c>
      <c r="AR171">
        <v>0</v>
      </c>
      <c r="AS171" t="s">
        <v>3</v>
      </c>
      <c r="AT171">
        <v>63.44</v>
      </c>
      <c r="AU171" t="s">
        <v>3</v>
      </c>
      <c r="AV171">
        <v>1</v>
      </c>
      <c r="AW171">
        <v>2</v>
      </c>
      <c r="AX171">
        <v>40387896</v>
      </c>
      <c r="AY171">
        <v>1</v>
      </c>
      <c r="AZ171">
        <v>0</v>
      </c>
      <c r="BA171">
        <v>168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Y171*Source!I363</f>
        <v>57.095999999999997</v>
      </c>
      <c r="CY171">
        <f>AD171</f>
        <v>0</v>
      </c>
      <c r="CZ171">
        <f>AH171</f>
        <v>0</v>
      </c>
      <c r="DA171">
        <f>AL171</f>
        <v>1</v>
      </c>
      <c r="DB171">
        <f t="shared" si="23"/>
        <v>0</v>
      </c>
      <c r="DC171">
        <f t="shared" si="24"/>
        <v>0</v>
      </c>
    </row>
    <row r="172" spans="1:107" x14ac:dyDescent="0.2">
      <c r="A172">
        <f>ROW(Source!A363)</f>
        <v>363</v>
      </c>
      <c r="B172">
        <v>40385408</v>
      </c>
      <c r="C172">
        <v>40387886</v>
      </c>
      <c r="D172">
        <v>26788215</v>
      </c>
      <c r="E172">
        <v>1</v>
      </c>
      <c r="F172">
        <v>1</v>
      </c>
      <c r="G172">
        <v>26675980</v>
      </c>
      <c r="H172">
        <v>2</v>
      </c>
      <c r="I172" t="s">
        <v>932</v>
      </c>
      <c r="J172" t="s">
        <v>933</v>
      </c>
      <c r="K172" t="s">
        <v>934</v>
      </c>
      <c r="L172">
        <v>1367</v>
      </c>
      <c r="N172">
        <v>1011</v>
      </c>
      <c r="O172" t="s">
        <v>907</v>
      </c>
      <c r="P172" t="s">
        <v>907</v>
      </c>
      <c r="Q172">
        <v>1</v>
      </c>
      <c r="W172">
        <v>0</v>
      </c>
      <c r="X172">
        <v>-628430174</v>
      </c>
      <c r="Y172">
        <v>0.14000000000000001</v>
      </c>
      <c r="AA172">
        <v>0</v>
      </c>
      <c r="AB172">
        <v>80.42</v>
      </c>
      <c r="AC172">
        <v>15.03</v>
      </c>
      <c r="AD172">
        <v>0</v>
      </c>
      <c r="AE172">
        <v>0</v>
      </c>
      <c r="AF172">
        <v>76.81</v>
      </c>
      <c r="AG172">
        <v>14.36</v>
      </c>
      <c r="AH172">
        <v>0</v>
      </c>
      <c r="AI172">
        <v>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0</v>
      </c>
      <c r="AQ172">
        <v>0</v>
      </c>
      <c r="AR172">
        <v>0</v>
      </c>
      <c r="AS172" t="s">
        <v>3</v>
      </c>
      <c r="AT172">
        <v>0.14000000000000001</v>
      </c>
      <c r="AU172" t="s">
        <v>3</v>
      </c>
      <c r="AV172">
        <v>0</v>
      </c>
      <c r="AW172">
        <v>2</v>
      </c>
      <c r="AX172">
        <v>40387897</v>
      </c>
      <c r="AY172">
        <v>1</v>
      </c>
      <c r="AZ172">
        <v>0</v>
      </c>
      <c r="BA172">
        <v>169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Y172*Source!I363</f>
        <v>0.12600000000000003</v>
      </c>
      <c r="CY172">
        <f>AB172</f>
        <v>80.42</v>
      </c>
      <c r="CZ172">
        <f>AF172</f>
        <v>76.81</v>
      </c>
      <c r="DA172">
        <f>AJ172</f>
        <v>1</v>
      </c>
      <c r="DB172">
        <f t="shared" si="23"/>
        <v>10.75</v>
      </c>
      <c r="DC172">
        <f t="shared" si="24"/>
        <v>2.0099999999999998</v>
      </c>
    </row>
    <row r="173" spans="1:107" x14ac:dyDescent="0.2">
      <c r="A173">
        <f>ROW(Source!A363)</f>
        <v>363</v>
      </c>
      <c r="B173">
        <v>40385408</v>
      </c>
      <c r="C173">
        <v>40387886</v>
      </c>
      <c r="D173">
        <v>26787462</v>
      </c>
      <c r="E173">
        <v>1</v>
      </c>
      <c r="F173">
        <v>1</v>
      </c>
      <c r="G173">
        <v>26675980</v>
      </c>
      <c r="H173">
        <v>2</v>
      </c>
      <c r="I173" t="s">
        <v>988</v>
      </c>
      <c r="J173" t="s">
        <v>989</v>
      </c>
      <c r="K173" t="s">
        <v>990</v>
      </c>
      <c r="L173">
        <v>1367</v>
      </c>
      <c r="N173">
        <v>1011</v>
      </c>
      <c r="O173" t="s">
        <v>907</v>
      </c>
      <c r="P173" t="s">
        <v>907</v>
      </c>
      <c r="Q173">
        <v>1</v>
      </c>
      <c r="W173">
        <v>0</v>
      </c>
      <c r="X173">
        <v>-266174272</v>
      </c>
      <c r="Y173">
        <v>0.14000000000000001</v>
      </c>
      <c r="AA173">
        <v>0</v>
      </c>
      <c r="AB173">
        <v>199.9</v>
      </c>
      <c r="AC173">
        <v>19</v>
      </c>
      <c r="AD173">
        <v>0</v>
      </c>
      <c r="AE173">
        <v>0</v>
      </c>
      <c r="AF173">
        <v>190.93</v>
      </c>
      <c r="AG173">
        <v>18.149999999999999</v>
      </c>
      <c r="AH173">
        <v>0</v>
      </c>
      <c r="AI173">
        <v>1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0</v>
      </c>
      <c r="AQ173">
        <v>0</v>
      </c>
      <c r="AR173">
        <v>0</v>
      </c>
      <c r="AS173" t="s">
        <v>3</v>
      </c>
      <c r="AT173">
        <v>0.14000000000000001</v>
      </c>
      <c r="AU173" t="s">
        <v>3</v>
      </c>
      <c r="AV173">
        <v>0</v>
      </c>
      <c r="AW173">
        <v>2</v>
      </c>
      <c r="AX173">
        <v>40387898</v>
      </c>
      <c r="AY173">
        <v>1</v>
      </c>
      <c r="AZ173">
        <v>0</v>
      </c>
      <c r="BA173">
        <v>170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Y173*Source!I363</f>
        <v>0.12600000000000003</v>
      </c>
      <c r="CY173">
        <f>AB173</f>
        <v>199.9</v>
      </c>
      <c r="CZ173">
        <f>AF173</f>
        <v>190.93</v>
      </c>
      <c r="DA173">
        <f>AJ173</f>
        <v>1</v>
      </c>
      <c r="DB173">
        <f t="shared" si="23"/>
        <v>26.73</v>
      </c>
      <c r="DC173">
        <f t="shared" si="24"/>
        <v>2.54</v>
      </c>
    </row>
    <row r="174" spans="1:107" x14ac:dyDescent="0.2">
      <c r="A174">
        <f>ROW(Source!A363)</f>
        <v>363</v>
      </c>
      <c r="B174">
        <v>40385408</v>
      </c>
      <c r="C174">
        <v>40387886</v>
      </c>
      <c r="D174">
        <v>26787555</v>
      </c>
      <c r="E174">
        <v>1</v>
      </c>
      <c r="F174">
        <v>1</v>
      </c>
      <c r="G174">
        <v>26675980</v>
      </c>
      <c r="H174">
        <v>2</v>
      </c>
      <c r="I174" t="s">
        <v>995</v>
      </c>
      <c r="J174" t="s">
        <v>996</v>
      </c>
      <c r="K174" t="s">
        <v>997</v>
      </c>
      <c r="L174">
        <v>1367</v>
      </c>
      <c r="N174">
        <v>1011</v>
      </c>
      <c r="O174" t="s">
        <v>907</v>
      </c>
      <c r="P174" t="s">
        <v>907</v>
      </c>
      <c r="Q174">
        <v>1</v>
      </c>
      <c r="W174">
        <v>0</v>
      </c>
      <c r="X174">
        <v>482200787</v>
      </c>
      <c r="Y174">
        <v>0.22</v>
      </c>
      <c r="AA174">
        <v>0</v>
      </c>
      <c r="AB174">
        <v>76.430000000000007</v>
      </c>
      <c r="AC174">
        <v>17.690000000000001</v>
      </c>
      <c r="AD174">
        <v>0</v>
      </c>
      <c r="AE174">
        <v>0</v>
      </c>
      <c r="AF174">
        <v>73</v>
      </c>
      <c r="AG174">
        <v>16.899999999999999</v>
      </c>
      <c r="AH174">
        <v>0</v>
      </c>
      <c r="AI174">
        <v>1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0</v>
      </c>
      <c r="AQ174">
        <v>0</v>
      </c>
      <c r="AR174">
        <v>0</v>
      </c>
      <c r="AS174" t="s">
        <v>3</v>
      </c>
      <c r="AT174">
        <v>0.22</v>
      </c>
      <c r="AU174" t="s">
        <v>3</v>
      </c>
      <c r="AV174">
        <v>0</v>
      </c>
      <c r="AW174">
        <v>2</v>
      </c>
      <c r="AX174">
        <v>40387899</v>
      </c>
      <c r="AY174">
        <v>1</v>
      </c>
      <c r="AZ174">
        <v>0</v>
      </c>
      <c r="BA174">
        <v>171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Y174*Source!I363</f>
        <v>0.19800000000000001</v>
      </c>
      <c r="CY174">
        <f>AB174</f>
        <v>76.430000000000007</v>
      </c>
      <c r="CZ174">
        <f>AF174</f>
        <v>73</v>
      </c>
      <c r="DA174">
        <f>AJ174</f>
        <v>1</v>
      </c>
      <c r="DB174">
        <f t="shared" ref="DB174:DB205" si="28">ROUND(ROUND(AT174*CZ174,2),6)</f>
        <v>16.059999999999999</v>
      </c>
      <c r="DC174">
        <f t="shared" ref="DC174:DC205" si="29">ROUND(ROUND(AT174*AG174,2),6)</f>
        <v>3.72</v>
      </c>
    </row>
    <row r="175" spans="1:107" x14ac:dyDescent="0.2">
      <c r="A175">
        <f>ROW(Source!A363)</f>
        <v>363</v>
      </c>
      <c r="B175">
        <v>40385408</v>
      </c>
      <c r="C175">
        <v>40387886</v>
      </c>
      <c r="D175">
        <v>26763335</v>
      </c>
      <c r="E175">
        <v>1</v>
      </c>
      <c r="F175">
        <v>1</v>
      </c>
      <c r="G175">
        <v>26675980</v>
      </c>
      <c r="H175">
        <v>3</v>
      </c>
      <c r="I175" t="s">
        <v>998</v>
      </c>
      <c r="J175" t="s">
        <v>999</v>
      </c>
      <c r="K175" t="s">
        <v>1000</v>
      </c>
      <c r="L175">
        <v>1348</v>
      </c>
      <c r="N175">
        <v>1009</v>
      </c>
      <c r="O175" t="s">
        <v>57</v>
      </c>
      <c r="P175" t="s">
        <v>57</v>
      </c>
      <c r="Q175">
        <v>1000</v>
      </c>
      <c r="W175">
        <v>0</v>
      </c>
      <c r="X175">
        <v>563176784</v>
      </c>
      <c r="Y175">
        <v>1E-3</v>
      </c>
      <c r="AA175">
        <v>6717.06</v>
      </c>
      <c r="AB175">
        <v>0</v>
      </c>
      <c r="AC175">
        <v>0</v>
      </c>
      <c r="AD175">
        <v>0</v>
      </c>
      <c r="AE175">
        <v>6521.42</v>
      </c>
      <c r="AF175">
        <v>0</v>
      </c>
      <c r="AG175">
        <v>0</v>
      </c>
      <c r="AH175">
        <v>0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0</v>
      </c>
      <c r="AQ175">
        <v>0</v>
      </c>
      <c r="AR175">
        <v>0</v>
      </c>
      <c r="AS175" t="s">
        <v>3</v>
      </c>
      <c r="AT175">
        <v>1E-3</v>
      </c>
      <c r="AU175" t="s">
        <v>3</v>
      </c>
      <c r="AV175">
        <v>0</v>
      </c>
      <c r="AW175">
        <v>2</v>
      </c>
      <c r="AX175">
        <v>40387900</v>
      </c>
      <c r="AY175">
        <v>1</v>
      </c>
      <c r="AZ175">
        <v>0</v>
      </c>
      <c r="BA175">
        <v>172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Y175*Source!I363</f>
        <v>9.0000000000000008E-4</v>
      </c>
      <c r="CY175">
        <f>AA175</f>
        <v>6717.06</v>
      </c>
      <c r="CZ175">
        <f>AE175</f>
        <v>6521.42</v>
      </c>
      <c r="DA175">
        <f>AI175</f>
        <v>1</v>
      </c>
      <c r="DB175">
        <f t="shared" si="28"/>
        <v>6.52</v>
      </c>
      <c r="DC175">
        <f t="shared" si="29"/>
        <v>0</v>
      </c>
    </row>
    <row r="176" spans="1:107" x14ac:dyDescent="0.2">
      <c r="A176">
        <f>ROW(Source!A363)</f>
        <v>363</v>
      </c>
      <c r="B176">
        <v>40385408</v>
      </c>
      <c r="C176">
        <v>40387886</v>
      </c>
      <c r="D176">
        <v>26763429</v>
      </c>
      <c r="E176">
        <v>1</v>
      </c>
      <c r="F176">
        <v>1</v>
      </c>
      <c r="G176">
        <v>26675980</v>
      </c>
      <c r="H176">
        <v>3</v>
      </c>
      <c r="I176" t="s">
        <v>1001</v>
      </c>
      <c r="J176" t="s">
        <v>1002</v>
      </c>
      <c r="K176" t="s">
        <v>1003</v>
      </c>
      <c r="L176">
        <v>1339</v>
      </c>
      <c r="N176">
        <v>1007</v>
      </c>
      <c r="O176" t="s">
        <v>44</v>
      </c>
      <c r="P176" t="s">
        <v>44</v>
      </c>
      <c r="Q176">
        <v>1</v>
      </c>
      <c r="W176">
        <v>0</v>
      </c>
      <c r="X176">
        <v>-164923881</v>
      </c>
      <c r="Y176">
        <v>0.17</v>
      </c>
      <c r="AA176">
        <v>1883.42</v>
      </c>
      <c r="AB176">
        <v>0</v>
      </c>
      <c r="AC176">
        <v>0</v>
      </c>
      <c r="AD176">
        <v>0</v>
      </c>
      <c r="AE176">
        <v>1828.56</v>
      </c>
      <c r="AF176">
        <v>0</v>
      </c>
      <c r="AG176">
        <v>0</v>
      </c>
      <c r="AH176">
        <v>0</v>
      </c>
      <c r="AI176">
        <v>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0</v>
      </c>
      <c r="AQ176">
        <v>0</v>
      </c>
      <c r="AR176">
        <v>0</v>
      </c>
      <c r="AS176" t="s">
        <v>3</v>
      </c>
      <c r="AT176">
        <v>0.17</v>
      </c>
      <c r="AU176" t="s">
        <v>3</v>
      </c>
      <c r="AV176">
        <v>0</v>
      </c>
      <c r="AW176">
        <v>2</v>
      </c>
      <c r="AX176">
        <v>40387901</v>
      </c>
      <c r="AY176">
        <v>1</v>
      </c>
      <c r="AZ176">
        <v>0</v>
      </c>
      <c r="BA176">
        <v>173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Y176*Source!I363</f>
        <v>0.15300000000000002</v>
      </c>
      <c r="CY176">
        <f>AA176</f>
        <v>1883.42</v>
      </c>
      <c r="CZ176">
        <f>AE176</f>
        <v>1828.56</v>
      </c>
      <c r="DA176">
        <f>AI176</f>
        <v>1</v>
      </c>
      <c r="DB176">
        <f t="shared" si="28"/>
        <v>310.86</v>
      </c>
      <c r="DC176">
        <f t="shared" si="29"/>
        <v>0</v>
      </c>
    </row>
    <row r="177" spans="1:107" x14ac:dyDescent="0.2">
      <c r="A177">
        <f>ROW(Source!A363)</f>
        <v>363</v>
      </c>
      <c r="B177">
        <v>40385408</v>
      </c>
      <c r="C177">
        <v>40387886</v>
      </c>
      <c r="D177">
        <v>26781698</v>
      </c>
      <c r="E177">
        <v>1</v>
      </c>
      <c r="F177">
        <v>1</v>
      </c>
      <c r="G177">
        <v>26675980</v>
      </c>
      <c r="H177">
        <v>3</v>
      </c>
      <c r="I177" t="s">
        <v>223</v>
      </c>
      <c r="J177" t="s">
        <v>225</v>
      </c>
      <c r="K177" t="s">
        <v>224</v>
      </c>
      <c r="L177">
        <v>1339</v>
      </c>
      <c r="N177">
        <v>1007</v>
      </c>
      <c r="O177" t="s">
        <v>44</v>
      </c>
      <c r="P177" t="s">
        <v>44</v>
      </c>
      <c r="Q177">
        <v>1</v>
      </c>
      <c r="W177">
        <v>0</v>
      </c>
      <c r="X177">
        <v>-758282629</v>
      </c>
      <c r="Y177">
        <v>4.8</v>
      </c>
      <c r="AA177">
        <v>726.04</v>
      </c>
      <c r="AB177">
        <v>0</v>
      </c>
      <c r="AC177">
        <v>0</v>
      </c>
      <c r="AD177">
        <v>0</v>
      </c>
      <c r="AE177">
        <v>704.89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4.8</v>
      </c>
      <c r="AU177" t="s">
        <v>3</v>
      </c>
      <c r="AV177">
        <v>0</v>
      </c>
      <c r="AW177">
        <v>2</v>
      </c>
      <c r="AX177">
        <v>40387902</v>
      </c>
      <c r="AY177">
        <v>1</v>
      </c>
      <c r="AZ177">
        <v>0</v>
      </c>
      <c r="BA177">
        <v>174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Y177*Source!I363</f>
        <v>4.32</v>
      </c>
      <c r="CY177">
        <f>AA177</f>
        <v>726.04</v>
      </c>
      <c r="CZ177">
        <f>AE177</f>
        <v>704.89</v>
      </c>
      <c r="DA177">
        <f>AI177</f>
        <v>1</v>
      </c>
      <c r="DB177">
        <f t="shared" si="28"/>
        <v>3383.47</v>
      </c>
      <c r="DC177">
        <f t="shared" si="29"/>
        <v>0</v>
      </c>
    </row>
    <row r="178" spans="1:107" x14ac:dyDescent="0.2">
      <c r="A178">
        <f>ROW(Source!A363)</f>
        <v>363</v>
      </c>
      <c r="B178">
        <v>40385408</v>
      </c>
      <c r="C178">
        <v>40387886</v>
      </c>
      <c r="D178">
        <v>26781832</v>
      </c>
      <c r="E178">
        <v>1</v>
      </c>
      <c r="F178">
        <v>1</v>
      </c>
      <c r="G178">
        <v>26675980</v>
      </c>
      <c r="H178">
        <v>3</v>
      </c>
      <c r="I178" t="s">
        <v>227</v>
      </c>
      <c r="J178" t="s">
        <v>229</v>
      </c>
      <c r="K178" t="s">
        <v>228</v>
      </c>
      <c r="L178">
        <v>1339</v>
      </c>
      <c r="N178">
        <v>1007</v>
      </c>
      <c r="O178" t="s">
        <v>44</v>
      </c>
      <c r="P178" t="s">
        <v>44</v>
      </c>
      <c r="Q178">
        <v>1</v>
      </c>
      <c r="W178">
        <v>0</v>
      </c>
      <c r="X178">
        <v>-718781615</v>
      </c>
      <c r="Y178">
        <v>0.02</v>
      </c>
      <c r="AA178">
        <v>464.67</v>
      </c>
      <c r="AB178">
        <v>0</v>
      </c>
      <c r="AC178">
        <v>0</v>
      </c>
      <c r="AD178">
        <v>0</v>
      </c>
      <c r="AE178">
        <v>451.14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0.02</v>
      </c>
      <c r="AU178" t="s">
        <v>3</v>
      </c>
      <c r="AV178">
        <v>0</v>
      </c>
      <c r="AW178">
        <v>2</v>
      </c>
      <c r="AX178">
        <v>40387903</v>
      </c>
      <c r="AY178">
        <v>1</v>
      </c>
      <c r="AZ178">
        <v>0</v>
      </c>
      <c r="BA178">
        <v>175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Y178*Source!I363</f>
        <v>1.8000000000000002E-2</v>
      </c>
      <c r="CY178">
        <f>AA178</f>
        <v>464.67</v>
      </c>
      <c r="CZ178">
        <f>AE178</f>
        <v>451.14</v>
      </c>
      <c r="DA178">
        <f>AI178</f>
        <v>1</v>
      </c>
      <c r="DB178">
        <f t="shared" si="28"/>
        <v>9.02</v>
      </c>
      <c r="DC178">
        <f t="shared" si="29"/>
        <v>0</v>
      </c>
    </row>
    <row r="179" spans="1:107" x14ac:dyDescent="0.2">
      <c r="A179">
        <f>ROW(Source!A363)</f>
        <v>363</v>
      </c>
      <c r="B179">
        <v>40385408</v>
      </c>
      <c r="C179">
        <v>40387886</v>
      </c>
      <c r="D179">
        <v>26782966</v>
      </c>
      <c r="E179">
        <v>1</v>
      </c>
      <c r="F179">
        <v>1</v>
      </c>
      <c r="G179">
        <v>26675980</v>
      </c>
      <c r="H179">
        <v>3</v>
      </c>
      <c r="I179" t="s">
        <v>279</v>
      </c>
      <c r="J179" t="s">
        <v>281</v>
      </c>
      <c r="K179" t="s">
        <v>280</v>
      </c>
      <c r="L179">
        <v>1339</v>
      </c>
      <c r="N179">
        <v>1007</v>
      </c>
      <c r="O179" t="s">
        <v>44</v>
      </c>
      <c r="P179" t="s">
        <v>44</v>
      </c>
      <c r="Q179">
        <v>1</v>
      </c>
      <c r="W179">
        <v>0</v>
      </c>
      <c r="X179">
        <v>-1388957592</v>
      </c>
      <c r="Y179">
        <v>1.6</v>
      </c>
      <c r="AA179">
        <v>9617.43</v>
      </c>
      <c r="AB179">
        <v>0</v>
      </c>
      <c r="AC179">
        <v>0</v>
      </c>
      <c r="AD179">
        <v>0</v>
      </c>
      <c r="AE179">
        <v>4244.2299999999996</v>
      </c>
      <c r="AF179">
        <v>0</v>
      </c>
      <c r="AG179">
        <v>0</v>
      </c>
      <c r="AH179">
        <v>0</v>
      </c>
      <c r="AI179">
        <v>2.2000000000000002</v>
      </c>
      <c r="AJ179">
        <v>1</v>
      </c>
      <c r="AK179">
        <v>1</v>
      </c>
      <c r="AL179">
        <v>1</v>
      </c>
      <c r="AN179">
        <v>0</v>
      </c>
      <c r="AO179">
        <v>0</v>
      </c>
      <c r="AP179">
        <v>0</v>
      </c>
      <c r="AQ179">
        <v>0</v>
      </c>
      <c r="AR179">
        <v>0</v>
      </c>
      <c r="AS179" t="s">
        <v>3</v>
      </c>
      <c r="AT179">
        <v>1.6</v>
      </c>
      <c r="AU179" t="s">
        <v>3</v>
      </c>
      <c r="AV179">
        <v>0</v>
      </c>
      <c r="AW179">
        <v>1</v>
      </c>
      <c r="AX179">
        <v>-1</v>
      </c>
      <c r="AY179">
        <v>0</v>
      </c>
      <c r="AZ179">
        <v>0</v>
      </c>
      <c r="BA179" t="s">
        <v>3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Y179*Source!I363</f>
        <v>1.4400000000000002</v>
      </c>
      <c r="CY179">
        <f>AA179</f>
        <v>9617.43</v>
      </c>
      <c r="CZ179">
        <f>AE179</f>
        <v>4244.2299999999996</v>
      </c>
      <c r="DA179">
        <f>AI179</f>
        <v>2.2000000000000002</v>
      </c>
      <c r="DB179">
        <f t="shared" si="28"/>
        <v>6790.77</v>
      </c>
      <c r="DC179">
        <f t="shared" si="29"/>
        <v>0</v>
      </c>
    </row>
    <row r="180" spans="1:107" x14ac:dyDescent="0.2">
      <c r="A180">
        <f>ROW(Source!A399)</f>
        <v>399</v>
      </c>
      <c r="B180">
        <v>40385408</v>
      </c>
      <c r="C180">
        <v>40387906</v>
      </c>
      <c r="D180">
        <v>26715131</v>
      </c>
      <c r="E180">
        <v>26675980</v>
      </c>
      <c r="F180">
        <v>1</v>
      </c>
      <c r="G180">
        <v>26675980</v>
      </c>
      <c r="H180">
        <v>1</v>
      </c>
      <c r="I180" t="s">
        <v>901</v>
      </c>
      <c r="J180" t="s">
        <v>3</v>
      </c>
      <c r="K180" t="s">
        <v>902</v>
      </c>
      <c r="L180">
        <v>1191</v>
      </c>
      <c r="N180">
        <v>1013</v>
      </c>
      <c r="O180" t="s">
        <v>903</v>
      </c>
      <c r="P180" t="s">
        <v>903</v>
      </c>
      <c r="Q180">
        <v>1</v>
      </c>
      <c r="W180">
        <v>0</v>
      </c>
      <c r="X180">
        <v>476480486</v>
      </c>
      <c r="Y180">
        <v>1.38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0</v>
      </c>
      <c r="AQ180">
        <v>0</v>
      </c>
      <c r="AR180">
        <v>0</v>
      </c>
      <c r="AS180" t="s">
        <v>3</v>
      </c>
      <c r="AT180">
        <v>1.38</v>
      </c>
      <c r="AU180" t="s">
        <v>3</v>
      </c>
      <c r="AV180">
        <v>1</v>
      </c>
      <c r="AW180">
        <v>2</v>
      </c>
      <c r="AX180">
        <v>40387910</v>
      </c>
      <c r="AY180">
        <v>1</v>
      </c>
      <c r="AZ180">
        <v>0</v>
      </c>
      <c r="BA180">
        <v>177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Y180*Source!I399</f>
        <v>0</v>
      </c>
      <c r="CY180">
        <f>AD180</f>
        <v>0</v>
      </c>
      <c r="CZ180">
        <f>AH180</f>
        <v>0</v>
      </c>
      <c r="DA180">
        <f>AL180</f>
        <v>1</v>
      </c>
      <c r="DB180">
        <f t="shared" si="28"/>
        <v>0</v>
      </c>
      <c r="DC180">
        <f t="shared" si="29"/>
        <v>0</v>
      </c>
    </row>
    <row r="181" spans="1:107" x14ac:dyDescent="0.2">
      <c r="A181">
        <f>ROW(Source!A399)</f>
        <v>399</v>
      </c>
      <c r="B181">
        <v>40385408</v>
      </c>
      <c r="C181">
        <v>40387906</v>
      </c>
      <c r="D181">
        <v>26787370</v>
      </c>
      <c r="E181">
        <v>1</v>
      </c>
      <c r="F181">
        <v>1</v>
      </c>
      <c r="G181">
        <v>26675980</v>
      </c>
      <c r="H181">
        <v>2</v>
      </c>
      <c r="I181" t="s">
        <v>979</v>
      </c>
      <c r="J181" t="s">
        <v>980</v>
      </c>
      <c r="K181" t="s">
        <v>981</v>
      </c>
      <c r="L181">
        <v>1367</v>
      </c>
      <c r="N181">
        <v>1011</v>
      </c>
      <c r="O181" t="s">
        <v>907</v>
      </c>
      <c r="P181" t="s">
        <v>907</v>
      </c>
      <c r="Q181">
        <v>1</v>
      </c>
      <c r="W181">
        <v>0</v>
      </c>
      <c r="X181">
        <v>781556702</v>
      </c>
      <c r="Y181">
        <v>3.9874999999999998</v>
      </c>
      <c r="AA181">
        <v>0</v>
      </c>
      <c r="AB181">
        <v>193.58</v>
      </c>
      <c r="AC181">
        <v>34.090000000000003</v>
      </c>
      <c r="AD181">
        <v>0</v>
      </c>
      <c r="AE181">
        <v>0</v>
      </c>
      <c r="AF181">
        <v>162.4</v>
      </c>
      <c r="AG181">
        <v>28.6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3.9874999999999998</v>
      </c>
      <c r="AU181" t="s">
        <v>3</v>
      </c>
      <c r="AV181">
        <v>0</v>
      </c>
      <c r="AW181">
        <v>2</v>
      </c>
      <c r="AX181">
        <v>40387911</v>
      </c>
      <c r="AY181">
        <v>1</v>
      </c>
      <c r="AZ181">
        <v>0</v>
      </c>
      <c r="BA181">
        <v>178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Y181*Source!I399</f>
        <v>0</v>
      </c>
      <c r="CY181">
        <f>AB181</f>
        <v>193.58</v>
      </c>
      <c r="CZ181">
        <f>AF181</f>
        <v>162.4</v>
      </c>
      <c r="DA181">
        <f>AJ181</f>
        <v>1</v>
      </c>
      <c r="DB181">
        <f t="shared" si="28"/>
        <v>647.57000000000005</v>
      </c>
      <c r="DC181">
        <f t="shared" si="29"/>
        <v>114.04</v>
      </c>
    </row>
    <row r="182" spans="1:107" x14ac:dyDescent="0.2">
      <c r="A182">
        <f>ROW(Source!A399)</f>
        <v>399</v>
      </c>
      <c r="B182">
        <v>40385408</v>
      </c>
      <c r="C182">
        <v>40387906</v>
      </c>
      <c r="D182">
        <v>26787395</v>
      </c>
      <c r="E182">
        <v>1</v>
      </c>
      <c r="F182">
        <v>1</v>
      </c>
      <c r="G182">
        <v>26675980</v>
      </c>
      <c r="H182">
        <v>2</v>
      </c>
      <c r="I182" t="s">
        <v>982</v>
      </c>
      <c r="J182" t="s">
        <v>983</v>
      </c>
      <c r="K182" t="s">
        <v>984</v>
      </c>
      <c r="L182">
        <v>1367</v>
      </c>
      <c r="N182">
        <v>1011</v>
      </c>
      <c r="O182" t="s">
        <v>907</v>
      </c>
      <c r="P182" t="s">
        <v>907</v>
      </c>
      <c r="Q182">
        <v>1</v>
      </c>
      <c r="W182">
        <v>0</v>
      </c>
      <c r="X182">
        <v>695902881</v>
      </c>
      <c r="Y182">
        <v>0.997</v>
      </c>
      <c r="AA182">
        <v>0</v>
      </c>
      <c r="AB182">
        <v>131.49</v>
      </c>
      <c r="AC182">
        <v>31.61</v>
      </c>
      <c r="AD182">
        <v>0</v>
      </c>
      <c r="AE182">
        <v>0</v>
      </c>
      <c r="AF182">
        <v>110.31</v>
      </c>
      <c r="AG182">
        <v>26.52</v>
      </c>
      <c r="AH182">
        <v>0</v>
      </c>
      <c r="AI182">
        <v>1</v>
      </c>
      <c r="AJ182">
        <v>1</v>
      </c>
      <c r="AK182">
        <v>1</v>
      </c>
      <c r="AL182">
        <v>1</v>
      </c>
      <c r="AN182">
        <v>0</v>
      </c>
      <c r="AO182">
        <v>1</v>
      </c>
      <c r="AP182">
        <v>0</v>
      </c>
      <c r="AQ182">
        <v>0</v>
      </c>
      <c r="AR182">
        <v>0</v>
      </c>
      <c r="AS182" t="s">
        <v>3</v>
      </c>
      <c r="AT182">
        <v>0.997</v>
      </c>
      <c r="AU182" t="s">
        <v>3</v>
      </c>
      <c r="AV182">
        <v>0</v>
      </c>
      <c r="AW182">
        <v>2</v>
      </c>
      <c r="AX182">
        <v>40387912</v>
      </c>
      <c r="AY182">
        <v>1</v>
      </c>
      <c r="AZ182">
        <v>0</v>
      </c>
      <c r="BA182">
        <v>179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Y182*Source!I399</f>
        <v>0</v>
      </c>
      <c r="CY182">
        <f>AB182</f>
        <v>131.49</v>
      </c>
      <c r="CZ182">
        <f>AF182</f>
        <v>110.31</v>
      </c>
      <c r="DA182">
        <f>AJ182</f>
        <v>1</v>
      </c>
      <c r="DB182">
        <f t="shared" si="28"/>
        <v>109.98</v>
      </c>
      <c r="DC182">
        <f t="shared" si="29"/>
        <v>26.44</v>
      </c>
    </row>
    <row r="183" spans="1:107" x14ac:dyDescent="0.2">
      <c r="A183">
        <f>ROW(Source!A400)</f>
        <v>400</v>
      </c>
      <c r="B183">
        <v>40385408</v>
      </c>
      <c r="C183">
        <v>40387913</v>
      </c>
      <c r="D183">
        <v>26715131</v>
      </c>
      <c r="E183">
        <v>26675980</v>
      </c>
      <c r="F183">
        <v>1</v>
      </c>
      <c r="G183">
        <v>26675980</v>
      </c>
      <c r="H183">
        <v>1</v>
      </c>
      <c r="I183" t="s">
        <v>901</v>
      </c>
      <c r="J183" t="s">
        <v>3</v>
      </c>
      <c r="K183" t="s">
        <v>902</v>
      </c>
      <c r="L183">
        <v>1191</v>
      </c>
      <c r="N183">
        <v>1013</v>
      </c>
      <c r="O183" t="s">
        <v>903</v>
      </c>
      <c r="P183" t="s">
        <v>903</v>
      </c>
      <c r="Q183">
        <v>1</v>
      </c>
      <c r="W183">
        <v>0</v>
      </c>
      <c r="X183">
        <v>476480486</v>
      </c>
      <c r="Y183">
        <v>2.31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1</v>
      </c>
      <c r="AK183">
        <v>1</v>
      </c>
      <c r="AL183">
        <v>1</v>
      </c>
      <c r="AN183">
        <v>0</v>
      </c>
      <c r="AO183">
        <v>1</v>
      </c>
      <c r="AP183">
        <v>0</v>
      </c>
      <c r="AQ183">
        <v>0</v>
      </c>
      <c r="AR183">
        <v>0</v>
      </c>
      <c r="AS183" t="s">
        <v>3</v>
      </c>
      <c r="AT183">
        <v>2.31</v>
      </c>
      <c r="AU183" t="s">
        <v>3</v>
      </c>
      <c r="AV183">
        <v>1</v>
      </c>
      <c r="AW183">
        <v>2</v>
      </c>
      <c r="AX183">
        <v>40387915</v>
      </c>
      <c r="AY183">
        <v>1</v>
      </c>
      <c r="AZ183">
        <v>0</v>
      </c>
      <c r="BA183">
        <v>180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Y183*Source!I400</f>
        <v>0</v>
      </c>
      <c r="CY183">
        <f>AD183</f>
        <v>0</v>
      </c>
      <c r="CZ183">
        <f>AH183</f>
        <v>0</v>
      </c>
      <c r="DA183">
        <f>AL183</f>
        <v>1</v>
      </c>
      <c r="DB183">
        <f t="shared" si="28"/>
        <v>0</v>
      </c>
      <c r="DC183">
        <f t="shared" si="29"/>
        <v>0</v>
      </c>
    </row>
    <row r="184" spans="1:107" x14ac:dyDescent="0.2">
      <c r="A184">
        <f>ROW(Source!A401)</f>
        <v>401</v>
      </c>
      <c r="B184">
        <v>40385408</v>
      </c>
      <c r="C184">
        <v>40387916</v>
      </c>
      <c r="D184">
        <v>26715131</v>
      </c>
      <c r="E184">
        <v>26675980</v>
      </c>
      <c r="F184">
        <v>1</v>
      </c>
      <c r="G184">
        <v>26675980</v>
      </c>
      <c r="H184">
        <v>1</v>
      </c>
      <c r="I184" t="s">
        <v>901</v>
      </c>
      <c r="J184" t="s">
        <v>3</v>
      </c>
      <c r="K184" t="s">
        <v>902</v>
      </c>
      <c r="L184">
        <v>1191</v>
      </c>
      <c r="N184">
        <v>1013</v>
      </c>
      <c r="O184" t="s">
        <v>903</v>
      </c>
      <c r="P184" t="s">
        <v>903</v>
      </c>
      <c r="Q184">
        <v>1</v>
      </c>
      <c r="W184">
        <v>0</v>
      </c>
      <c r="X184">
        <v>476480486</v>
      </c>
      <c r="Y184">
        <v>1.38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0</v>
      </c>
      <c r="AQ184">
        <v>0</v>
      </c>
      <c r="AR184">
        <v>0</v>
      </c>
      <c r="AS184" t="s">
        <v>3</v>
      </c>
      <c r="AT184">
        <v>1.38</v>
      </c>
      <c r="AU184" t="s">
        <v>3</v>
      </c>
      <c r="AV184">
        <v>1</v>
      </c>
      <c r="AW184">
        <v>2</v>
      </c>
      <c r="AX184">
        <v>40387920</v>
      </c>
      <c r="AY184">
        <v>1</v>
      </c>
      <c r="AZ184">
        <v>0</v>
      </c>
      <c r="BA184">
        <v>181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Y184*Source!I401</f>
        <v>0</v>
      </c>
      <c r="CY184">
        <f>AD184</f>
        <v>0</v>
      </c>
      <c r="CZ184">
        <f>AH184</f>
        <v>0</v>
      </c>
      <c r="DA184">
        <f>AL184</f>
        <v>1</v>
      </c>
      <c r="DB184">
        <f t="shared" si="28"/>
        <v>0</v>
      </c>
      <c r="DC184">
        <f t="shared" si="29"/>
        <v>0</v>
      </c>
    </row>
    <row r="185" spans="1:107" x14ac:dyDescent="0.2">
      <c r="A185">
        <f>ROW(Source!A401)</f>
        <v>401</v>
      </c>
      <c r="B185">
        <v>40385408</v>
      </c>
      <c r="C185">
        <v>40387916</v>
      </c>
      <c r="D185">
        <v>26787370</v>
      </c>
      <c r="E185">
        <v>1</v>
      </c>
      <c r="F185">
        <v>1</v>
      </c>
      <c r="G185">
        <v>26675980</v>
      </c>
      <c r="H185">
        <v>2</v>
      </c>
      <c r="I185" t="s">
        <v>979</v>
      </c>
      <c r="J185" t="s">
        <v>980</v>
      </c>
      <c r="K185" t="s">
        <v>981</v>
      </c>
      <c r="L185">
        <v>1367</v>
      </c>
      <c r="N185">
        <v>1011</v>
      </c>
      <c r="O185" t="s">
        <v>907</v>
      </c>
      <c r="P185" t="s">
        <v>907</v>
      </c>
      <c r="Q185">
        <v>1</v>
      </c>
      <c r="W185">
        <v>0</v>
      </c>
      <c r="X185">
        <v>781556702</v>
      </c>
      <c r="Y185">
        <v>3.9874999999999998</v>
      </c>
      <c r="AA185">
        <v>0</v>
      </c>
      <c r="AB185">
        <v>193.58</v>
      </c>
      <c r="AC185">
        <v>34.090000000000003</v>
      </c>
      <c r="AD185">
        <v>0</v>
      </c>
      <c r="AE185">
        <v>0</v>
      </c>
      <c r="AF185">
        <v>162.4</v>
      </c>
      <c r="AG185">
        <v>28.6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0</v>
      </c>
      <c r="AQ185">
        <v>0</v>
      </c>
      <c r="AR185">
        <v>0</v>
      </c>
      <c r="AS185" t="s">
        <v>3</v>
      </c>
      <c r="AT185">
        <v>3.9874999999999998</v>
      </c>
      <c r="AU185" t="s">
        <v>3</v>
      </c>
      <c r="AV185">
        <v>0</v>
      </c>
      <c r="AW185">
        <v>2</v>
      </c>
      <c r="AX185">
        <v>40387921</v>
      </c>
      <c r="AY185">
        <v>1</v>
      </c>
      <c r="AZ185">
        <v>0</v>
      </c>
      <c r="BA185">
        <v>182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Y185*Source!I401</f>
        <v>0</v>
      </c>
      <c r="CY185">
        <f>AB185</f>
        <v>193.58</v>
      </c>
      <c r="CZ185">
        <f>AF185</f>
        <v>162.4</v>
      </c>
      <c r="DA185">
        <f>AJ185</f>
        <v>1</v>
      </c>
      <c r="DB185">
        <f t="shared" si="28"/>
        <v>647.57000000000005</v>
      </c>
      <c r="DC185">
        <f t="shared" si="29"/>
        <v>114.04</v>
      </c>
    </row>
    <row r="186" spans="1:107" x14ac:dyDescent="0.2">
      <c r="A186">
        <f>ROW(Source!A401)</f>
        <v>401</v>
      </c>
      <c r="B186">
        <v>40385408</v>
      </c>
      <c r="C186">
        <v>40387916</v>
      </c>
      <c r="D186">
        <v>26787395</v>
      </c>
      <c r="E186">
        <v>1</v>
      </c>
      <c r="F186">
        <v>1</v>
      </c>
      <c r="G186">
        <v>26675980</v>
      </c>
      <c r="H186">
        <v>2</v>
      </c>
      <c r="I186" t="s">
        <v>982</v>
      </c>
      <c r="J186" t="s">
        <v>983</v>
      </c>
      <c r="K186" t="s">
        <v>984</v>
      </c>
      <c r="L186">
        <v>1367</v>
      </c>
      <c r="N186">
        <v>1011</v>
      </c>
      <c r="O186" t="s">
        <v>907</v>
      </c>
      <c r="P186" t="s">
        <v>907</v>
      </c>
      <c r="Q186">
        <v>1</v>
      </c>
      <c r="W186">
        <v>0</v>
      </c>
      <c r="X186">
        <v>695902881</v>
      </c>
      <c r="Y186">
        <v>0.997</v>
      </c>
      <c r="AA186">
        <v>0</v>
      </c>
      <c r="AB186">
        <v>131.49</v>
      </c>
      <c r="AC186">
        <v>31.61</v>
      </c>
      <c r="AD186">
        <v>0</v>
      </c>
      <c r="AE186">
        <v>0</v>
      </c>
      <c r="AF186">
        <v>110.31</v>
      </c>
      <c r="AG186">
        <v>26.52</v>
      </c>
      <c r="AH186">
        <v>0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0.997</v>
      </c>
      <c r="AU186" t="s">
        <v>3</v>
      </c>
      <c r="AV186">
        <v>0</v>
      </c>
      <c r="AW186">
        <v>2</v>
      </c>
      <c r="AX186">
        <v>40387922</v>
      </c>
      <c r="AY186">
        <v>1</v>
      </c>
      <c r="AZ186">
        <v>0</v>
      </c>
      <c r="BA186">
        <v>183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Y186*Source!I401</f>
        <v>0</v>
      </c>
      <c r="CY186">
        <f>AB186</f>
        <v>131.49</v>
      </c>
      <c r="CZ186">
        <f>AF186</f>
        <v>110.31</v>
      </c>
      <c r="DA186">
        <f>AJ186</f>
        <v>1</v>
      </c>
      <c r="DB186">
        <f t="shared" si="28"/>
        <v>109.98</v>
      </c>
      <c r="DC186">
        <f t="shared" si="29"/>
        <v>26.44</v>
      </c>
    </row>
    <row r="187" spans="1:107" x14ac:dyDescent="0.2">
      <c r="A187">
        <f>ROW(Source!A402)</f>
        <v>402</v>
      </c>
      <c r="B187">
        <v>40385408</v>
      </c>
      <c r="C187">
        <v>40387923</v>
      </c>
      <c r="D187">
        <v>26715131</v>
      </c>
      <c r="E187">
        <v>26675980</v>
      </c>
      <c r="F187">
        <v>1</v>
      </c>
      <c r="G187">
        <v>26675980</v>
      </c>
      <c r="H187">
        <v>1</v>
      </c>
      <c r="I187" t="s">
        <v>901</v>
      </c>
      <c r="J187" t="s">
        <v>3</v>
      </c>
      <c r="K187" t="s">
        <v>902</v>
      </c>
      <c r="L187">
        <v>1191</v>
      </c>
      <c r="N187">
        <v>1013</v>
      </c>
      <c r="O187" t="s">
        <v>903</v>
      </c>
      <c r="P187" t="s">
        <v>903</v>
      </c>
      <c r="Q187">
        <v>1</v>
      </c>
      <c r="W187">
        <v>0</v>
      </c>
      <c r="X187">
        <v>476480486</v>
      </c>
      <c r="Y187">
        <v>83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1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83</v>
      </c>
      <c r="AU187" t="s">
        <v>3</v>
      </c>
      <c r="AV187">
        <v>1</v>
      </c>
      <c r="AW187">
        <v>2</v>
      </c>
      <c r="AX187">
        <v>40387925</v>
      </c>
      <c r="AY187">
        <v>1</v>
      </c>
      <c r="AZ187">
        <v>0</v>
      </c>
      <c r="BA187">
        <v>184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Y187*Source!I402</f>
        <v>0</v>
      </c>
      <c r="CY187">
        <f>AD187</f>
        <v>0</v>
      </c>
      <c r="CZ187">
        <f>AH187</f>
        <v>0</v>
      </c>
      <c r="DA187">
        <f>AL187</f>
        <v>1</v>
      </c>
      <c r="DB187">
        <f t="shared" si="28"/>
        <v>0</v>
      </c>
      <c r="DC187">
        <f t="shared" si="29"/>
        <v>0</v>
      </c>
    </row>
    <row r="188" spans="1:107" x14ac:dyDescent="0.2">
      <c r="A188">
        <f>ROW(Source!A403)</f>
        <v>403</v>
      </c>
      <c r="B188">
        <v>40385408</v>
      </c>
      <c r="C188">
        <v>40387926</v>
      </c>
      <c r="D188">
        <v>26715131</v>
      </c>
      <c r="E188">
        <v>26675980</v>
      </c>
      <c r="F188">
        <v>1</v>
      </c>
      <c r="G188">
        <v>26675980</v>
      </c>
      <c r="H188">
        <v>1</v>
      </c>
      <c r="I188" t="s">
        <v>901</v>
      </c>
      <c r="J188" t="s">
        <v>3</v>
      </c>
      <c r="K188" t="s">
        <v>902</v>
      </c>
      <c r="L188">
        <v>1191</v>
      </c>
      <c r="N188">
        <v>1013</v>
      </c>
      <c r="O188" t="s">
        <v>903</v>
      </c>
      <c r="P188" t="s">
        <v>903</v>
      </c>
      <c r="Q188">
        <v>1</v>
      </c>
      <c r="W188">
        <v>0</v>
      </c>
      <c r="X188">
        <v>476480486</v>
      </c>
      <c r="Y188">
        <v>26.78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0</v>
      </c>
      <c r="AQ188">
        <v>0</v>
      </c>
      <c r="AR188">
        <v>0</v>
      </c>
      <c r="AS188" t="s">
        <v>3</v>
      </c>
      <c r="AT188">
        <v>26.78</v>
      </c>
      <c r="AU188" t="s">
        <v>3</v>
      </c>
      <c r="AV188">
        <v>1</v>
      </c>
      <c r="AW188">
        <v>2</v>
      </c>
      <c r="AX188">
        <v>40387931</v>
      </c>
      <c r="AY188">
        <v>1</v>
      </c>
      <c r="AZ188">
        <v>0</v>
      </c>
      <c r="BA188">
        <v>185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Y188*Source!I403</f>
        <v>0</v>
      </c>
      <c r="CY188">
        <f>AD188</f>
        <v>0</v>
      </c>
      <c r="CZ188">
        <f>AH188</f>
        <v>0</v>
      </c>
      <c r="DA188">
        <f>AL188</f>
        <v>1</v>
      </c>
      <c r="DB188">
        <f t="shared" si="28"/>
        <v>0</v>
      </c>
      <c r="DC188">
        <f t="shared" si="29"/>
        <v>0</v>
      </c>
    </row>
    <row r="189" spans="1:107" x14ac:dyDescent="0.2">
      <c r="A189">
        <f>ROW(Source!A403)</f>
        <v>403</v>
      </c>
      <c r="B189">
        <v>40385408</v>
      </c>
      <c r="C189">
        <v>40387926</v>
      </c>
      <c r="D189">
        <v>26787421</v>
      </c>
      <c r="E189">
        <v>1</v>
      </c>
      <c r="F189">
        <v>1</v>
      </c>
      <c r="G189">
        <v>26675980</v>
      </c>
      <c r="H189">
        <v>2</v>
      </c>
      <c r="I189" t="s">
        <v>1004</v>
      </c>
      <c r="J189" t="s">
        <v>1005</v>
      </c>
      <c r="K189" t="s">
        <v>1006</v>
      </c>
      <c r="L189">
        <v>1367</v>
      </c>
      <c r="N189">
        <v>1011</v>
      </c>
      <c r="O189" t="s">
        <v>907</v>
      </c>
      <c r="P189" t="s">
        <v>907</v>
      </c>
      <c r="Q189">
        <v>1</v>
      </c>
      <c r="W189">
        <v>0</v>
      </c>
      <c r="X189">
        <v>-1758701186</v>
      </c>
      <c r="Y189">
        <v>0.05</v>
      </c>
      <c r="AA189">
        <v>0</v>
      </c>
      <c r="AB189">
        <v>97.54</v>
      </c>
      <c r="AC189">
        <v>20.82</v>
      </c>
      <c r="AD189">
        <v>0</v>
      </c>
      <c r="AE189">
        <v>0</v>
      </c>
      <c r="AF189">
        <v>97.54</v>
      </c>
      <c r="AG189">
        <v>20.82</v>
      </c>
      <c r="AH189">
        <v>0</v>
      </c>
      <c r="AI189">
        <v>1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0.05</v>
      </c>
      <c r="AU189" t="s">
        <v>3</v>
      </c>
      <c r="AV189">
        <v>0</v>
      </c>
      <c r="AW189">
        <v>2</v>
      </c>
      <c r="AX189">
        <v>40387932</v>
      </c>
      <c r="AY189">
        <v>1</v>
      </c>
      <c r="AZ189">
        <v>0</v>
      </c>
      <c r="BA189">
        <v>186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Y189*Source!I403</f>
        <v>0</v>
      </c>
      <c r="CY189">
        <f>AB189</f>
        <v>97.54</v>
      </c>
      <c r="CZ189">
        <f>AF189</f>
        <v>97.54</v>
      </c>
      <c r="DA189">
        <f>AJ189</f>
        <v>1</v>
      </c>
      <c r="DB189">
        <f t="shared" si="28"/>
        <v>4.88</v>
      </c>
      <c r="DC189">
        <f t="shared" si="29"/>
        <v>1.04</v>
      </c>
    </row>
    <row r="190" spans="1:107" x14ac:dyDescent="0.2">
      <c r="A190">
        <f>ROW(Source!A403)</f>
        <v>403</v>
      </c>
      <c r="B190">
        <v>40385408</v>
      </c>
      <c r="C190">
        <v>40387926</v>
      </c>
      <c r="D190">
        <v>26715879</v>
      </c>
      <c r="E190">
        <v>26675980</v>
      </c>
      <c r="F190">
        <v>1</v>
      </c>
      <c r="G190">
        <v>26675980</v>
      </c>
      <c r="H190">
        <v>2</v>
      </c>
      <c r="I190" t="s">
        <v>929</v>
      </c>
      <c r="J190" t="s">
        <v>3</v>
      </c>
      <c r="K190" t="s">
        <v>930</v>
      </c>
      <c r="L190">
        <v>1344</v>
      </c>
      <c r="N190">
        <v>1008</v>
      </c>
      <c r="O190" t="s">
        <v>931</v>
      </c>
      <c r="P190" t="s">
        <v>931</v>
      </c>
      <c r="Q190">
        <v>1</v>
      </c>
      <c r="W190">
        <v>0</v>
      </c>
      <c r="X190">
        <v>-1180195794</v>
      </c>
      <c r="Y190">
        <v>0.12</v>
      </c>
      <c r="AA190">
        <v>0</v>
      </c>
      <c r="AB190">
        <v>1</v>
      </c>
      <c r="AC190">
        <v>0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1</v>
      </c>
      <c r="AJ190">
        <v>1</v>
      </c>
      <c r="AK190">
        <v>1</v>
      </c>
      <c r="AL190">
        <v>1</v>
      </c>
      <c r="AN190">
        <v>0</v>
      </c>
      <c r="AO190">
        <v>1</v>
      </c>
      <c r="AP190">
        <v>0</v>
      </c>
      <c r="AQ190">
        <v>0</v>
      </c>
      <c r="AR190">
        <v>0</v>
      </c>
      <c r="AS190" t="s">
        <v>3</v>
      </c>
      <c r="AT190">
        <v>0.12</v>
      </c>
      <c r="AU190" t="s">
        <v>3</v>
      </c>
      <c r="AV190">
        <v>0</v>
      </c>
      <c r="AW190">
        <v>2</v>
      </c>
      <c r="AX190">
        <v>40387933</v>
      </c>
      <c r="AY190">
        <v>1</v>
      </c>
      <c r="AZ190">
        <v>0</v>
      </c>
      <c r="BA190">
        <v>187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Y190*Source!I403</f>
        <v>0</v>
      </c>
      <c r="CY190">
        <f>AB190</f>
        <v>1</v>
      </c>
      <c r="CZ190">
        <f>AF190</f>
        <v>1</v>
      </c>
      <c r="DA190">
        <f>AJ190</f>
        <v>1</v>
      </c>
      <c r="DB190">
        <f t="shared" si="28"/>
        <v>0.12</v>
      </c>
      <c r="DC190">
        <f t="shared" si="29"/>
        <v>0</v>
      </c>
    </row>
    <row r="191" spans="1:107" x14ac:dyDescent="0.2">
      <c r="A191">
        <f>ROW(Source!A403)</f>
        <v>403</v>
      </c>
      <c r="B191">
        <v>40385408</v>
      </c>
      <c r="C191">
        <v>40387926</v>
      </c>
      <c r="D191">
        <v>26782370</v>
      </c>
      <c r="E191">
        <v>1</v>
      </c>
      <c r="F191">
        <v>1</v>
      </c>
      <c r="G191">
        <v>26675980</v>
      </c>
      <c r="H191">
        <v>3</v>
      </c>
      <c r="I191" t="s">
        <v>298</v>
      </c>
      <c r="J191" t="s">
        <v>300</v>
      </c>
      <c r="K191" t="s">
        <v>299</v>
      </c>
      <c r="L191">
        <v>1339</v>
      </c>
      <c r="N191">
        <v>1007</v>
      </c>
      <c r="O191" t="s">
        <v>44</v>
      </c>
      <c r="P191" t="s">
        <v>44</v>
      </c>
      <c r="Q191">
        <v>1</v>
      </c>
      <c r="W191">
        <v>0</v>
      </c>
      <c r="X191">
        <v>92320855</v>
      </c>
      <c r="Y191">
        <v>15</v>
      </c>
      <c r="AA191">
        <v>977.95</v>
      </c>
      <c r="AB191">
        <v>0</v>
      </c>
      <c r="AC191">
        <v>0</v>
      </c>
      <c r="AD191">
        <v>0</v>
      </c>
      <c r="AE191">
        <v>146.84</v>
      </c>
      <c r="AF191">
        <v>0</v>
      </c>
      <c r="AG191">
        <v>0</v>
      </c>
      <c r="AH191">
        <v>0</v>
      </c>
      <c r="AI191">
        <v>6.66</v>
      </c>
      <c r="AJ191">
        <v>1</v>
      </c>
      <c r="AK191">
        <v>1</v>
      </c>
      <c r="AL191">
        <v>1</v>
      </c>
      <c r="AN191">
        <v>0</v>
      </c>
      <c r="AO191">
        <v>0</v>
      </c>
      <c r="AP191">
        <v>0</v>
      </c>
      <c r="AQ191">
        <v>0</v>
      </c>
      <c r="AR191">
        <v>0</v>
      </c>
      <c r="AS191" t="s">
        <v>3</v>
      </c>
      <c r="AT191">
        <v>15</v>
      </c>
      <c r="AU191" t="s">
        <v>3</v>
      </c>
      <c r="AV191">
        <v>0</v>
      </c>
      <c r="AW191">
        <v>1</v>
      </c>
      <c r="AX191">
        <v>-1</v>
      </c>
      <c r="AY191">
        <v>0</v>
      </c>
      <c r="AZ191">
        <v>0</v>
      </c>
      <c r="BA191" t="s">
        <v>3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Y191*Source!I403</f>
        <v>0</v>
      </c>
      <c r="CY191">
        <f>AA191</f>
        <v>977.95</v>
      </c>
      <c r="CZ191">
        <f>AE191</f>
        <v>146.84</v>
      </c>
      <c r="DA191">
        <f>AI191</f>
        <v>6.66</v>
      </c>
      <c r="DB191">
        <f t="shared" si="28"/>
        <v>2202.6</v>
      </c>
      <c r="DC191">
        <f t="shared" si="29"/>
        <v>0</v>
      </c>
    </row>
    <row r="192" spans="1:107" x14ac:dyDescent="0.2">
      <c r="A192">
        <f>ROW(Source!A405)</f>
        <v>405</v>
      </c>
      <c r="B192">
        <v>40385408</v>
      </c>
      <c r="C192">
        <v>40387936</v>
      </c>
      <c r="D192">
        <v>26715131</v>
      </c>
      <c r="E192">
        <v>26675980</v>
      </c>
      <c r="F192">
        <v>1</v>
      </c>
      <c r="G192">
        <v>26675980</v>
      </c>
      <c r="H192">
        <v>1</v>
      </c>
      <c r="I192" t="s">
        <v>901</v>
      </c>
      <c r="J192" t="s">
        <v>3</v>
      </c>
      <c r="K192" t="s">
        <v>902</v>
      </c>
      <c r="L192">
        <v>1191</v>
      </c>
      <c r="N192">
        <v>1013</v>
      </c>
      <c r="O192" t="s">
        <v>903</v>
      </c>
      <c r="P192" t="s">
        <v>903</v>
      </c>
      <c r="Q192">
        <v>1</v>
      </c>
      <c r="W192">
        <v>0</v>
      </c>
      <c r="X192">
        <v>476480486</v>
      </c>
      <c r="Y192">
        <v>40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40</v>
      </c>
      <c r="AU192" t="s">
        <v>3</v>
      </c>
      <c r="AV192">
        <v>1</v>
      </c>
      <c r="AW192">
        <v>2</v>
      </c>
      <c r="AX192">
        <v>40387939</v>
      </c>
      <c r="AY192">
        <v>1</v>
      </c>
      <c r="AZ192">
        <v>0</v>
      </c>
      <c r="BA192">
        <v>189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Y192*Source!I405</f>
        <v>0</v>
      </c>
      <c r="CY192">
        <f>AD192</f>
        <v>0</v>
      </c>
      <c r="CZ192">
        <f>AH192</f>
        <v>0</v>
      </c>
      <c r="DA192">
        <f>AL192</f>
        <v>1</v>
      </c>
      <c r="DB192">
        <f t="shared" si="28"/>
        <v>0</v>
      </c>
      <c r="DC192">
        <f t="shared" si="29"/>
        <v>0</v>
      </c>
    </row>
    <row r="193" spans="1:107" x14ac:dyDescent="0.2">
      <c r="A193">
        <f>ROW(Source!A405)</f>
        <v>405</v>
      </c>
      <c r="B193">
        <v>40385408</v>
      </c>
      <c r="C193">
        <v>40387936</v>
      </c>
      <c r="D193">
        <v>26782370</v>
      </c>
      <c r="E193">
        <v>1</v>
      </c>
      <c r="F193">
        <v>1</v>
      </c>
      <c r="G193">
        <v>26675980</v>
      </c>
      <c r="H193">
        <v>3</v>
      </c>
      <c r="I193" t="s">
        <v>298</v>
      </c>
      <c r="J193" t="s">
        <v>300</v>
      </c>
      <c r="K193" t="s">
        <v>299</v>
      </c>
      <c r="L193">
        <v>1339</v>
      </c>
      <c r="N193">
        <v>1007</v>
      </c>
      <c r="O193" t="s">
        <v>44</v>
      </c>
      <c r="P193" t="s">
        <v>44</v>
      </c>
      <c r="Q193">
        <v>1</v>
      </c>
      <c r="W193">
        <v>0</v>
      </c>
      <c r="X193">
        <v>92320855</v>
      </c>
      <c r="Y193">
        <v>15</v>
      </c>
      <c r="AA193">
        <v>977.95</v>
      </c>
      <c r="AB193">
        <v>0</v>
      </c>
      <c r="AC193">
        <v>0</v>
      </c>
      <c r="AD193">
        <v>0</v>
      </c>
      <c r="AE193">
        <v>146.84</v>
      </c>
      <c r="AF193">
        <v>0</v>
      </c>
      <c r="AG193">
        <v>0</v>
      </c>
      <c r="AH193">
        <v>0</v>
      </c>
      <c r="AI193">
        <v>6.66</v>
      </c>
      <c r="AJ193">
        <v>1</v>
      </c>
      <c r="AK193">
        <v>1</v>
      </c>
      <c r="AL193">
        <v>1</v>
      </c>
      <c r="AN193">
        <v>0</v>
      </c>
      <c r="AO193">
        <v>0</v>
      </c>
      <c r="AP193">
        <v>0</v>
      </c>
      <c r="AQ193">
        <v>0</v>
      </c>
      <c r="AR193">
        <v>0</v>
      </c>
      <c r="AS193" t="s">
        <v>3</v>
      </c>
      <c r="AT193">
        <v>15</v>
      </c>
      <c r="AU193" t="s">
        <v>3</v>
      </c>
      <c r="AV193">
        <v>0</v>
      </c>
      <c r="AW193">
        <v>1</v>
      </c>
      <c r="AX193">
        <v>-1</v>
      </c>
      <c r="AY193">
        <v>0</v>
      </c>
      <c r="AZ193">
        <v>0</v>
      </c>
      <c r="BA193" t="s">
        <v>3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Y193*Source!I405</f>
        <v>0</v>
      </c>
      <c r="CY193">
        <f>AA193</f>
        <v>977.95</v>
      </c>
      <c r="CZ193">
        <f>AE193</f>
        <v>146.84</v>
      </c>
      <c r="DA193">
        <f>AI193</f>
        <v>6.66</v>
      </c>
      <c r="DB193">
        <f t="shared" si="28"/>
        <v>2202.6</v>
      </c>
      <c r="DC193">
        <f t="shared" si="29"/>
        <v>0</v>
      </c>
    </row>
    <row r="194" spans="1:107" x14ac:dyDescent="0.2">
      <c r="A194">
        <f>ROW(Source!A407)</f>
        <v>407</v>
      </c>
      <c r="B194">
        <v>40385408</v>
      </c>
      <c r="C194">
        <v>40387942</v>
      </c>
      <c r="D194">
        <v>26715131</v>
      </c>
      <c r="E194">
        <v>26675980</v>
      </c>
      <c r="F194">
        <v>1</v>
      </c>
      <c r="G194">
        <v>26675980</v>
      </c>
      <c r="H194">
        <v>1</v>
      </c>
      <c r="I194" t="s">
        <v>901</v>
      </c>
      <c r="J194" t="s">
        <v>3</v>
      </c>
      <c r="K194" t="s">
        <v>902</v>
      </c>
      <c r="L194">
        <v>1191</v>
      </c>
      <c r="N194">
        <v>1013</v>
      </c>
      <c r="O194" t="s">
        <v>903</v>
      </c>
      <c r="P194" t="s">
        <v>903</v>
      </c>
      <c r="Q194">
        <v>1</v>
      </c>
      <c r="W194">
        <v>0</v>
      </c>
      <c r="X194">
        <v>476480486</v>
      </c>
      <c r="Y194">
        <v>5.47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1</v>
      </c>
      <c r="AJ194">
        <v>1</v>
      </c>
      <c r="AK194">
        <v>1</v>
      </c>
      <c r="AL194">
        <v>1</v>
      </c>
      <c r="AN194">
        <v>0</v>
      </c>
      <c r="AO194">
        <v>1</v>
      </c>
      <c r="AP194">
        <v>0</v>
      </c>
      <c r="AQ194">
        <v>0</v>
      </c>
      <c r="AR194">
        <v>0</v>
      </c>
      <c r="AS194" t="s">
        <v>3</v>
      </c>
      <c r="AT194">
        <v>5.47</v>
      </c>
      <c r="AU194" t="s">
        <v>3</v>
      </c>
      <c r="AV194">
        <v>1</v>
      </c>
      <c r="AW194">
        <v>2</v>
      </c>
      <c r="AX194">
        <v>40387945</v>
      </c>
      <c r="AY194">
        <v>1</v>
      </c>
      <c r="AZ194">
        <v>0</v>
      </c>
      <c r="BA194">
        <v>191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Y194*Source!I407</f>
        <v>0</v>
      </c>
      <c r="CY194">
        <f>AD194</f>
        <v>0</v>
      </c>
      <c r="CZ194">
        <f>AH194</f>
        <v>0</v>
      </c>
      <c r="DA194">
        <f>AL194</f>
        <v>1</v>
      </c>
      <c r="DB194">
        <f t="shared" si="28"/>
        <v>0</v>
      </c>
      <c r="DC194">
        <f t="shared" si="29"/>
        <v>0</v>
      </c>
    </row>
    <row r="195" spans="1:107" x14ac:dyDescent="0.2">
      <c r="A195">
        <f>ROW(Source!A407)</f>
        <v>407</v>
      </c>
      <c r="B195">
        <v>40385408</v>
      </c>
      <c r="C195">
        <v>40387942</v>
      </c>
      <c r="D195">
        <v>26782370</v>
      </c>
      <c r="E195">
        <v>1</v>
      </c>
      <c r="F195">
        <v>1</v>
      </c>
      <c r="G195">
        <v>26675980</v>
      </c>
      <c r="H195">
        <v>3</v>
      </c>
      <c r="I195" t="s">
        <v>298</v>
      </c>
      <c r="J195" t="s">
        <v>300</v>
      </c>
      <c r="K195" t="s">
        <v>299</v>
      </c>
      <c r="L195">
        <v>1339</v>
      </c>
      <c r="N195">
        <v>1007</v>
      </c>
      <c r="O195" t="s">
        <v>44</v>
      </c>
      <c r="P195" t="s">
        <v>44</v>
      </c>
      <c r="Q195">
        <v>1</v>
      </c>
      <c r="W195">
        <v>0</v>
      </c>
      <c r="X195">
        <v>92320855</v>
      </c>
      <c r="Y195">
        <v>5</v>
      </c>
      <c r="AA195">
        <v>977.95</v>
      </c>
      <c r="AB195">
        <v>0</v>
      </c>
      <c r="AC195">
        <v>0</v>
      </c>
      <c r="AD195">
        <v>0</v>
      </c>
      <c r="AE195">
        <v>146.84</v>
      </c>
      <c r="AF195">
        <v>0</v>
      </c>
      <c r="AG195">
        <v>0</v>
      </c>
      <c r="AH195">
        <v>0</v>
      </c>
      <c r="AI195">
        <v>6.66</v>
      </c>
      <c r="AJ195">
        <v>1</v>
      </c>
      <c r="AK195">
        <v>1</v>
      </c>
      <c r="AL195">
        <v>1</v>
      </c>
      <c r="AN195">
        <v>0</v>
      </c>
      <c r="AO195">
        <v>0</v>
      </c>
      <c r="AP195">
        <v>0</v>
      </c>
      <c r="AQ195">
        <v>0</v>
      </c>
      <c r="AR195">
        <v>0</v>
      </c>
      <c r="AS195" t="s">
        <v>3</v>
      </c>
      <c r="AT195">
        <v>5</v>
      </c>
      <c r="AU195" t="s">
        <v>3</v>
      </c>
      <c r="AV195">
        <v>0</v>
      </c>
      <c r="AW195">
        <v>1</v>
      </c>
      <c r="AX195">
        <v>-1</v>
      </c>
      <c r="AY195">
        <v>0</v>
      </c>
      <c r="AZ195">
        <v>0</v>
      </c>
      <c r="BA195" t="s">
        <v>3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Y195*Source!I407</f>
        <v>0</v>
      </c>
      <c r="CY195">
        <f>AA195</f>
        <v>977.95</v>
      </c>
      <c r="CZ195">
        <f>AE195</f>
        <v>146.84</v>
      </c>
      <c r="DA195">
        <f>AI195</f>
        <v>6.66</v>
      </c>
      <c r="DB195">
        <f t="shared" si="28"/>
        <v>734.2</v>
      </c>
      <c r="DC195">
        <f t="shared" si="29"/>
        <v>0</v>
      </c>
    </row>
    <row r="196" spans="1:107" x14ac:dyDescent="0.2">
      <c r="A196">
        <f>ROW(Source!A409)</f>
        <v>409</v>
      </c>
      <c r="B196">
        <v>40385408</v>
      </c>
      <c r="C196">
        <v>40387948</v>
      </c>
      <c r="D196">
        <v>26715131</v>
      </c>
      <c r="E196">
        <v>26675980</v>
      </c>
      <c r="F196">
        <v>1</v>
      </c>
      <c r="G196">
        <v>26675980</v>
      </c>
      <c r="H196">
        <v>1</v>
      </c>
      <c r="I196" t="s">
        <v>901</v>
      </c>
      <c r="J196" t="s">
        <v>3</v>
      </c>
      <c r="K196" t="s">
        <v>902</v>
      </c>
      <c r="L196">
        <v>1191</v>
      </c>
      <c r="N196">
        <v>1013</v>
      </c>
      <c r="O196" t="s">
        <v>903</v>
      </c>
      <c r="P196" t="s">
        <v>903</v>
      </c>
      <c r="Q196">
        <v>1</v>
      </c>
      <c r="W196">
        <v>0</v>
      </c>
      <c r="X196">
        <v>476480486</v>
      </c>
      <c r="Y196">
        <v>5.25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5.25</v>
      </c>
      <c r="AU196" t="s">
        <v>3</v>
      </c>
      <c r="AV196">
        <v>1</v>
      </c>
      <c r="AW196">
        <v>2</v>
      </c>
      <c r="AX196">
        <v>40387952</v>
      </c>
      <c r="AY196">
        <v>1</v>
      </c>
      <c r="AZ196">
        <v>0</v>
      </c>
      <c r="BA196">
        <v>193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Y196*Source!I409</f>
        <v>0</v>
      </c>
      <c r="CY196">
        <f>AD196</f>
        <v>0</v>
      </c>
      <c r="CZ196">
        <f>AH196</f>
        <v>0</v>
      </c>
      <c r="DA196">
        <f>AL196</f>
        <v>1</v>
      </c>
      <c r="DB196">
        <f t="shared" si="28"/>
        <v>0</v>
      </c>
      <c r="DC196">
        <f t="shared" si="29"/>
        <v>0</v>
      </c>
    </row>
    <row r="197" spans="1:107" x14ac:dyDescent="0.2">
      <c r="A197">
        <f>ROW(Source!A409)</f>
        <v>409</v>
      </c>
      <c r="B197">
        <v>40385408</v>
      </c>
      <c r="C197">
        <v>40387948</v>
      </c>
      <c r="D197">
        <v>26763322</v>
      </c>
      <c r="E197">
        <v>1</v>
      </c>
      <c r="F197">
        <v>1</v>
      </c>
      <c r="G197">
        <v>26675980</v>
      </c>
      <c r="H197">
        <v>3</v>
      </c>
      <c r="I197" t="s">
        <v>565</v>
      </c>
      <c r="J197" t="s">
        <v>567</v>
      </c>
      <c r="K197" t="s">
        <v>566</v>
      </c>
      <c r="L197">
        <v>1339</v>
      </c>
      <c r="N197">
        <v>1007</v>
      </c>
      <c r="O197" t="s">
        <v>44</v>
      </c>
      <c r="P197" t="s">
        <v>44</v>
      </c>
      <c r="Q197">
        <v>1</v>
      </c>
      <c r="W197">
        <v>0</v>
      </c>
      <c r="X197">
        <v>-862991314</v>
      </c>
      <c r="Y197">
        <v>10</v>
      </c>
      <c r="AA197">
        <v>7.07</v>
      </c>
      <c r="AB197">
        <v>0</v>
      </c>
      <c r="AC197">
        <v>0</v>
      </c>
      <c r="AD197">
        <v>0</v>
      </c>
      <c r="AE197">
        <v>7.07</v>
      </c>
      <c r="AF197">
        <v>0</v>
      </c>
      <c r="AG197">
        <v>0</v>
      </c>
      <c r="AH197">
        <v>0</v>
      </c>
      <c r="AI197">
        <v>1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10</v>
      </c>
      <c r="AU197" t="s">
        <v>3</v>
      </c>
      <c r="AV197">
        <v>0</v>
      </c>
      <c r="AW197">
        <v>2</v>
      </c>
      <c r="AX197">
        <v>40387953</v>
      </c>
      <c r="AY197">
        <v>1</v>
      </c>
      <c r="AZ197">
        <v>0</v>
      </c>
      <c r="BA197">
        <v>194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Y197*Source!I409</f>
        <v>0</v>
      </c>
      <c r="CY197">
        <f>AA197</f>
        <v>7.07</v>
      </c>
      <c r="CZ197">
        <f>AE197</f>
        <v>7.07</v>
      </c>
      <c r="DA197">
        <f>AI197</f>
        <v>1</v>
      </c>
      <c r="DB197">
        <f t="shared" si="28"/>
        <v>70.7</v>
      </c>
      <c r="DC197">
        <f t="shared" si="29"/>
        <v>0</v>
      </c>
    </row>
    <row r="198" spans="1:107" x14ac:dyDescent="0.2">
      <c r="A198">
        <f>ROW(Source!A409)</f>
        <v>409</v>
      </c>
      <c r="B198">
        <v>40385408</v>
      </c>
      <c r="C198">
        <v>40387948</v>
      </c>
      <c r="D198">
        <v>26782374</v>
      </c>
      <c r="E198">
        <v>1</v>
      </c>
      <c r="F198">
        <v>1</v>
      </c>
      <c r="G198">
        <v>26675980</v>
      </c>
      <c r="H198">
        <v>3</v>
      </c>
      <c r="I198" t="s">
        <v>316</v>
      </c>
      <c r="J198" t="s">
        <v>319</v>
      </c>
      <c r="K198" t="s">
        <v>317</v>
      </c>
      <c r="L198">
        <v>1346</v>
      </c>
      <c r="N198">
        <v>1009</v>
      </c>
      <c r="O198" t="s">
        <v>318</v>
      </c>
      <c r="P198" t="s">
        <v>318</v>
      </c>
      <c r="Q198">
        <v>1</v>
      </c>
      <c r="W198">
        <v>0</v>
      </c>
      <c r="X198">
        <v>735025367</v>
      </c>
      <c r="Y198">
        <v>4</v>
      </c>
      <c r="AA198">
        <v>106.59</v>
      </c>
      <c r="AB198">
        <v>0</v>
      </c>
      <c r="AC198">
        <v>0</v>
      </c>
      <c r="AD198">
        <v>0</v>
      </c>
      <c r="AE198">
        <v>57.93</v>
      </c>
      <c r="AF198">
        <v>0</v>
      </c>
      <c r="AG198">
        <v>0</v>
      </c>
      <c r="AH198">
        <v>0</v>
      </c>
      <c r="AI198">
        <v>1.84</v>
      </c>
      <c r="AJ198">
        <v>1</v>
      </c>
      <c r="AK198">
        <v>1</v>
      </c>
      <c r="AL198">
        <v>1</v>
      </c>
      <c r="AN198">
        <v>0</v>
      </c>
      <c r="AO198">
        <v>0</v>
      </c>
      <c r="AP198">
        <v>0</v>
      </c>
      <c r="AQ198">
        <v>0</v>
      </c>
      <c r="AR198">
        <v>0</v>
      </c>
      <c r="AS198" t="s">
        <v>3</v>
      </c>
      <c r="AT198">
        <v>4</v>
      </c>
      <c r="AU198" t="s">
        <v>3</v>
      </c>
      <c r="AV198">
        <v>0</v>
      </c>
      <c r="AW198">
        <v>1</v>
      </c>
      <c r="AX198">
        <v>-1</v>
      </c>
      <c r="AY198">
        <v>0</v>
      </c>
      <c r="AZ198">
        <v>0</v>
      </c>
      <c r="BA198" t="s">
        <v>3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Y198*Source!I409</f>
        <v>0</v>
      </c>
      <c r="CY198">
        <f>AA198</f>
        <v>106.59</v>
      </c>
      <c r="CZ198">
        <f>AE198</f>
        <v>57.93</v>
      </c>
      <c r="DA198">
        <f>AI198</f>
        <v>1.84</v>
      </c>
      <c r="DB198">
        <f t="shared" si="28"/>
        <v>231.72</v>
      </c>
      <c r="DC198">
        <f t="shared" si="29"/>
        <v>0</v>
      </c>
    </row>
    <row r="199" spans="1:107" x14ac:dyDescent="0.2">
      <c r="A199">
        <f>ROW(Source!A445)</f>
        <v>445</v>
      </c>
      <c r="B199">
        <v>40385408</v>
      </c>
      <c r="C199">
        <v>40387956</v>
      </c>
      <c r="D199">
        <v>26715131</v>
      </c>
      <c r="E199">
        <v>26675980</v>
      </c>
      <c r="F199">
        <v>1</v>
      </c>
      <c r="G199">
        <v>26675980</v>
      </c>
      <c r="H199">
        <v>1</v>
      </c>
      <c r="I199" t="s">
        <v>901</v>
      </c>
      <c r="J199" t="s">
        <v>3</v>
      </c>
      <c r="K199" t="s">
        <v>902</v>
      </c>
      <c r="L199">
        <v>1191</v>
      </c>
      <c r="N199">
        <v>1013</v>
      </c>
      <c r="O199" t="s">
        <v>903</v>
      </c>
      <c r="P199" t="s">
        <v>903</v>
      </c>
      <c r="Q199">
        <v>1</v>
      </c>
      <c r="W199">
        <v>0</v>
      </c>
      <c r="X199">
        <v>476480486</v>
      </c>
      <c r="Y199">
        <v>1.38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1.38</v>
      </c>
      <c r="AU199" t="s">
        <v>3</v>
      </c>
      <c r="AV199">
        <v>1</v>
      </c>
      <c r="AW199">
        <v>2</v>
      </c>
      <c r="AX199">
        <v>40387960</v>
      </c>
      <c r="AY199">
        <v>1</v>
      </c>
      <c r="AZ199">
        <v>0</v>
      </c>
      <c r="BA199">
        <v>196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Y199*Source!I445</f>
        <v>0</v>
      </c>
      <c r="CY199">
        <f>AD199</f>
        <v>0</v>
      </c>
      <c r="CZ199">
        <f>AH199</f>
        <v>0</v>
      </c>
      <c r="DA199">
        <f>AL199</f>
        <v>1</v>
      </c>
      <c r="DB199">
        <f t="shared" si="28"/>
        <v>0</v>
      </c>
      <c r="DC199">
        <f t="shared" si="29"/>
        <v>0</v>
      </c>
    </row>
    <row r="200" spans="1:107" x14ac:dyDescent="0.2">
      <c r="A200">
        <f>ROW(Source!A445)</f>
        <v>445</v>
      </c>
      <c r="B200">
        <v>40385408</v>
      </c>
      <c r="C200">
        <v>40387956</v>
      </c>
      <c r="D200">
        <v>26787370</v>
      </c>
      <c r="E200">
        <v>1</v>
      </c>
      <c r="F200">
        <v>1</v>
      </c>
      <c r="G200">
        <v>26675980</v>
      </c>
      <c r="H200">
        <v>2</v>
      </c>
      <c r="I200" t="s">
        <v>979</v>
      </c>
      <c r="J200" t="s">
        <v>980</v>
      </c>
      <c r="K200" t="s">
        <v>981</v>
      </c>
      <c r="L200">
        <v>1367</v>
      </c>
      <c r="N200">
        <v>1011</v>
      </c>
      <c r="O200" t="s">
        <v>907</v>
      </c>
      <c r="P200" t="s">
        <v>907</v>
      </c>
      <c r="Q200">
        <v>1</v>
      </c>
      <c r="W200">
        <v>0</v>
      </c>
      <c r="X200">
        <v>781556702</v>
      </c>
      <c r="Y200">
        <v>3.9874999999999998</v>
      </c>
      <c r="AA200">
        <v>0</v>
      </c>
      <c r="AB200">
        <v>193.58</v>
      </c>
      <c r="AC200">
        <v>34.090000000000003</v>
      </c>
      <c r="AD200">
        <v>0</v>
      </c>
      <c r="AE200">
        <v>0</v>
      </c>
      <c r="AF200">
        <v>162.4</v>
      </c>
      <c r="AG200">
        <v>28.6</v>
      </c>
      <c r="AH200">
        <v>0</v>
      </c>
      <c r="AI200">
        <v>1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3.9874999999999998</v>
      </c>
      <c r="AU200" t="s">
        <v>3</v>
      </c>
      <c r="AV200">
        <v>0</v>
      </c>
      <c r="AW200">
        <v>2</v>
      </c>
      <c r="AX200">
        <v>40387961</v>
      </c>
      <c r="AY200">
        <v>1</v>
      </c>
      <c r="AZ200">
        <v>0</v>
      </c>
      <c r="BA200">
        <v>197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Y200*Source!I445</f>
        <v>0</v>
      </c>
      <c r="CY200">
        <f>AB200</f>
        <v>193.58</v>
      </c>
      <c r="CZ200">
        <f>AF200</f>
        <v>162.4</v>
      </c>
      <c r="DA200">
        <f>AJ200</f>
        <v>1</v>
      </c>
      <c r="DB200">
        <f t="shared" si="28"/>
        <v>647.57000000000005</v>
      </c>
      <c r="DC200">
        <f t="shared" si="29"/>
        <v>114.04</v>
      </c>
    </row>
    <row r="201" spans="1:107" x14ac:dyDescent="0.2">
      <c r="A201">
        <f>ROW(Source!A445)</f>
        <v>445</v>
      </c>
      <c r="B201">
        <v>40385408</v>
      </c>
      <c r="C201">
        <v>40387956</v>
      </c>
      <c r="D201">
        <v>26787395</v>
      </c>
      <c r="E201">
        <v>1</v>
      </c>
      <c r="F201">
        <v>1</v>
      </c>
      <c r="G201">
        <v>26675980</v>
      </c>
      <c r="H201">
        <v>2</v>
      </c>
      <c r="I201" t="s">
        <v>982</v>
      </c>
      <c r="J201" t="s">
        <v>983</v>
      </c>
      <c r="K201" t="s">
        <v>984</v>
      </c>
      <c r="L201">
        <v>1367</v>
      </c>
      <c r="N201">
        <v>1011</v>
      </c>
      <c r="O201" t="s">
        <v>907</v>
      </c>
      <c r="P201" t="s">
        <v>907</v>
      </c>
      <c r="Q201">
        <v>1</v>
      </c>
      <c r="W201">
        <v>0</v>
      </c>
      <c r="X201">
        <v>695902881</v>
      </c>
      <c r="Y201">
        <v>0.997</v>
      </c>
      <c r="AA201">
        <v>0</v>
      </c>
      <c r="AB201">
        <v>131.49</v>
      </c>
      <c r="AC201">
        <v>31.61</v>
      </c>
      <c r="AD201">
        <v>0</v>
      </c>
      <c r="AE201">
        <v>0</v>
      </c>
      <c r="AF201">
        <v>110.31</v>
      </c>
      <c r="AG201">
        <v>26.52</v>
      </c>
      <c r="AH201">
        <v>0</v>
      </c>
      <c r="AI201">
        <v>1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0.997</v>
      </c>
      <c r="AU201" t="s">
        <v>3</v>
      </c>
      <c r="AV201">
        <v>0</v>
      </c>
      <c r="AW201">
        <v>2</v>
      </c>
      <c r="AX201">
        <v>40387962</v>
      </c>
      <c r="AY201">
        <v>1</v>
      </c>
      <c r="AZ201">
        <v>0</v>
      </c>
      <c r="BA201">
        <v>198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Y201*Source!I445</f>
        <v>0</v>
      </c>
      <c r="CY201">
        <f>AB201</f>
        <v>131.49</v>
      </c>
      <c r="CZ201">
        <f>AF201</f>
        <v>110.31</v>
      </c>
      <c r="DA201">
        <f>AJ201</f>
        <v>1</v>
      </c>
      <c r="DB201">
        <f t="shared" si="28"/>
        <v>109.98</v>
      </c>
      <c r="DC201">
        <f t="shared" si="29"/>
        <v>26.44</v>
      </c>
    </row>
    <row r="202" spans="1:107" x14ac:dyDescent="0.2">
      <c r="A202">
        <f>ROW(Source!A446)</f>
        <v>446</v>
      </c>
      <c r="B202">
        <v>40385408</v>
      </c>
      <c r="C202">
        <v>40387963</v>
      </c>
      <c r="D202">
        <v>26715131</v>
      </c>
      <c r="E202">
        <v>26675980</v>
      </c>
      <c r="F202">
        <v>1</v>
      </c>
      <c r="G202">
        <v>26675980</v>
      </c>
      <c r="H202">
        <v>1</v>
      </c>
      <c r="I202" t="s">
        <v>901</v>
      </c>
      <c r="J202" t="s">
        <v>3</v>
      </c>
      <c r="K202" t="s">
        <v>902</v>
      </c>
      <c r="L202">
        <v>1191</v>
      </c>
      <c r="N202">
        <v>1013</v>
      </c>
      <c r="O202" t="s">
        <v>903</v>
      </c>
      <c r="P202" t="s">
        <v>903</v>
      </c>
      <c r="Q202">
        <v>1</v>
      </c>
      <c r="W202">
        <v>0</v>
      </c>
      <c r="X202">
        <v>476480486</v>
      </c>
      <c r="Y202">
        <v>83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</v>
      </c>
      <c r="AJ202">
        <v>1</v>
      </c>
      <c r="AK202">
        <v>1</v>
      </c>
      <c r="AL202">
        <v>1</v>
      </c>
      <c r="AN202">
        <v>0</v>
      </c>
      <c r="AO202">
        <v>1</v>
      </c>
      <c r="AP202">
        <v>0</v>
      </c>
      <c r="AQ202">
        <v>0</v>
      </c>
      <c r="AR202">
        <v>0</v>
      </c>
      <c r="AS202" t="s">
        <v>3</v>
      </c>
      <c r="AT202">
        <v>83</v>
      </c>
      <c r="AU202" t="s">
        <v>3</v>
      </c>
      <c r="AV202">
        <v>1</v>
      </c>
      <c r="AW202">
        <v>2</v>
      </c>
      <c r="AX202">
        <v>40387965</v>
      </c>
      <c r="AY202">
        <v>1</v>
      </c>
      <c r="AZ202">
        <v>0</v>
      </c>
      <c r="BA202">
        <v>199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Y202*Source!I446</f>
        <v>0</v>
      </c>
      <c r="CY202">
        <f>AD202</f>
        <v>0</v>
      </c>
      <c r="CZ202">
        <f>AH202</f>
        <v>0</v>
      </c>
      <c r="DA202">
        <f>AL202</f>
        <v>1</v>
      </c>
      <c r="DB202">
        <f t="shared" si="28"/>
        <v>0</v>
      </c>
      <c r="DC202">
        <f t="shared" si="29"/>
        <v>0</v>
      </c>
    </row>
    <row r="203" spans="1:107" x14ac:dyDescent="0.2">
      <c r="A203">
        <f>ROW(Source!A447)</f>
        <v>447</v>
      </c>
      <c r="B203">
        <v>40385408</v>
      </c>
      <c r="C203">
        <v>40387966</v>
      </c>
      <c r="D203">
        <v>26715131</v>
      </c>
      <c r="E203">
        <v>26675980</v>
      </c>
      <c r="F203">
        <v>1</v>
      </c>
      <c r="G203">
        <v>26675980</v>
      </c>
      <c r="H203">
        <v>1</v>
      </c>
      <c r="I203" t="s">
        <v>901</v>
      </c>
      <c r="J203" t="s">
        <v>3</v>
      </c>
      <c r="K203" t="s">
        <v>902</v>
      </c>
      <c r="L203">
        <v>1191</v>
      </c>
      <c r="N203">
        <v>1013</v>
      </c>
      <c r="O203" t="s">
        <v>903</v>
      </c>
      <c r="P203" t="s">
        <v>903</v>
      </c>
      <c r="Q203">
        <v>1</v>
      </c>
      <c r="W203">
        <v>0</v>
      </c>
      <c r="X203">
        <v>476480486</v>
      </c>
      <c r="Y203">
        <v>9.66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9.66</v>
      </c>
      <c r="AU203" t="s">
        <v>3</v>
      </c>
      <c r="AV203">
        <v>1</v>
      </c>
      <c r="AW203">
        <v>2</v>
      </c>
      <c r="AX203">
        <v>40387972</v>
      </c>
      <c r="AY203">
        <v>1</v>
      </c>
      <c r="AZ203">
        <v>0</v>
      </c>
      <c r="BA203">
        <v>200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Y203*Source!I447</f>
        <v>0</v>
      </c>
      <c r="CY203">
        <f>AD203</f>
        <v>0</v>
      </c>
      <c r="CZ203">
        <f>AH203</f>
        <v>0</v>
      </c>
      <c r="DA203">
        <f>AL203</f>
        <v>1</v>
      </c>
      <c r="DB203">
        <f t="shared" si="28"/>
        <v>0</v>
      </c>
      <c r="DC203">
        <f t="shared" si="29"/>
        <v>0</v>
      </c>
    </row>
    <row r="204" spans="1:107" x14ac:dyDescent="0.2">
      <c r="A204">
        <f>ROW(Source!A447)</f>
        <v>447</v>
      </c>
      <c r="B204">
        <v>40385408</v>
      </c>
      <c r="C204">
        <v>40387966</v>
      </c>
      <c r="D204">
        <v>26788085</v>
      </c>
      <c r="E204">
        <v>1</v>
      </c>
      <c r="F204">
        <v>1</v>
      </c>
      <c r="G204">
        <v>26675980</v>
      </c>
      <c r="H204">
        <v>2</v>
      </c>
      <c r="I204" t="s">
        <v>1007</v>
      </c>
      <c r="J204" t="s">
        <v>1008</v>
      </c>
      <c r="K204" t="s">
        <v>1009</v>
      </c>
      <c r="L204">
        <v>1367</v>
      </c>
      <c r="N204">
        <v>1011</v>
      </c>
      <c r="O204" t="s">
        <v>907</v>
      </c>
      <c r="P204" t="s">
        <v>907</v>
      </c>
      <c r="Q204">
        <v>1</v>
      </c>
      <c r="W204">
        <v>0</v>
      </c>
      <c r="X204">
        <v>1088177544</v>
      </c>
      <c r="Y204">
        <v>0.2</v>
      </c>
      <c r="AA204">
        <v>0</v>
      </c>
      <c r="AB204">
        <v>5.56</v>
      </c>
      <c r="AC204">
        <v>0.38</v>
      </c>
      <c r="AD204">
        <v>0</v>
      </c>
      <c r="AE204">
        <v>0</v>
      </c>
      <c r="AF204">
        <v>5.31</v>
      </c>
      <c r="AG204">
        <v>0.36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0.2</v>
      </c>
      <c r="AU204" t="s">
        <v>3</v>
      </c>
      <c r="AV204">
        <v>0</v>
      </c>
      <c r="AW204">
        <v>2</v>
      </c>
      <c r="AX204">
        <v>40387973</v>
      </c>
      <c r="AY204">
        <v>1</v>
      </c>
      <c r="AZ204">
        <v>0</v>
      </c>
      <c r="BA204">
        <v>201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Y204*Source!I447</f>
        <v>0</v>
      </c>
      <c r="CY204">
        <f>AB204</f>
        <v>5.56</v>
      </c>
      <c r="CZ204">
        <f>AF204</f>
        <v>5.31</v>
      </c>
      <c r="DA204">
        <f>AJ204</f>
        <v>1</v>
      </c>
      <c r="DB204">
        <f t="shared" si="28"/>
        <v>1.06</v>
      </c>
      <c r="DC204">
        <f t="shared" si="29"/>
        <v>7.0000000000000007E-2</v>
      </c>
    </row>
    <row r="205" spans="1:107" x14ac:dyDescent="0.2">
      <c r="A205">
        <f>ROW(Source!A447)</f>
        <v>447</v>
      </c>
      <c r="B205">
        <v>40385408</v>
      </c>
      <c r="C205">
        <v>40387966</v>
      </c>
      <c r="D205">
        <v>26787421</v>
      </c>
      <c r="E205">
        <v>1</v>
      </c>
      <c r="F205">
        <v>1</v>
      </c>
      <c r="G205">
        <v>26675980</v>
      </c>
      <c r="H205">
        <v>2</v>
      </c>
      <c r="I205" t="s">
        <v>1004</v>
      </c>
      <c r="J205" t="s">
        <v>1005</v>
      </c>
      <c r="K205" t="s">
        <v>1006</v>
      </c>
      <c r="L205">
        <v>1367</v>
      </c>
      <c r="N205">
        <v>1011</v>
      </c>
      <c r="O205" t="s">
        <v>907</v>
      </c>
      <c r="P205" t="s">
        <v>907</v>
      </c>
      <c r="Q205">
        <v>1</v>
      </c>
      <c r="W205">
        <v>0</v>
      </c>
      <c r="X205">
        <v>-1758701186</v>
      </c>
      <c r="Y205">
        <v>0.2</v>
      </c>
      <c r="AA205">
        <v>0</v>
      </c>
      <c r="AB205">
        <v>102.12</v>
      </c>
      <c r="AC205">
        <v>21.8</v>
      </c>
      <c r="AD205">
        <v>0</v>
      </c>
      <c r="AE205">
        <v>0</v>
      </c>
      <c r="AF205">
        <v>97.54</v>
      </c>
      <c r="AG205">
        <v>20.82</v>
      </c>
      <c r="AH205">
        <v>0</v>
      </c>
      <c r="AI205">
        <v>1</v>
      </c>
      <c r="AJ205">
        <v>1</v>
      </c>
      <c r="AK205">
        <v>1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0.2</v>
      </c>
      <c r="AU205" t="s">
        <v>3</v>
      </c>
      <c r="AV205">
        <v>0</v>
      </c>
      <c r="AW205">
        <v>2</v>
      </c>
      <c r="AX205">
        <v>40387974</v>
      </c>
      <c r="AY205">
        <v>1</v>
      </c>
      <c r="AZ205">
        <v>0</v>
      </c>
      <c r="BA205">
        <v>202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Y205*Source!I447</f>
        <v>0</v>
      </c>
      <c r="CY205">
        <f>AB205</f>
        <v>102.12</v>
      </c>
      <c r="CZ205">
        <f>AF205</f>
        <v>97.54</v>
      </c>
      <c r="DA205">
        <f>AJ205</f>
        <v>1</v>
      </c>
      <c r="DB205">
        <f t="shared" si="28"/>
        <v>19.510000000000002</v>
      </c>
      <c r="DC205">
        <f t="shared" si="29"/>
        <v>4.16</v>
      </c>
    </row>
    <row r="206" spans="1:107" x14ac:dyDescent="0.2">
      <c r="A206">
        <f>ROW(Source!A447)</f>
        <v>447</v>
      </c>
      <c r="B206">
        <v>40385408</v>
      </c>
      <c r="C206">
        <v>40387966</v>
      </c>
      <c r="D206">
        <v>26782370</v>
      </c>
      <c r="E206">
        <v>1</v>
      </c>
      <c r="F206">
        <v>1</v>
      </c>
      <c r="G206">
        <v>26675980</v>
      </c>
      <c r="H206">
        <v>3</v>
      </c>
      <c r="I206" t="s">
        <v>298</v>
      </c>
      <c r="J206" t="s">
        <v>300</v>
      </c>
      <c r="K206" t="s">
        <v>299</v>
      </c>
      <c r="L206">
        <v>1339</v>
      </c>
      <c r="N206">
        <v>1007</v>
      </c>
      <c r="O206" t="s">
        <v>44</v>
      </c>
      <c r="P206" t="s">
        <v>44</v>
      </c>
      <c r="Q206">
        <v>1</v>
      </c>
      <c r="W206">
        <v>0</v>
      </c>
      <c r="X206">
        <v>92320855</v>
      </c>
      <c r="Y206">
        <v>2</v>
      </c>
      <c r="AA206">
        <v>977.95</v>
      </c>
      <c r="AB206">
        <v>0</v>
      </c>
      <c r="AC206">
        <v>0</v>
      </c>
      <c r="AD206">
        <v>0</v>
      </c>
      <c r="AE206">
        <v>146.84</v>
      </c>
      <c r="AF206">
        <v>0</v>
      </c>
      <c r="AG206">
        <v>0</v>
      </c>
      <c r="AH206">
        <v>0</v>
      </c>
      <c r="AI206">
        <v>6.66</v>
      </c>
      <c r="AJ206">
        <v>1</v>
      </c>
      <c r="AK206">
        <v>1</v>
      </c>
      <c r="AL206">
        <v>1</v>
      </c>
      <c r="AN206">
        <v>0</v>
      </c>
      <c r="AO206">
        <v>0</v>
      </c>
      <c r="AP206">
        <v>0</v>
      </c>
      <c r="AQ206">
        <v>0</v>
      </c>
      <c r="AR206">
        <v>0</v>
      </c>
      <c r="AS206" t="s">
        <v>3</v>
      </c>
      <c r="AT206">
        <v>2</v>
      </c>
      <c r="AU206" t="s">
        <v>3</v>
      </c>
      <c r="AV206">
        <v>0</v>
      </c>
      <c r="AW206">
        <v>1</v>
      </c>
      <c r="AX206">
        <v>-1</v>
      </c>
      <c r="AY206">
        <v>0</v>
      </c>
      <c r="AZ206">
        <v>0</v>
      </c>
      <c r="BA206" t="s">
        <v>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Y206*Source!I447</f>
        <v>0</v>
      </c>
      <c r="CY206">
        <f>AA206</f>
        <v>977.95</v>
      </c>
      <c r="CZ206">
        <f>AE206</f>
        <v>146.84</v>
      </c>
      <c r="DA206">
        <f>AI206</f>
        <v>6.66</v>
      </c>
      <c r="DB206">
        <f t="shared" ref="DB206:DB237" si="30">ROUND(ROUND(AT206*CZ206,2),6)</f>
        <v>293.68</v>
      </c>
      <c r="DC206">
        <f t="shared" ref="DC206:DC237" si="31">ROUND(ROUND(AT206*AG206,2),6)</f>
        <v>0</v>
      </c>
    </row>
    <row r="207" spans="1:107" x14ac:dyDescent="0.2">
      <c r="A207">
        <f>ROW(Source!A447)</f>
        <v>447</v>
      </c>
      <c r="B207">
        <v>40385408</v>
      </c>
      <c r="C207">
        <v>40387966</v>
      </c>
      <c r="D207">
        <v>26782376</v>
      </c>
      <c r="E207">
        <v>1</v>
      </c>
      <c r="F207">
        <v>1</v>
      </c>
      <c r="G207">
        <v>26675980</v>
      </c>
      <c r="H207">
        <v>3</v>
      </c>
      <c r="I207" t="s">
        <v>1010</v>
      </c>
      <c r="J207" t="s">
        <v>1011</v>
      </c>
      <c r="K207" t="s">
        <v>1012</v>
      </c>
      <c r="L207">
        <v>1339</v>
      </c>
      <c r="N207">
        <v>1007</v>
      </c>
      <c r="O207" t="s">
        <v>44</v>
      </c>
      <c r="P207" t="s">
        <v>44</v>
      </c>
      <c r="Q207">
        <v>1</v>
      </c>
      <c r="W207">
        <v>0</v>
      </c>
      <c r="X207">
        <v>814528933</v>
      </c>
      <c r="Y207">
        <v>0.7</v>
      </c>
      <c r="AA207">
        <v>407.48</v>
      </c>
      <c r="AB207">
        <v>0</v>
      </c>
      <c r="AC207">
        <v>0</v>
      </c>
      <c r="AD207">
        <v>0</v>
      </c>
      <c r="AE207">
        <v>407.48</v>
      </c>
      <c r="AF207">
        <v>0</v>
      </c>
      <c r="AG207">
        <v>0</v>
      </c>
      <c r="AH207">
        <v>0</v>
      </c>
      <c r="AI207">
        <v>1</v>
      </c>
      <c r="AJ207">
        <v>1</v>
      </c>
      <c r="AK207">
        <v>1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0.7</v>
      </c>
      <c r="AU207" t="s">
        <v>3</v>
      </c>
      <c r="AV207">
        <v>0</v>
      </c>
      <c r="AW207">
        <v>2</v>
      </c>
      <c r="AX207">
        <v>40387975</v>
      </c>
      <c r="AY207">
        <v>1</v>
      </c>
      <c r="AZ207">
        <v>0</v>
      </c>
      <c r="BA207">
        <v>203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Y207*Source!I447</f>
        <v>0</v>
      </c>
      <c r="CY207">
        <f>AA207</f>
        <v>407.48</v>
      </c>
      <c r="CZ207">
        <f>AE207</f>
        <v>407.48</v>
      </c>
      <c r="DA207">
        <f>AI207</f>
        <v>1</v>
      </c>
      <c r="DB207">
        <f t="shared" si="30"/>
        <v>285.24</v>
      </c>
      <c r="DC207">
        <f t="shared" si="31"/>
        <v>0</v>
      </c>
    </row>
    <row r="208" spans="1:107" x14ac:dyDescent="0.2">
      <c r="A208">
        <f>ROW(Source!A449)</f>
        <v>449</v>
      </c>
      <c r="B208">
        <v>40385408</v>
      </c>
      <c r="C208">
        <v>40387978</v>
      </c>
      <c r="D208">
        <v>26715131</v>
      </c>
      <c r="E208">
        <v>26675980</v>
      </c>
      <c r="F208">
        <v>1</v>
      </c>
      <c r="G208">
        <v>26675980</v>
      </c>
      <c r="H208">
        <v>1</v>
      </c>
      <c r="I208" t="s">
        <v>901</v>
      </c>
      <c r="J208" t="s">
        <v>3</v>
      </c>
      <c r="K208" t="s">
        <v>902</v>
      </c>
      <c r="L208">
        <v>1191</v>
      </c>
      <c r="N208">
        <v>1013</v>
      </c>
      <c r="O208" t="s">
        <v>903</v>
      </c>
      <c r="P208" t="s">
        <v>903</v>
      </c>
      <c r="Q208">
        <v>1</v>
      </c>
      <c r="W208">
        <v>0</v>
      </c>
      <c r="X208">
        <v>476480486</v>
      </c>
      <c r="Y208">
        <v>14.6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14.6</v>
      </c>
      <c r="AU208" t="s">
        <v>3</v>
      </c>
      <c r="AV208">
        <v>1</v>
      </c>
      <c r="AW208">
        <v>2</v>
      </c>
      <c r="AX208">
        <v>40387982</v>
      </c>
      <c r="AY208">
        <v>1</v>
      </c>
      <c r="AZ208">
        <v>0</v>
      </c>
      <c r="BA208">
        <v>205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Y208*Source!I449</f>
        <v>0</v>
      </c>
      <c r="CY208">
        <f>AD208</f>
        <v>0</v>
      </c>
      <c r="CZ208">
        <f>AH208</f>
        <v>0</v>
      </c>
      <c r="DA208">
        <f>AL208</f>
        <v>1</v>
      </c>
      <c r="DB208">
        <f t="shared" si="30"/>
        <v>0</v>
      </c>
      <c r="DC208">
        <f t="shared" si="31"/>
        <v>0</v>
      </c>
    </row>
    <row r="209" spans="1:107" x14ac:dyDescent="0.2">
      <c r="A209">
        <f>ROW(Source!A449)</f>
        <v>449</v>
      </c>
      <c r="B209">
        <v>40385408</v>
      </c>
      <c r="C209">
        <v>40387978</v>
      </c>
      <c r="D209">
        <v>26782370</v>
      </c>
      <c r="E209">
        <v>1</v>
      </c>
      <c r="F209">
        <v>1</v>
      </c>
      <c r="G209">
        <v>26675980</v>
      </c>
      <c r="H209">
        <v>3</v>
      </c>
      <c r="I209" t="s">
        <v>298</v>
      </c>
      <c r="J209" t="s">
        <v>300</v>
      </c>
      <c r="K209" t="s">
        <v>299</v>
      </c>
      <c r="L209">
        <v>1339</v>
      </c>
      <c r="N209">
        <v>1007</v>
      </c>
      <c r="O209" t="s">
        <v>44</v>
      </c>
      <c r="P209" t="s">
        <v>44</v>
      </c>
      <c r="Q209">
        <v>1</v>
      </c>
      <c r="W209">
        <v>0</v>
      </c>
      <c r="X209">
        <v>92320855</v>
      </c>
      <c r="Y209">
        <v>2</v>
      </c>
      <c r="AA209">
        <v>977.95</v>
      </c>
      <c r="AB209">
        <v>0</v>
      </c>
      <c r="AC209">
        <v>0</v>
      </c>
      <c r="AD209">
        <v>0</v>
      </c>
      <c r="AE209">
        <v>146.84</v>
      </c>
      <c r="AF209">
        <v>0</v>
      </c>
      <c r="AG209">
        <v>0</v>
      </c>
      <c r="AH209">
        <v>0</v>
      </c>
      <c r="AI209">
        <v>6.66</v>
      </c>
      <c r="AJ209">
        <v>1</v>
      </c>
      <c r="AK209">
        <v>1</v>
      </c>
      <c r="AL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 t="s">
        <v>3</v>
      </c>
      <c r="AT209">
        <v>2</v>
      </c>
      <c r="AU209" t="s">
        <v>3</v>
      </c>
      <c r="AV209">
        <v>0</v>
      </c>
      <c r="AW209">
        <v>1</v>
      </c>
      <c r="AX209">
        <v>-1</v>
      </c>
      <c r="AY209">
        <v>0</v>
      </c>
      <c r="AZ209">
        <v>0</v>
      </c>
      <c r="BA209" t="s">
        <v>3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Y209*Source!I449</f>
        <v>0</v>
      </c>
      <c r="CY209">
        <f>AA209</f>
        <v>977.95</v>
      </c>
      <c r="CZ209">
        <f>AE209</f>
        <v>146.84</v>
      </c>
      <c r="DA209">
        <f>AI209</f>
        <v>6.66</v>
      </c>
      <c r="DB209">
        <f t="shared" si="30"/>
        <v>293.68</v>
      </c>
      <c r="DC209">
        <f t="shared" si="31"/>
        <v>0</v>
      </c>
    </row>
    <row r="210" spans="1:107" x14ac:dyDescent="0.2">
      <c r="A210">
        <f>ROW(Source!A449)</f>
        <v>449</v>
      </c>
      <c r="B210">
        <v>40385408</v>
      </c>
      <c r="C210">
        <v>40387978</v>
      </c>
      <c r="D210">
        <v>26782376</v>
      </c>
      <c r="E210">
        <v>1</v>
      </c>
      <c r="F210">
        <v>1</v>
      </c>
      <c r="G210">
        <v>26675980</v>
      </c>
      <c r="H210">
        <v>3</v>
      </c>
      <c r="I210" t="s">
        <v>1010</v>
      </c>
      <c r="J210" t="s">
        <v>1011</v>
      </c>
      <c r="K210" t="s">
        <v>1012</v>
      </c>
      <c r="L210">
        <v>1339</v>
      </c>
      <c r="N210">
        <v>1007</v>
      </c>
      <c r="O210" t="s">
        <v>44</v>
      </c>
      <c r="P210" t="s">
        <v>44</v>
      </c>
      <c r="Q210">
        <v>1</v>
      </c>
      <c r="W210">
        <v>0</v>
      </c>
      <c r="X210">
        <v>814528933</v>
      </c>
      <c r="Y210">
        <v>0.7</v>
      </c>
      <c r="AA210">
        <v>407.48</v>
      </c>
      <c r="AB210">
        <v>0</v>
      </c>
      <c r="AC210">
        <v>0</v>
      </c>
      <c r="AD210">
        <v>0</v>
      </c>
      <c r="AE210">
        <v>407.48</v>
      </c>
      <c r="AF210">
        <v>0</v>
      </c>
      <c r="AG210">
        <v>0</v>
      </c>
      <c r="AH210">
        <v>0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0</v>
      </c>
      <c r="AQ210">
        <v>0</v>
      </c>
      <c r="AR210">
        <v>0</v>
      </c>
      <c r="AS210" t="s">
        <v>3</v>
      </c>
      <c r="AT210">
        <v>0.7</v>
      </c>
      <c r="AU210" t="s">
        <v>3</v>
      </c>
      <c r="AV210">
        <v>0</v>
      </c>
      <c r="AW210">
        <v>2</v>
      </c>
      <c r="AX210">
        <v>40387983</v>
      </c>
      <c r="AY210">
        <v>1</v>
      </c>
      <c r="AZ210">
        <v>0</v>
      </c>
      <c r="BA210">
        <v>206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Y210*Source!I449</f>
        <v>0</v>
      </c>
      <c r="CY210">
        <f>AA210</f>
        <v>407.48</v>
      </c>
      <c r="CZ210">
        <f>AE210</f>
        <v>407.48</v>
      </c>
      <c r="DA210">
        <f>AI210</f>
        <v>1</v>
      </c>
      <c r="DB210">
        <f t="shared" si="30"/>
        <v>285.24</v>
      </c>
      <c r="DC210">
        <f t="shared" si="31"/>
        <v>0</v>
      </c>
    </row>
    <row r="211" spans="1:107" x14ac:dyDescent="0.2">
      <c r="A211">
        <f>ROW(Source!A451)</f>
        <v>451</v>
      </c>
      <c r="B211">
        <v>40385408</v>
      </c>
      <c r="C211">
        <v>40387986</v>
      </c>
      <c r="D211">
        <v>26715131</v>
      </c>
      <c r="E211">
        <v>26675980</v>
      </c>
      <c r="F211">
        <v>1</v>
      </c>
      <c r="G211">
        <v>26675980</v>
      </c>
      <c r="H211">
        <v>1</v>
      </c>
      <c r="I211" t="s">
        <v>901</v>
      </c>
      <c r="J211" t="s">
        <v>3</v>
      </c>
      <c r="K211" t="s">
        <v>902</v>
      </c>
      <c r="L211">
        <v>1191</v>
      </c>
      <c r="N211">
        <v>1013</v>
      </c>
      <c r="O211" t="s">
        <v>903</v>
      </c>
      <c r="P211" t="s">
        <v>903</v>
      </c>
      <c r="Q211">
        <v>1</v>
      </c>
      <c r="W211">
        <v>0</v>
      </c>
      <c r="X211">
        <v>476480486</v>
      </c>
      <c r="Y211">
        <v>6.16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6.16</v>
      </c>
      <c r="AU211" t="s">
        <v>3</v>
      </c>
      <c r="AV211">
        <v>1</v>
      </c>
      <c r="AW211">
        <v>2</v>
      </c>
      <c r="AX211">
        <v>40387991</v>
      </c>
      <c r="AY211">
        <v>1</v>
      </c>
      <c r="AZ211">
        <v>0</v>
      </c>
      <c r="BA211">
        <v>208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Y211*Source!I451</f>
        <v>0</v>
      </c>
      <c r="CY211">
        <f>AD211</f>
        <v>0</v>
      </c>
      <c r="CZ211">
        <f>AH211</f>
        <v>0</v>
      </c>
      <c r="DA211">
        <f>AL211</f>
        <v>1</v>
      </c>
      <c r="DB211">
        <f t="shared" si="30"/>
        <v>0</v>
      </c>
      <c r="DC211">
        <f t="shared" si="31"/>
        <v>0</v>
      </c>
    </row>
    <row r="212" spans="1:107" x14ac:dyDescent="0.2">
      <c r="A212">
        <f>ROW(Source!A451)</f>
        <v>451</v>
      </c>
      <c r="B212">
        <v>40385408</v>
      </c>
      <c r="C212">
        <v>40387986</v>
      </c>
      <c r="D212">
        <v>26787641</v>
      </c>
      <c r="E212">
        <v>1</v>
      </c>
      <c r="F212">
        <v>1</v>
      </c>
      <c r="G212">
        <v>26675980</v>
      </c>
      <c r="H212">
        <v>2</v>
      </c>
      <c r="I212" t="s">
        <v>938</v>
      </c>
      <c r="J212" t="s">
        <v>974</v>
      </c>
      <c r="K212" t="s">
        <v>975</v>
      </c>
      <c r="L212">
        <v>1367</v>
      </c>
      <c r="N212">
        <v>1011</v>
      </c>
      <c r="O212" t="s">
        <v>907</v>
      </c>
      <c r="P212" t="s">
        <v>907</v>
      </c>
      <c r="Q212">
        <v>1</v>
      </c>
      <c r="W212">
        <v>0</v>
      </c>
      <c r="X212">
        <v>378346098</v>
      </c>
      <c r="Y212">
        <v>0.26</v>
      </c>
      <c r="AA212">
        <v>0</v>
      </c>
      <c r="AB212">
        <v>147.19</v>
      </c>
      <c r="AC212">
        <v>29.95</v>
      </c>
      <c r="AD212">
        <v>0</v>
      </c>
      <c r="AE212">
        <v>0</v>
      </c>
      <c r="AF212">
        <v>140.58000000000001</v>
      </c>
      <c r="AG212">
        <v>28.61</v>
      </c>
      <c r="AH212">
        <v>0</v>
      </c>
      <c r="AI212">
        <v>1</v>
      </c>
      <c r="AJ212">
        <v>1</v>
      </c>
      <c r="AK212">
        <v>1</v>
      </c>
      <c r="AL212">
        <v>1</v>
      </c>
      <c r="AN212">
        <v>0</v>
      </c>
      <c r="AO212">
        <v>1</v>
      </c>
      <c r="AP212">
        <v>0</v>
      </c>
      <c r="AQ212">
        <v>0</v>
      </c>
      <c r="AR212">
        <v>0</v>
      </c>
      <c r="AS212" t="s">
        <v>3</v>
      </c>
      <c r="AT212">
        <v>0.26</v>
      </c>
      <c r="AU212" t="s">
        <v>3</v>
      </c>
      <c r="AV212">
        <v>0</v>
      </c>
      <c r="AW212">
        <v>2</v>
      </c>
      <c r="AX212">
        <v>40387992</v>
      </c>
      <c r="AY212">
        <v>1</v>
      </c>
      <c r="AZ212">
        <v>0</v>
      </c>
      <c r="BA212">
        <v>209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Y212*Source!I451</f>
        <v>0</v>
      </c>
      <c r="CY212">
        <f>AB212</f>
        <v>147.19</v>
      </c>
      <c r="CZ212">
        <f>AF212</f>
        <v>140.58000000000001</v>
      </c>
      <c r="DA212">
        <f>AJ212</f>
        <v>1</v>
      </c>
      <c r="DB212">
        <f t="shared" si="30"/>
        <v>36.549999999999997</v>
      </c>
      <c r="DC212">
        <f t="shared" si="31"/>
        <v>7.44</v>
      </c>
    </row>
    <row r="213" spans="1:107" x14ac:dyDescent="0.2">
      <c r="A213">
        <f>ROW(Source!A451)</f>
        <v>451</v>
      </c>
      <c r="B213">
        <v>40385408</v>
      </c>
      <c r="C213">
        <v>40387986</v>
      </c>
      <c r="D213">
        <v>26763322</v>
      </c>
      <c r="E213">
        <v>1</v>
      </c>
      <c r="F213">
        <v>1</v>
      </c>
      <c r="G213">
        <v>26675980</v>
      </c>
      <c r="H213">
        <v>3</v>
      </c>
      <c r="I213" t="s">
        <v>565</v>
      </c>
      <c r="J213" t="s">
        <v>567</v>
      </c>
      <c r="K213" t="s">
        <v>566</v>
      </c>
      <c r="L213">
        <v>1339</v>
      </c>
      <c r="N213">
        <v>1007</v>
      </c>
      <c r="O213" t="s">
        <v>44</v>
      </c>
      <c r="P213" t="s">
        <v>44</v>
      </c>
      <c r="Q213">
        <v>1</v>
      </c>
      <c r="W213">
        <v>0</v>
      </c>
      <c r="X213">
        <v>-862991314</v>
      </c>
      <c r="Y213">
        <v>1.07</v>
      </c>
      <c r="AA213">
        <v>7.07</v>
      </c>
      <c r="AB213">
        <v>0</v>
      </c>
      <c r="AC213">
        <v>0</v>
      </c>
      <c r="AD213">
        <v>0</v>
      </c>
      <c r="AE213">
        <v>7.07</v>
      </c>
      <c r="AF213">
        <v>0</v>
      </c>
      <c r="AG213">
        <v>0</v>
      </c>
      <c r="AH213">
        <v>0</v>
      </c>
      <c r="AI213">
        <v>1</v>
      </c>
      <c r="AJ213">
        <v>1</v>
      </c>
      <c r="AK213">
        <v>1</v>
      </c>
      <c r="AL213">
        <v>1</v>
      </c>
      <c r="AN213">
        <v>0</v>
      </c>
      <c r="AO213">
        <v>1</v>
      </c>
      <c r="AP213">
        <v>0</v>
      </c>
      <c r="AQ213">
        <v>0</v>
      </c>
      <c r="AR213">
        <v>0</v>
      </c>
      <c r="AS213" t="s">
        <v>3</v>
      </c>
      <c r="AT213">
        <v>1.07</v>
      </c>
      <c r="AU213" t="s">
        <v>3</v>
      </c>
      <c r="AV213">
        <v>0</v>
      </c>
      <c r="AW213">
        <v>2</v>
      </c>
      <c r="AX213">
        <v>40387993</v>
      </c>
      <c r="AY213">
        <v>1</v>
      </c>
      <c r="AZ213">
        <v>0</v>
      </c>
      <c r="BA213">
        <v>210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Y213*Source!I451</f>
        <v>0</v>
      </c>
      <c r="CY213">
        <f>AA213</f>
        <v>7.07</v>
      </c>
      <c r="CZ213">
        <f>AE213</f>
        <v>7.07</v>
      </c>
      <c r="DA213">
        <f>AI213</f>
        <v>1</v>
      </c>
      <c r="DB213">
        <f t="shared" si="30"/>
        <v>7.56</v>
      </c>
      <c r="DC213">
        <f t="shared" si="31"/>
        <v>0</v>
      </c>
    </row>
    <row r="214" spans="1:107" x14ac:dyDescent="0.2">
      <c r="A214">
        <f>ROW(Source!A451)</f>
        <v>451</v>
      </c>
      <c r="B214">
        <v>40385408</v>
      </c>
      <c r="C214">
        <v>40387986</v>
      </c>
      <c r="D214">
        <v>26782256</v>
      </c>
      <c r="E214">
        <v>1</v>
      </c>
      <c r="F214">
        <v>1</v>
      </c>
      <c r="G214">
        <v>26675980</v>
      </c>
      <c r="H214">
        <v>3</v>
      </c>
      <c r="I214" t="s">
        <v>342</v>
      </c>
      <c r="J214" t="s">
        <v>345</v>
      </c>
      <c r="K214" t="s">
        <v>343</v>
      </c>
      <c r="L214">
        <v>1354</v>
      </c>
      <c r="N214">
        <v>1010</v>
      </c>
      <c r="O214" t="s">
        <v>344</v>
      </c>
      <c r="P214" t="s">
        <v>344</v>
      </c>
      <c r="Q214">
        <v>1</v>
      </c>
      <c r="W214">
        <v>0</v>
      </c>
      <c r="X214">
        <v>635768350</v>
      </c>
      <c r="Y214">
        <v>10</v>
      </c>
      <c r="AA214">
        <v>226.44</v>
      </c>
      <c r="AB214">
        <v>0</v>
      </c>
      <c r="AC214">
        <v>0</v>
      </c>
      <c r="AD214">
        <v>0</v>
      </c>
      <c r="AE214">
        <v>30.85</v>
      </c>
      <c r="AF214">
        <v>0</v>
      </c>
      <c r="AG214">
        <v>0</v>
      </c>
      <c r="AH214">
        <v>0</v>
      </c>
      <c r="AI214">
        <v>7.34</v>
      </c>
      <c r="AJ214">
        <v>1</v>
      </c>
      <c r="AK214">
        <v>1</v>
      </c>
      <c r="AL214">
        <v>1</v>
      </c>
      <c r="AN214">
        <v>0</v>
      </c>
      <c r="AO214">
        <v>0</v>
      </c>
      <c r="AP214">
        <v>0</v>
      </c>
      <c r="AQ214">
        <v>0</v>
      </c>
      <c r="AR214">
        <v>0</v>
      </c>
      <c r="AS214" t="s">
        <v>3</v>
      </c>
      <c r="AT214">
        <v>10</v>
      </c>
      <c r="AU214" t="s">
        <v>3</v>
      </c>
      <c r="AV214">
        <v>0</v>
      </c>
      <c r="AW214">
        <v>1</v>
      </c>
      <c r="AX214">
        <v>-1</v>
      </c>
      <c r="AY214">
        <v>0</v>
      </c>
      <c r="AZ214">
        <v>0</v>
      </c>
      <c r="BA214" t="s">
        <v>3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Y214*Source!I451</f>
        <v>0</v>
      </c>
      <c r="CY214">
        <f>AA214</f>
        <v>226.44</v>
      </c>
      <c r="CZ214">
        <f>AE214</f>
        <v>30.85</v>
      </c>
      <c r="DA214">
        <f>AI214</f>
        <v>7.34</v>
      </c>
      <c r="DB214">
        <f t="shared" si="30"/>
        <v>308.5</v>
      </c>
      <c r="DC214">
        <f t="shared" si="31"/>
        <v>0</v>
      </c>
    </row>
    <row r="215" spans="1:107" x14ac:dyDescent="0.2">
      <c r="A215">
        <f>ROW(Source!A487)</f>
        <v>487</v>
      </c>
      <c r="B215">
        <v>40385408</v>
      </c>
      <c r="C215">
        <v>40387996</v>
      </c>
      <c r="D215">
        <v>26715131</v>
      </c>
      <c r="E215">
        <v>26675980</v>
      </c>
      <c r="F215">
        <v>1</v>
      </c>
      <c r="G215">
        <v>26675980</v>
      </c>
      <c r="H215">
        <v>1</v>
      </c>
      <c r="I215" t="s">
        <v>901</v>
      </c>
      <c r="J215" t="s">
        <v>3</v>
      </c>
      <c r="K215" t="s">
        <v>902</v>
      </c>
      <c r="L215">
        <v>1191</v>
      </c>
      <c r="N215">
        <v>1013</v>
      </c>
      <c r="O215" t="s">
        <v>903</v>
      </c>
      <c r="P215" t="s">
        <v>903</v>
      </c>
      <c r="Q215">
        <v>1</v>
      </c>
      <c r="W215">
        <v>0</v>
      </c>
      <c r="X215">
        <v>476480486</v>
      </c>
      <c r="Y215">
        <v>1.38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1.38</v>
      </c>
      <c r="AU215" t="s">
        <v>3</v>
      </c>
      <c r="AV215">
        <v>1</v>
      </c>
      <c r="AW215">
        <v>2</v>
      </c>
      <c r="AX215">
        <v>40388000</v>
      </c>
      <c r="AY215">
        <v>1</v>
      </c>
      <c r="AZ215">
        <v>0</v>
      </c>
      <c r="BA215">
        <v>212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Y215*Source!I487</f>
        <v>0</v>
      </c>
      <c r="CY215">
        <f>AD215</f>
        <v>0</v>
      </c>
      <c r="CZ215">
        <f>AH215</f>
        <v>0</v>
      </c>
      <c r="DA215">
        <f>AL215</f>
        <v>1</v>
      </c>
      <c r="DB215">
        <f t="shared" si="30"/>
        <v>0</v>
      </c>
      <c r="DC215">
        <f t="shared" si="31"/>
        <v>0</v>
      </c>
    </row>
    <row r="216" spans="1:107" x14ac:dyDescent="0.2">
      <c r="A216">
        <f>ROW(Source!A487)</f>
        <v>487</v>
      </c>
      <c r="B216">
        <v>40385408</v>
      </c>
      <c r="C216">
        <v>40387996</v>
      </c>
      <c r="D216">
        <v>26787370</v>
      </c>
      <c r="E216">
        <v>1</v>
      </c>
      <c r="F216">
        <v>1</v>
      </c>
      <c r="G216">
        <v>26675980</v>
      </c>
      <c r="H216">
        <v>2</v>
      </c>
      <c r="I216" t="s">
        <v>979</v>
      </c>
      <c r="J216" t="s">
        <v>980</v>
      </c>
      <c r="K216" t="s">
        <v>981</v>
      </c>
      <c r="L216">
        <v>1367</v>
      </c>
      <c r="N216">
        <v>1011</v>
      </c>
      <c r="O216" t="s">
        <v>907</v>
      </c>
      <c r="P216" t="s">
        <v>907</v>
      </c>
      <c r="Q216">
        <v>1</v>
      </c>
      <c r="W216">
        <v>0</v>
      </c>
      <c r="X216">
        <v>781556702</v>
      </c>
      <c r="Y216">
        <v>3.9874999999999998</v>
      </c>
      <c r="AA216">
        <v>0</v>
      </c>
      <c r="AB216">
        <v>193.58</v>
      </c>
      <c r="AC216">
        <v>34.090000000000003</v>
      </c>
      <c r="AD216">
        <v>0</v>
      </c>
      <c r="AE216">
        <v>0</v>
      </c>
      <c r="AF216">
        <v>162.4</v>
      </c>
      <c r="AG216">
        <v>28.6</v>
      </c>
      <c r="AH216">
        <v>0</v>
      </c>
      <c r="AI216">
        <v>1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3.9874999999999998</v>
      </c>
      <c r="AU216" t="s">
        <v>3</v>
      </c>
      <c r="AV216">
        <v>0</v>
      </c>
      <c r="AW216">
        <v>2</v>
      </c>
      <c r="AX216">
        <v>40388001</v>
      </c>
      <c r="AY216">
        <v>1</v>
      </c>
      <c r="AZ216">
        <v>0</v>
      </c>
      <c r="BA216">
        <v>213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Y216*Source!I487</f>
        <v>0</v>
      </c>
      <c r="CY216">
        <f>AB216</f>
        <v>193.58</v>
      </c>
      <c r="CZ216">
        <f>AF216</f>
        <v>162.4</v>
      </c>
      <c r="DA216">
        <f>AJ216</f>
        <v>1</v>
      </c>
      <c r="DB216">
        <f t="shared" si="30"/>
        <v>647.57000000000005</v>
      </c>
      <c r="DC216">
        <f t="shared" si="31"/>
        <v>114.04</v>
      </c>
    </row>
    <row r="217" spans="1:107" x14ac:dyDescent="0.2">
      <c r="A217">
        <f>ROW(Source!A487)</f>
        <v>487</v>
      </c>
      <c r="B217">
        <v>40385408</v>
      </c>
      <c r="C217">
        <v>40387996</v>
      </c>
      <c r="D217">
        <v>26787395</v>
      </c>
      <c r="E217">
        <v>1</v>
      </c>
      <c r="F217">
        <v>1</v>
      </c>
      <c r="G217">
        <v>26675980</v>
      </c>
      <c r="H217">
        <v>2</v>
      </c>
      <c r="I217" t="s">
        <v>982</v>
      </c>
      <c r="J217" t="s">
        <v>983</v>
      </c>
      <c r="K217" t="s">
        <v>984</v>
      </c>
      <c r="L217">
        <v>1367</v>
      </c>
      <c r="N217">
        <v>1011</v>
      </c>
      <c r="O217" t="s">
        <v>907</v>
      </c>
      <c r="P217" t="s">
        <v>907</v>
      </c>
      <c r="Q217">
        <v>1</v>
      </c>
      <c r="W217">
        <v>0</v>
      </c>
      <c r="X217">
        <v>695902881</v>
      </c>
      <c r="Y217">
        <v>0.997</v>
      </c>
      <c r="AA217">
        <v>0</v>
      </c>
      <c r="AB217">
        <v>131.49</v>
      </c>
      <c r="AC217">
        <v>31.61</v>
      </c>
      <c r="AD217">
        <v>0</v>
      </c>
      <c r="AE217">
        <v>0</v>
      </c>
      <c r="AF217">
        <v>110.31</v>
      </c>
      <c r="AG217">
        <v>26.52</v>
      </c>
      <c r="AH217">
        <v>0</v>
      </c>
      <c r="AI217">
        <v>1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0.997</v>
      </c>
      <c r="AU217" t="s">
        <v>3</v>
      </c>
      <c r="AV217">
        <v>0</v>
      </c>
      <c r="AW217">
        <v>2</v>
      </c>
      <c r="AX217">
        <v>40388002</v>
      </c>
      <c r="AY217">
        <v>1</v>
      </c>
      <c r="AZ217">
        <v>0</v>
      </c>
      <c r="BA217">
        <v>214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Y217*Source!I487</f>
        <v>0</v>
      </c>
      <c r="CY217">
        <f>AB217</f>
        <v>131.49</v>
      </c>
      <c r="CZ217">
        <f>AF217</f>
        <v>110.31</v>
      </c>
      <c r="DA217">
        <f>AJ217</f>
        <v>1</v>
      </c>
      <c r="DB217">
        <f t="shared" si="30"/>
        <v>109.98</v>
      </c>
      <c r="DC217">
        <f t="shared" si="31"/>
        <v>26.44</v>
      </c>
    </row>
    <row r="218" spans="1:107" x14ac:dyDescent="0.2">
      <c r="A218">
        <f>ROW(Source!A488)</f>
        <v>488</v>
      </c>
      <c r="B218">
        <v>40385408</v>
      </c>
      <c r="C218">
        <v>40388003</v>
      </c>
      <c r="D218">
        <v>26715131</v>
      </c>
      <c r="E218">
        <v>26675980</v>
      </c>
      <c r="F218">
        <v>1</v>
      </c>
      <c r="G218">
        <v>26675980</v>
      </c>
      <c r="H218">
        <v>1</v>
      </c>
      <c r="I218" t="s">
        <v>901</v>
      </c>
      <c r="J218" t="s">
        <v>3</v>
      </c>
      <c r="K218" t="s">
        <v>902</v>
      </c>
      <c r="L218">
        <v>1191</v>
      </c>
      <c r="N218">
        <v>1013</v>
      </c>
      <c r="O218" t="s">
        <v>903</v>
      </c>
      <c r="P218" t="s">
        <v>903</v>
      </c>
      <c r="Q218">
        <v>1</v>
      </c>
      <c r="W218">
        <v>0</v>
      </c>
      <c r="X218">
        <v>476480486</v>
      </c>
      <c r="Y218">
        <v>83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83</v>
      </c>
      <c r="AU218" t="s">
        <v>3</v>
      </c>
      <c r="AV218">
        <v>1</v>
      </c>
      <c r="AW218">
        <v>2</v>
      </c>
      <c r="AX218">
        <v>40388005</v>
      </c>
      <c r="AY218">
        <v>1</v>
      </c>
      <c r="AZ218">
        <v>0</v>
      </c>
      <c r="BA218">
        <v>215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Y218*Source!I488</f>
        <v>0</v>
      </c>
      <c r="CY218">
        <f>AD218</f>
        <v>0</v>
      </c>
      <c r="CZ218">
        <f>AH218</f>
        <v>0</v>
      </c>
      <c r="DA218">
        <f>AL218</f>
        <v>1</v>
      </c>
      <c r="DB218">
        <f t="shared" si="30"/>
        <v>0</v>
      </c>
      <c r="DC218">
        <f t="shared" si="31"/>
        <v>0</v>
      </c>
    </row>
    <row r="219" spans="1:107" x14ac:dyDescent="0.2">
      <c r="A219">
        <f>ROW(Source!A489)</f>
        <v>489</v>
      </c>
      <c r="B219">
        <v>40385408</v>
      </c>
      <c r="C219">
        <v>40388006</v>
      </c>
      <c r="D219">
        <v>26715131</v>
      </c>
      <c r="E219">
        <v>26675980</v>
      </c>
      <c r="F219">
        <v>1</v>
      </c>
      <c r="G219">
        <v>26675980</v>
      </c>
      <c r="H219">
        <v>1</v>
      </c>
      <c r="I219" t="s">
        <v>901</v>
      </c>
      <c r="J219" t="s">
        <v>3</v>
      </c>
      <c r="K219" t="s">
        <v>902</v>
      </c>
      <c r="L219">
        <v>1191</v>
      </c>
      <c r="N219">
        <v>1013</v>
      </c>
      <c r="O219" t="s">
        <v>903</v>
      </c>
      <c r="P219" t="s">
        <v>903</v>
      </c>
      <c r="Q219">
        <v>1</v>
      </c>
      <c r="W219">
        <v>0</v>
      </c>
      <c r="X219">
        <v>476480486</v>
      </c>
      <c r="Y219">
        <v>5.17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0</v>
      </c>
      <c r="AQ219">
        <v>0</v>
      </c>
      <c r="AR219">
        <v>0</v>
      </c>
      <c r="AS219" t="s">
        <v>3</v>
      </c>
      <c r="AT219">
        <v>5.17</v>
      </c>
      <c r="AU219" t="s">
        <v>3</v>
      </c>
      <c r="AV219">
        <v>1</v>
      </c>
      <c r="AW219">
        <v>2</v>
      </c>
      <c r="AX219">
        <v>40388010</v>
      </c>
      <c r="AY219">
        <v>1</v>
      </c>
      <c r="AZ219">
        <v>0</v>
      </c>
      <c r="BA219">
        <v>216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Y219*Source!I489</f>
        <v>0</v>
      </c>
      <c r="CY219">
        <f>AD219</f>
        <v>0</v>
      </c>
      <c r="CZ219">
        <f>AH219</f>
        <v>0</v>
      </c>
      <c r="DA219">
        <f>AL219</f>
        <v>1</v>
      </c>
      <c r="DB219">
        <f t="shared" si="30"/>
        <v>0</v>
      </c>
      <c r="DC219">
        <f t="shared" si="31"/>
        <v>0</v>
      </c>
    </row>
    <row r="220" spans="1:107" x14ac:dyDescent="0.2">
      <c r="A220">
        <f>ROW(Source!A489)</f>
        <v>489</v>
      </c>
      <c r="B220">
        <v>40385408</v>
      </c>
      <c r="C220">
        <v>40388006</v>
      </c>
      <c r="D220">
        <v>26787388</v>
      </c>
      <c r="E220">
        <v>1</v>
      </c>
      <c r="F220">
        <v>1</v>
      </c>
      <c r="G220">
        <v>26675980</v>
      </c>
      <c r="H220">
        <v>2</v>
      </c>
      <c r="I220" t="s">
        <v>1013</v>
      </c>
      <c r="J220" t="s">
        <v>1014</v>
      </c>
      <c r="K220" t="s">
        <v>1015</v>
      </c>
      <c r="L220">
        <v>1367</v>
      </c>
      <c r="N220">
        <v>1011</v>
      </c>
      <c r="O220" t="s">
        <v>907</v>
      </c>
      <c r="P220" t="s">
        <v>907</v>
      </c>
      <c r="Q220">
        <v>1</v>
      </c>
      <c r="W220">
        <v>0</v>
      </c>
      <c r="X220">
        <v>1464926913</v>
      </c>
      <c r="Y220">
        <v>0.05</v>
      </c>
      <c r="AA220">
        <v>0</v>
      </c>
      <c r="AB220">
        <v>119.43</v>
      </c>
      <c r="AC220">
        <v>39.56</v>
      </c>
      <c r="AD220">
        <v>0</v>
      </c>
      <c r="AE220">
        <v>0</v>
      </c>
      <c r="AF220">
        <v>119.43</v>
      </c>
      <c r="AG220">
        <v>39.56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0.05</v>
      </c>
      <c r="AU220" t="s">
        <v>3</v>
      </c>
      <c r="AV220">
        <v>0</v>
      </c>
      <c r="AW220">
        <v>2</v>
      </c>
      <c r="AX220">
        <v>40388011</v>
      </c>
      <c r="AY220">
        <v>1</v>
      </c>
      <c r="AZ220">
        <v>0</v>
      </c>
      <c r="BA220">
        <v>217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Y220*Source!I489</f>
        <v>0</v>
      </c>
      <c r="CY220">
        <f>AB220</f>
        <v>119.43</v>
      </c>
      <c r="CZ220">
        <f>AF220</f>
        <v>119.43</v>
      </c>
      <c r="DA220">
        <f>AJ220</f>
        <v>1</v>
      </c>
      <c r="DB220">
        <f t="shared" si="30"/>
        <v>5.97</v>
      </c>
      <c r="DC220">
        <f t="shared" si="31"/>
        <v>1.98</v>
      </c>
    </row>
    <row r="221" spans="1:107" x14ac:dyDescent="0.2">
      <c r="A221">
        <f>ROW(Source!A489)</f>
        <v>489</v>
      </c>
      <c r="B221">
        <v>40385408</v>
      </c>
      <c r="C221">
        <v>40388006</v>
      </c>
      <c r="D221">
        <v>26782370</v>
      </c>
      <c r="E221">
        <v>1</v>
      </c>
      <c r="F221">
        <v>1</v>
      </c>
      <c r="G221">
        <v>26675980</v>
      </c>
      <c r="H221">
        <v>3</v>
      </c>
      <c r="I221" t="s">
        <v>298</v>
      </c>
      <c r="J221" t="s">
        <v>300</v>
      </c>
      <c r="K221" t="s">
        <v>299</v>
      </c>
      <c r="L221">
        <v>1339</v>
      </c>
      <c r="N221">
        <v>1007</v>
      </c>
      <c r="O221" t="s">
        <v>44</v>
      </c>
      <c r="P221" t="s">
        <v>44</v>
      </c>
      <c r="Q221">
        <v>1</v>
      </c>
      <c r="W221">
        <v>0</v>
      </c>
      <c r="X221">
        <v>92320855</v>
      </c>
      <c r="Y221">
        <v>2.5</v>
      </c>
      <c r="AA221">
        <v>977.95</v>
      </c>
      <c r="AB221">
        <v>0</v>
      </c>
      <c r="AC221">
        <v>0</v>
      </c>
      <c r="AD221">
        <v>0</v>
      </c>
      <c r="AE221">
        <v>146.84</v>
      </c>
      <c r="AF221">
        <v>0</v>
      </c>
      <c r="AG221">
        <v>0</v>
      </c>
      <c r="AH221">
        <v>0</v>
      </c>
      <c r="AI221">
        <v>6.66</v>
      </c>
      <c r="AJ221">
        <v>1</v>
      </c>
      <c r="AK221">
        <v>1</v>
      </c>
      <c r="AL221">
        <v>1</v>
      </c>
      <c r="AN221">
        <v>0</v>
      </c>
      <c r="AO221">
        <v>0</v>
      </c>
      <c r="AP221">
        <v>0</v>
      </c>
      <c r="AQ221">
        <v>0</v>
      </c>
      <c r="AR221">
        <v>0</v>
      </c>
      <c r="AS221" t="s">
        <v>3</v>
      </c>
      <c r="AT221">
        <v>2.5</v>
      </c>
      <c r="AU221" t="s">
        <v>3</v>
      </c>
      <c r="AV221">
        <v>0</v>
      </c>
      <c r="AW221">
        <v>1</v>
      </c>
      <c r="AX221">
        <v>-1</v>
      </c>
      <c r="AY221">
        <v>0</v>
      </c>
      <c r="AZ221">
        <v>0</v>
      </c>
      <c r="BA221" t="s">
        <v>3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Y221*Source!I489</f>
        <v>0</v>
      </c>
      <c r="CY221">
        <f>AA221</f>
        <v>977.95</v>
      </c>
      <c r="CZ221">
        <f>AE221</f>
        <v>146.84</v>
      </c>
      <c r="DA221">
        <f>AI221</f>
        <v>6.66</v>
      </c>
      <c r="DB221">
        <f t="shared" si="30"/>
        <v>367.1</v>
      </c>
      <c r="DC221">
        <f t="shared" si="31"/>
        <v>0</v>
      </c>
    </row>
    <row r="222" spans="1:107" x14ac:dyDescent="0.2">
      <c r="A222">
        <f>ROW(Source!A491)</f>
        <v>491</v>
      </c>
      <c r="B222">
        <v>40385408</v>
      </c>
      <c r="C222">
        <v>40388014</v>
      </c>
      <c r="D222">
        <v>26715131</v>
      </c>
      <c r="E222">
        <v>26675980</v>
      </c>
      <c r="F222">
        <v>1</v>
      </c>
      <c r="G222">
        <v>26675980</v>
      </c>
      <c r="H222">
        <v>1</v>
      </c>
      <c r="I222" t="s">
        <v>901</v>
      </c>
      <c r="J222" t="s">
        <v>3</v>
      </c>
      <c r="K222" t="s">
        <v>902</v>
      </c>
      <c r="L222">
        <v>1191</v>
      </c>
      <c r="N222">
        <v>1013</v>
      </c>
      <c r="O222" t="s">
        <v>903</v>
      </c>
      <c r="P222" t="s">
        <v>903</v>
      </c>
      <c r="Q222">
        <v>1</v>
      </c>
      <c r="W222">
        <v>0</v>
      </c>
      <c r="X222">
        <v>476480486</v>
      </c>
      <c r="Y222">
        <v>10.89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</v>
      </c>
      <c r="AJ222">
        <v>1</v>
      </c>
      <c r="AK222">
        <v>1</v>
      </c>
      <c r="AL222">
        <v>1</v>
      </c>
      <c r="AN222">
        <v>0</v>
      </c>
      <c r="AO222">
        <v>1</v>
      </c>
      <c r="AP222">
        <v>0</v>
      </c>
      <c r="AQ222">
        <v>0</v>
      </c>
      <c r="AR222">
        <v>0</v>
      </c>
      <c r="AS222" t="s">
        <v>3</v>
      </c>
      <c r="AT222">
        <v>10.89</v>
      </c>
      <c r="AU222" t="s">
        <v>3</v>
      </c>
      <c r="AV222">
        <v>1</v>
      </c>
      <c r="AW222">
        <v>2</v>
      </c>
      <c r="AX222">
        <v>40388017</v>
      </c>
      <c r="AY222">
        <v>1</v>
      </c>
      <c r="AZ222">
        <v>0</v>
      </c>
      <c r="BA222">
        <v>219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Y222*Source!I491</f>
        <v>0</v>
      </c>
      <c r="CY222">
        <f>AD222</f>
        <v>0</v>
      </c>
      <c r="CZ222">
        <f>AH222</f>
        <v>0</v>
      </c>
      <c r="DA222">
        <f>AL222</f>
        <v>1</v>
      </c>
      <c r="DB222">
        <f t="shared" si="30"/>
        <v>0</v>
      </c>
      <c r="DC222">
        <f t="shared" si="31"/>
        <v>0</v>
      </c>
    </row>
    <row r="223" spans="1:107" x14ac:dyDescent="0.2">
      <c r="A223">
        <f>ROW(Source!A491)</f>
        <v>491</v>
      </c>
      <c r="B223">
        <v>40385408</v>
      </c>
      <c r="C223">
        <v>40388014</v>
      </c>
      <c r="D223">
        <v>26782370</v>
      </c>
      <c r="E223">
        <v>1</v>
      </c>
      <c r="F223">
        <v>1</v>
      </c>
      <c r="G223">
        <v>26675980</v>
      </c>
      <c r="H223">
        <v>3</v>
      </c>
      <c r="I223" t="s">
        <v>298</v>
      </c>
      <c r="J223" t="s">
        <v>300</v>
      </c>
      <c r="K223" t="s">
        <v>299</v>
      </c>
      <c r="L223">
        <v>1339</v>
      </c>
      <c r="N223">
        <v>1007</v>
      </c>
      <c r="O223" t="s">
        <v>44</v>
      </c>
      <c r="P223" t="s">
        <v>44</v>
      </c>
      <c r="Q223">
        <v>1</v>
      </c>
      <c r="W223">
        <v>0</v>
      </c>
      <c r="X223">
        <v>92320855</v>
      </c>
      <c r="Y223">
        <v>2.5</v>
      </c>
      <c r="AA223">
        <v>977.95</v>
      </c>
      <c r="AB223">
        <v>0</v>
      </c>
      <c r="AC223">
        <v>0</v>
      </c>
      <c r="AD223">
        <v>0</v>
      </c>
      <c r="AE223">
        <v>146.84</v>
      </c>
      <c r="AF223">
        <v>0</v>
      </c>
      <c r="AG223">
        <v>0</v>
      </c>
      <c r="AH223">
        <v>0</v>
      </c>
      <c r="AI223">
        <v>6.66</v>
      </c>
      <c r="AJ223">
        <v>1</v>
      </c>
      <c r="AK223">
        <v>1</v>
      </c>
      <c r="AL223">
        <v>1</v>
      </c>
      <c r="AN223">
        <v>0</v>
      </c>
      <c r="AO223">
        <v>0</v>
      </c>
      <c r="AP223">
        <v>0</v>
      </c>
      <c r="AQ223">
        <v>0</v>
      </c>
      <c r="AR223">
        <v>0</v>
      </c>
      <c r="AS223" t="s">
        <v>3</v>
      </c>
      <c r="AT223">
        <v>2.5</v>
      </c>
      <c r="AU223" t="s">
        <v>3</v>
      </c>
      <c r="AV223">
        <v>0</v>
      </c>
      <c r="AW223">
        <v>1</v>
      </c>
      <c r="AX223">
        <v>-1</v>
      </c>
      <c r="AY223">
        <v>0</v>
      </c>
      <c r="AZ223">
        <v>0</v>
      </c>
      <c r="BA223" t="s">
        <v>3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Y223*Source!I491</f>
        <v>0</v>
      </c>
      <c r="CY223">
        <f>AA223</f>
        <v>977.95</v>
      </c>
      <c r="CZ223">
        <f>AE223</f>
        <v>146.84</v>
      </c>
      <c r="DA223">
        <f>AI223</f>
        <v>6.66</v>
      </c>
      <c r="DB223">
        <f t="shared" si="30"/>
        <v>367.1</v>
      </c>
      <c r="DC223">
        <f t="shared" si="31"/>
        <v>0</v>
      </c>
    </row>
    <row r="224" spans="1:107" x14ac:dyDescent="0.2">
      <c r="A224">
        <f>ROW(Source!A493)</f>
        <v>493</v>
      </c>
      <c r="B224">
        <v>40385408</v>
      </c>
      <c r="C224">
        <v>40388020</v>
      </c>
      <c r="D224">
        <v>26715131</v>
      </c>
      <c r="E224">
        <v>26675980</v>
      </c>
      <c r="F224">
        <v>1</v>
      </c>
      <c r="G224">
        <v>26675980</v>
      </c>
      <c r="H224">
        <v>1</v>
      </c>
      <c r="I224" t="s">
        <v>901</v>
      </c>
      <c r="J224" t="s">
        <v>3</v>
      </c>
      <c r="K224" t="s">
        <v>902</v>
      </c>
      <c r="L224">
        <v>1191</v>
      </c>
      <c r="N224">
        <v>1013</v>
      </c>
      <c r="O224" t="s">
        <v>903</v>
      </c>
      <c r="P224" t="s">
        <v>903</v>
      </c>
      <c r="Q224">
        <v>1</v>
      </c>
      <c r="W224">
        <v>0</v>
      </c>
      <c r="X224">
        <v>476480486</v>
      </c>
      <c r="Y224">
        <v>4.04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</v>
      </c>
      <c r="AJ224">
        <v>1</v>
      </c>
      <c r="AK224">
        <v>1</v>
      </c>
      <c r="AL224">
        <v>1</v>
      </c>
      <c r="AN224">
        <v>0</v>
      </c>
      <c r="AO224">
        <v>1</v>
      </c>
      <c r="AP224">
        <v>0</v>
      </c>
      <c r="AQ224">
        <v>0</v>
      </c>
      <c r="AR224">
        <v>0</v>
      </c>
      <c r="AS224" t="s">
        <v>3</v>
      </c>
      <c r="AT224">
        <v>4.04</v>
      </c>
      <c r="AU224" t="s">
        <v>3</v>
      </c>
      <c r="AV224">
        <v>1</v>
      </c>
      <c r="AW224">
        <v>2</v>
      </c>
      <c r="AX224">
        <v>40388024</v>
      </c>
      <c r="AY224">
        <v>1</v>
      </c>
      <c r="AZ224">
        <v>0</v>
      </c>
      <c r="BA224">
        <v>221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Y224*Source!I493</f>
        <v>0</v>
      </c>
      <c r="CY224">
        <f>AD224</f>
        <v>0</v>
      </c>
      <c r="CZ224">
        <f>AH224</f>
        <v>0</v>
      </c>
      <c r="DA224">
        <f>AL224</f>
        <v>1</v>
      </c>
      <c r="DB224">
        <f t="shared" si="30"/>
        <v>0</v>
      </c>
      <c r="DC224">
        <f t="shared" si="31"/>
        <v>0</v>
      </c>
    </row>
    <row r="225" spans="1:107" x14ac:dyDescent="0.2">
      <c r="A225">
        <f>ROW(Source!A493)</f>
        <v>493</v>
      </c>
      <c r="B225">
        <v>40385408</v>
      </c>
      <c r="C225">
        <v>40388020</v>
      </c>
      <c r="D225">
        <v>26763322</v>
      </c>
      <c r="E225">
        <v>1</v>
      </c>
      <c r="F225">
        <v>1</v>
      </c>
      <c r="G225">
        <v>26675980</v>
      </c>
      <c r="H225">
        <v>3</v>
      </c>
      <c r="I225" t="s">
        <v>565</v>
      </c>
      <c r="J225" t="s">
        <v>567</v>
      </c>
      <c r="K225" t="s">
        <v>566</v>
      </c>
      <c r="L225">
        <v>1339</v>
      </c>
      <c r="N225">
        <v>1007</v>
      </c>
      <c r="O225" t="s">
        <v>44</v>
      </c>
      <c r="P225" t="s">
        <v>44</v>
      </c>
      <c r="Q225">
        <v>1</v>
      </c>
      <c r="W225">
        <v>0</v>
      </c>
      <c r="X225">
        <v>-862991314</v>
      </c>
      <c r="Y225">
        <v>0.63</v>
      </c>
      <c r="AA225">
        <v>7.07</v>
      </c>
      <c r="AB225">
        <v>0</v>
      </c>
      <c r="AC225">
        <v>0</v>
      </c>
      <c r="AD225">
        <v>0</v>
      </c>
      <c r="AE225">
        <v>7.07</v>
      </c>
      <c r="AF225">
        <v>0</v>
      </c>
      <c r="AG225">
        <v>0</v>
      </c>
      <c r="AH225">
        <v>0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0</v>
      </c>
      <c r="AQ225">
        <v>0</v>
      </c>
      <c r="AR225">
        <v>0</v>
      </c>
      <c r="AS225" t="s">
        <v>3</v>
      </c>
      <c r="AT225">
        <v>0.63</v>
      </c>
      <c r="AU225" t="s">
        <v>3</v>
      </c>
      <c r="AV225">
        <v>0</v>
      </c>
      <c r="AW225">
        <v>2</v>
      </c>
      <c r="AX225">
        <v>40388025</v>
      </c>
      <c r="AY225">
        <v>1</v>
      </c>
      <c r="AZ225">
        <v>0</v>
      </c>
      <c r="BA225">
        <v>222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Y225*Source!I493</f>
        <v>0</v>
      </c>
      <c r="CY225">
        <f>AA225</f>
        <v>7.07</v>
      </c>
      <c r="CZ225">
        <f>AE225</f>
        <v>7.07</v>
      </c>
      <c r="DA225">
        <f>AI225</f>
        <v>1</v>
      </c>
      <c r="DB225">
        <f t="shared" si="30"/>
        <v>4.45</v>
      </c>
      <c r="DC225">
        <f t="shared" si="31"/>
        <v>0</v>
      </c>
    </row>
    <row r="226" spans="1:107" x14ac:dyDescent="0.2">
      <c r="A226">
        <f>ROW(Source!A493)</f>
        <v>493</v>
      </c>
      <c r="B226">
        <v>40385408</v>
      </c>
      <c r="C226">
        <v>40388020</v>
      </c>
      <c r="D226">
        <v>26782238</v>
      </c>
      <c r="E226">
        <v>1</v>
      </c>
      <c r="F226">
        <v>1</v>
      </c>
      <c r="G226">
        <v>26675980</v>
      </c>
      <c r="H226">
        <v>3</v>
      </c>
      <c r="I226" t="s">
        <v>368</v>
      </c>
      <c r="J226" t="s">
        <v>370</v>
      </c>
      <c r="K226" t="s">
        <v>369</v>
      </c>
      <c r="L226">
        <v>1354</v>
      </c>
      <c r="N226">
        <v>1010</v>
      </c>
      <c r="O226" t="s">
        <v>344</v>
      </c>
      <c r="P226" t="s">
        <v>344</v>
      </c>
      <c r="Q226">
        <v>1</v>
      </c>
      <c r="W226">
        <v>0</v>
      </c>
      <c r="X226">
        <v>-1731022132</v>
      </c>
      <c r="Y226">
        <v>30</v>
      </c>
      <c r="AA226">
        <v>143.26</v>
      </c>
      <c r="AB226">
        <v>0</v>
      </c>
      <c r="AC226">
        <v>0</v>
      </c>
      <c r="AD226">
        <v>0</v>
      </c>
      <c r="AE226">
        <v>70.569999999999993</v>
      </c>
      <c r="AF226">
        <v>0</v>
      </c>
      <c r="AG226">
        <v>0</v>
      </c>
      <c r="AH226">
        <v>0</v>
      </c>
      <c r="AI226">
        <v>2.0299999999999998</v>
      </c>
      <c r="AJ226">
        <v>1</v>
      </c>
      <c r="AK226">
        <v>1</v>
      </c>
      <c r="AL226">
        <v>1</v>
      </c>
      <c r="AN226">
        <v>0</v>
      </c>
      <c r="AO226">
        <v>0</v>
      </c>
      <c r="AP226">
        <v>0</v>
      </c>
      <c r="AQ226">
        <v>0</v>
      </c>
      <c r="AR226">
        <v>0</v>
      </c>
      <c r="AS226" t="s">
        <v>3</v>
      </c>
      <c r="AT226">
        <v>30</v>
      </c>
      <c r="AU226" t="s">
        <v>3</v>
      </c>
      <c r="AV226">
        <v>0</v>
      </c>
      <c r="AW226">
        <v>1</v>
      </c>
      <c r="AX226">
        <v>-1</v>
      </c>
      <c r="AY226">
        <v>0</v>
      </c>
      <c r="AZ226">
        <v>0</v>
      </c>
      <c r="BA226" t="s">
        <v>3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Y226*Source!I493</f>
        <v>0</v>
      </c>
      <c r="CY226">
        <f>AA226</f>
        <v>143.26</v>
      </c>
      <c r="CZ226">
        <f>AE226</f>
        <v>70.569999999999993</v>
      </c>
      <c r="DA226">
        <f>AI226</f>
        <v>2.0299999999999998</v>
      </c>
      <c r="DB226">
        <f t="shared" si="30"/>
        <v>2117.1</v>
      </c>
      <c r="DC226">
        <f t="shared" si="31"/>
        <v>0</v>
      </c>
    </row>
    <row r="227" spans="1:107" x14ac:dyDescent="0.2">
      <c r="A227">
        <f>ROW(Source!A529)</f>
        <v>529</v>
      </c>
      <c r="B227">
        <v>40385408</v>
      </c>
      <c r="C227">
        <v>40388028</v>
      </c>
      <c r="D227">
        <v>26715131</v>
      </c>
      <c r="E227">
        <v>26675980</v>
      </c>
      <c r="F227">
        <v>1</v>
      </c>
      <c r="G227">
        <v>26675980</v>
      </c>
      <c r="H227">
        <v>1</v>
      </c>
      <c r="I227" t="s">
        <v>901</v>
      </c>
      <c r="J227" t="s">
        <v>3</v>
      </c>
      <c r="K227" t="s">
        <v>902</v>
      </c>
      <c r="L227">
        <v>1191</v>
      </c>
      <c r="N227">
        <v>1013</v>
      </c>
      <c r="O227" t="s">
        <v>903</v>
      </c>
      <c r="P227" t="s">
        <v>903</v>
      </c>
      <c r="Q227">
        <v>1</v>
      </c>
      <c r="W227">
        <v>0</v>
      </c>
      <c r="X227">
        <v>476480486</v>
      </c>
      <c r="Y227">
        <v>1.38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1</v>
      </c>
      <c r="AJ227">
        <v>1</v>
      </c>
      <c r="AK227">
        <v>1</v>
      </c>
      <c r="AL227">
        <v>1</v>
      </c>
      <c r="AN227">
        <v>0</v>
      </c>
      <c r="AO227">
        <v>1</v>
      </c>
      <c r="AP227">
        <v>0</v>
      </c>
      <c r="AQ227">
        <v>0</v>
      </c>
      <c r="AR227">
        <v>0</v>
      </c>
      <c r="AS227" t="s">
        <v>3</v>
      </c>
      <c r="AT227">
        <v>1.38</v>
      </c>
      <c r="AU227" t="s">
        <v>3</v>
      </c>
      <c r="AV227">
        <v>1</v>
      </c>
      <c r="AW227">
        <v>2</v>
      </c>
      <c r="AX227">
        <v>40388032</v>
      </c>
      <c r="AY227">
        <v>1</v>
      </c>
      <c r="AZ227">
        <v>0</v>
      </c>
      <c r="BA227">
        <v>224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Y227*Source!I529</f>
        <v>0</v>
      </c>
      <c r="CY227">
        <f>AD227</f>
        <v>0</v>
      </c>
      <c r="CZ227">
        <f>AH227</f>
        <v>0</v>
      </c>
      <c r="DA227">
        <f>AL227</f>
        <v>1</v>
      </c>
      <c r="DB227">
        <f t="shared" si="30"/>
        <v>0</v>
      </c>
      <c r="DC227">
        <f t="shared" si="31"/>
        <v>0</v>
      </c>
    </row>
    <row r="228" spans="1:107" x14ac:dyDescent="0.2">
      <c r="A228">
        <f>ROW(Source!A529)</f>
        <v>529</v>
      </c>
      <c r="B228">
        <v>40385408</v>
      </c>
      <c r="C228">
        <v>40388028</v>
      </c>
      <c r="D228">
        <v>26787370</v>
      </c>
      <c r="E228">
        <v>1</v>
      </c>
      <c r="F228">
        <v>1</v>
      </c>
      <c r="G228">
        <v>26675980</v>
      </c>
      <c r="H228">
        <v>2</v>
      </c>
      <c r="I228" t="s">
        <v>979</v>
      </c>
      <c r="J228" t="s">
        <v>980</v>
      </c>
      <c r="K228" t="s">
        <v>981</v>
      </c>
      <c r="L228">
        <v>1367</v>
      </c>
      <c r="N228">
        <v>1011</v>
      </c>
      <c r="O228" t="s">
        <v>907</v>
      </c>
      <c r="P228" t="s">
        <v>907</v>
      </c>
      <c r="Q228">
        <v>1</v>
      </c>
      <c r="W228">
        <v>0</v>
      </c>
      <c r="X228">
        <v>781556702</v>
      </c>
      <c r="Y228">
        <v>3.9874999999999998</v>
      </c>
      <c r="AA228">
        <v>0</v>
      </c>
      <c r="AB228">
        <v>193.58</v>
      </c>
      <c r="AC228">
        <v>34.090000000000003</v>
      </c>
      <c r="AD228">
        <v>0</v>
      </c>
      <c r="AE228">
        <v>0</v>
      </c>
      <c r="AF228">
        <v>162.4</v>
      </c>
      <c r="AG228">
        <v>28.6</v>
      </c>
      <c r="AH228">
        <v>0</v>
      </c>
      <c r="AI228">
        <v>1</v>
      </c>
      <c r="AJ228">
        <v>1</v>
      </c>
      <c r="AK228">
        <v>1</v>
      </c>
      <c r="AL228">
        <v>1</v>
      </c>
      <c r="AN228">
        <v>0</v>
      </c>
      <c r="AO228">
        <v>1</v>
      </c>
      <c r="AP228">
        <v>0</v>
      </c>
      <c r="AQ228">
        <v>0</v>
      </c>
      <c r="AR228">
        <v>0</v>
      </c>
      <c r="AS228" t="s">
        <v>3</v>
      </c>
      <c r="AT228">
        <v>3.9874999999999998</v>
      </c>
      <c r="AU228" t="s">
        <v>3</v>
      </c>
      <c r="AV228">
        <v>0</v>
      </c>
      <c r="AW228">
        <v>2</v>
      </c>
      <c r="AX228">
        <v>40388033</v>
      </c>
      <c r="AY228">
        <v>1</v>
      </c>
      <c r="AZ228">
        <v>0</v>
      </c>
      <c r="BA228">
        <v>225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Y228*Source!I529</f>
        <v>0</v>
      </c>
      <c r="CY228">
        <f>AB228</f>
        <v>193.58</v>
      </c>
      <c r="CZ228">
        <f>AF228</f>
        <v>162.4</v>
      </c>
      <c r="DA228">
        <f>AJ228</f>
        <v>1</v>
      </c>
      <c r="DB228">
        <f t="shared" si="30"/>
        <v>647.57000000000005</v>
      </c>
      <c r="DC228">
        <f t="shared" si="31"/>
        <v>114.04</v>
      </c>
    </row>
    <row r="229" spans="1:107" x14ac:dyDescent="0.2">
      <c r="A229">
        <f>ROW(Source!A529)</f>
        <v>529</v>
      </c>
      <c r="B229">
        <v>40385408</v>
      </c>
      <c r="C229">
        <v>40388028</v>
      </c>
      <c r="D229">
        <v>26787395</v>
      </c>
      <c r="E229">
        <v>1</v>
      </c>
      <c r="F229">
        <v>1</v>
      </c>
      <c r="G229">
        <v>26675980</v>
      </c>
      <c r="H229">
        <v>2</v>
      </c>
      <c r="I229" t="s">
        <v>982</v>
      </c>
      <c r="J229" t="s">
        <v>983</v>
      </c>
      <c r="K229" t="s">
        <v>984</v>
      </c>
      <c r="L229">
        <v>1367</v>
      </c>
      <c r="N229">
        <v>1011</v>
      </c>
      <c r="O229" t="s">
        <v>907</v>
      </c>
      <c r="P229" t="s">
        <v>907</v>
      </c>
      <c r="Q229">
        <v>1</v>
      </c>
      <c r="W229">
        <v>0</v>
      </c>
      <c r="X229">
        <v>695902881</v>
      </c>
      <c r="Y229">
        <v>0.997</v>
      </c>
      <c r="AA229">
        <v>0</v>
      </c>
      <c r="AB229">
        <v>131.49</v>
      </c>
      <c r="AC229">
        <v>31.61</v>
      </c>
      <c r="AD229">
        <v>0</v>
      </c>
      <c r="AE229">
        <v>0</v>
      </c>
      <c r="AF229">
        <v>110.31</v>
      </c>
      <c r="AG229">
        <v>26.52</v>
      </c>
      <c r="AH229">
        <v>0</v>
      </c>
      <c r="AI229">
        <v>1</v>
      </c>
      <c r="AJ229">
        <v>1</v>
      </c>
      <c r="AK229">
        <v>1</v>
      </c>
      <c r="AL229">
        <v>1</v>
      </c>
      <c r="AN229">
        <v>0</v>
      </c>
      <c r="AO229">
        <v>1</v>
      </c>
      <c r="AP229">
        <v>0</v>
      </c>
      <c r="AQ229">
        <v>0</v>
      </c>
      <c r="AR229">
        <v>0</v>
      </c>
      <c r="AS229" t="s">
        <v>3</v>
      </c>
      <c r="AT229">
        <v>0.997</v>
      </c>
      <c r="AU229" t="s">
        <v>3</v>
      </c>
      <c r="AV229">
        <v>0</v>
      </c>
      <c r="AW229">
        <v>2</v>
      </c>
      <c r="AX229">
        <v>40388034</v>
      </c>
      <c r="AY229">
        <v>1</v>
      </c>
      <c r="AZ229">
        <v>0</v>
      </c>
      <c r="BA229">
        <v>226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Y229*Source!I529</f>
        <v>0</v>
      </c>
      <c r="CY229">
        <f>AB229</f>
        <v>131.49</v>
      </c>
      <c r="CZ229">
        <f>AF229</f>
        <v>110.31</v>
      </c>
      <c r="DA229">
        <f>AJ229</f>
        <v>1</v>
      </c>
      <c r="DB229">
        <f t="shared" si="30"/>
        <v>109.98</v>
      </c>
      <c r="DC229">
        <f t="shared" si="31"/>
        <v>26.44</v>
      </c>
    </row>
    <row r="230" spans="1:107" x14ac:dyDescent="0.2">
      <c r="A230">
        <f>ROW(Source!A530)</f>
        <v>530</v>
      </c>
      <c r="B230">
        <v>40385408</v>
      </c>
      <c r="C230">
        <v>40388035</v>
      </c>
      <c r="D230">
        <v>26715131</v>
      </c>
      <c r="E230">
        <v>26675980</v>
      </c>
      <c r="F230">
        <v>1</v>
      </c>
      <c r="G230">
        <v>26675980</v>
      </c>
      <c r="H230">
        <v>1</v>
      </c>
      <c r="I230" t="s">
        <v>901</v>
      </c>
      <c r="J230" t="s">
        <v>3</v>
      </c>
      <c r="K230" t="s">
        <v>902</v>
      </c>
      <c r="L230">
        <v>1191</v>
      </c>
      <c r="N230">
        <v>1013</v>
      </c>
      <c r="O230" t="s">
        <v>903</v>
      </c>
      <c r="P230" t="s">
        <v>903</v>
      </c>
      <c r="Q230">
        <v>1</v>
      </c>
      <c r="W230">
        <v>0</v>
      </c>
      <c r="X230">
        <v>476480486</v>
      </c>
      <c r="Y230">
        <v>83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0</v>
      </c>
      <c r="AQ230">
        <v>0</v>
      </c>
      <c r="AR230">
        <v>0</v>
      </c>
      <c r="AS230" t="s">
        <v>3</v>
      </c>
      <c r="AT230">
        <v>83</v>
      </c>
      <c r="AU230" t="s">
        <v>3</v>
      </c>
      <c r="AV230">
        <v>1</v>
      </c>
      <c r="AW230">
        <v>2</v>
      </c>
      <c r="AX230">
        <v>40388037</v>
      </c>
      <c r="AY230">
        <v>1</v>
      </c>
      <c r="AZ230">
        <v>0</v>
      </c>
      <c r="BA230">
        <v>227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Y230*Source!I530</f>
        <v>0</v>
      </c>
      <c r="CY230">
        <f>AD230</f>
        <v>0</v>
      </c>
      <c r="CZ230">
        <f>AH230</f>
        <v>0</v>
      </c>
      <c r="DA230">
        <f>AL230</f>
        <v>1</v>
      </c>
      <c r="DB230">
        <f t="shared" si="30"/>
        <v>0</v>
      </c>
      <c r="DC230">
        <f t="shared" si="31"/>
        <v>0</v>
      </c>
    </row>
    <row r="231" spans="1:107" x14ac:dyDescent="0.2">
      <c r="A231">
        <f>ROW(Source!A531)</f>
        <v>531</v>
      </c>
      <c r="B231">
        <v>40385408</v>
      </c>
      <c r="C231">
        <v>40388038</v>
      </c>
      <c r="D231">
        <v>26715131</v>
      </c>
      <c r="E231">
        <v>26675980</v>
      </c>
      <c r="F231">
        <v>1</v>
      </c>
      <c r="G231">
        <v>26675980</v>
      </c>
      <c r="H231">
        <v>1</v>
      </c>
      <c r="I231" t="s">
        <v>901</v>
      </c>
      <c r="J231" t="s">
        <v>3</v>
      </c>
      <c r="K231" t="s">
        <v>902</v>
      </c>
      <c r="L231">
        <v>1191</v>
      </c>
      <c r="N231">
        <v>1013</v>
      </c>
      <c r="O231" t="s">
        <v>903</v>
      </c>
      <c r="P231" t="s">
        <v>903</v>
      </c>
      <c r="Q231">
        <v>1</v>
      </c>
      <c r="W231">
        <v>0</v>
      </c>
      <c r="X231">
        <v>476480486</v>
      </c>
      <c r="Y231">
        <v>11.9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11.9</v>
      </c>
      <c r="AU231" t="s">
        <v>3</v>
      </c>
      <c r="AV231">
        <v>1</v>
      </c>
      <c r="AW231">
        <v>2</v>
      </c>
      <c r="AX231">
        <v>40388042</v>
      </c>
      <c r="AY231">
        <v>1</v>
      </c>
      <c r="AZ231">
        <v>0</v>
      </c>
      <c r="BA231">
        <v>228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Y231*Source!I531</f>
        <v>0</v>
      </c>
      <c r="CY231">
        <f>AD231</f>
        <v>0</v>
      </c>
      <c r="CZ231">
        <f>AH231</f>
        <v>0</v>
      </c>
      <c r="DA231">
        <f>AL231</f>
        <v>1</v>
      </c>
      <c r="DB231">
        <f t="shared" si="30"/>
        <v>0</v>
      </c>
      <c r="DC231">
        <f t="shared" si="31"/>
        <v>0</v>
      </c>
    </row>
    <row r="232" spans="1:107" x14ac:dyDescent="0.2">
      <c r="A232">
        <f>ROW(Source!A531)</f>
        <v>531</v>
      </c>
      <c r="B232">
        <v>40385408</v>
      </c>
      <c r="C232">
        <v>40388038</v>
      </c>
      <c r="D232">
        <v>26787388</v>
      </c>
      <c r="E232">
        <v>1</v>
      </c>
      <c r="F232">
        <v>1</v>
      </c>
      <c r="G232">
        <v>26675980</v>
      </c>
      <c r="H232">
        <v>2</v>
      </c>
      <c r="I232" t="s">
        <v>1013</v>
      </c>
      <c r="J232" t="s">
        <v>1014</v>
      </c>
      <c r="K232" t="s">
        <v>1015</v>
      </c>
      <c r="L232">
        <v>1367</v>
      </c>
      <c r="N232">
        <v>1011</v>
      </c>
      <c r="O232" t="s">
        <v>907</v>
      </c>
      <c r="P232" t="s">
        <v>907</v>
      </c>
      <c r="Q232">
        <v>1</v>
      </c>
      <c r="W232">
        <v>0</v>
      </c>
      <c r="X232">
        <v>1464926913</v>
      </c>
      <c r="Y232">
        <v>0.05</v>
      </c>
      <c r="AA232">
        <v>0</v>
      </c>
      <c r="AB232">
        <v>125.04</v>
      </c>
      <c r="AC232">
        <v>41.42</v>
      </c>
      <c r="AD232">
        <v>0</v>
      </c>
      <c r="AE232">
        <v>0</v>
      </c>
      <c r="AF232">
        <v>119.43</v>
      </c>
      <c r="AG232">
        <v>39.56</v>
      </c>
      <c r="AH232">
        <v>0</v>
      </c>
      <c r="AI232">
        <v>1</v>
      </c>
      <c r="AJ232">
        <v>1</v>
      </c>
      <c r="AK232">
        <v>1</v>
      </c>
      <c r="AL232">
        <v>1</v>
      </c>
      <c r="AN232">
        <v>0</v>
      </c>
      <c r="AO232">
        <v>1</v>
      </c>
      <c r="AP232">
        <v>0</v>
      </c>
      <c r="AQ232">
        <v>0</v>
      </c>
      <c r="AR232">
        <v>0</v>
      </c>
      <c r="AS232" t="s">
        <v>3</v>
      </c>
      <c r="AT232">
        <v>0.05</v>
      </c>
      <c r="AU232" t="s">
        <v>3</v>
      </c>
      <c r="AV232">
        <v>0</v>
      </c>
      <c r="AW232">
        <v>2</v>
      </c>
      <c r="AX232">
        <v>40388043</v>
      </c>
      <c r="AY232">
        <v>1</v>
      </c>
      <c r="AZ232">
        <v>0</v>
      </c>
      <c r="BA232">
        <v>229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Y232*Source!I531</f>
        <v>0</v>
      </c>
      <c r="CY232">
        <f>AB232</f>
        <v>125.04</v>
      </c>
      <c r="CZ232">
        <f>AF232</f>
        <v>119.43</v>
      </c>
      <c r="DA232">
        <f>AJ232</f>
        <v>1</v>
      </c>
      <c r="DB232">
        <f t="shared" si="30"/>
        <v>5.97</v>
      </c>
      <c r="DC232">
        <f t="shared" si="31"/>
        <v>1.98</v>
      </c>
    </row>
    <row r="233" spans="1:107" x14ac:dyDescent="0.2">
      <c r="A233">
        <f>ROW(Source!A531)</f>
        <v>531</v>
      </c>
      <c r="B233">
        <v>40385408</v>
      </c>
      <c r="C233">
        <v>40388038</v>
      </c>
      <c r="D233">
        <v>26782370</v>
      </c>
      <c r="E233">
        <v>1</v>
      </c>
      <c r="F233">
        <v>1</v>
      </c>
      <c r="G233">
        <v>26675980</v>
      </c>
      <c r="H233">
        <v>3</v>
      </c>
      <c r="I233" t="s">
        <v>298</v>
      </c>
      <c r="J233" t="s">
        <v>300</v>
      </c>
      <c r="K233" t="s">
        <v>299</v>
      </c>
      <c r="L233">
        <v>1339</v>
      </c>
      <c r="N233">
        <v>1007</v>
      </c>
      <c r="O233" t="s">
        <v>44</v>
      </c>
      <c r="P233" t="s">
        <v>44</v>
      </c>
      <c r="Q233">
        <v>1</v>
      </c>
      <c r="W233">
        <v>0</v>
      </c>
      <c r="X233">
        <v>92320855</v>
      </c>
      <c r="Y233">
        <v>3.5</v>
      </c>
      <c r="AA233">
        <v>977.95</v>
      </c>
      <c r="AB233">
        <v>0</v>
      </c>
      <c r="AC233">
        <v>0</v>
      </c>
      <c r="AD233">
        <v>0</v>
      </c>
      <c r="AE233">
        <v>146.84</v>
      </c>
      <c r="AF233">
        <v>0</v>
      </c>
      <c r="AG233">
        <v>0</v>
      </c>
      <c r="AH233">
        <v>0</v>
      </c>
      <c r="AI233">
        <v>6.66</v>
      </c>
      <c r="AJ233">
        <v>1</v>
      </c>
      <c r="AK233">
        <v>1</v>
      </c>
      <c r="AL233">
        <v>1</v>
      </c>
      <c r="AN233">
        <v>0</v>
      </c>
      <c r="AO233">
        <v>0</v>
      </c>
      <c r="AP233">
        <v>0</v>
      </c>
      <c r="AQ233">
        <v>0</v>
      </c>
      <c r="AR233">
        <v>0</v>
      </c>
      <c r="AS233" t="s">
        <v>3</v>
      </c>
      <c r="AT233">
        <v>3.5</v>
      </c>
      <c r="AU233" t="s">
        <v>3</v>
      </c>
      <c r="AV233">
        <v>0</v>
      </c>
      <c r="AW233">
        <v>1</v>
      </c>
      <c r="AX233">
        <v>-1</v>
      </c>
      <c r="AY233">
        <v>0</v>
      </c>
      <c r="AZ233">
        <v>0</v>
      </c>
      <c r="BA233" t="s">
        <v>3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Y233*Source!I531</f>
        <v>0</v>
      </c>
      <c r="CY233">
        <f>AA233</f>
        <v>977.95</v>
      </c>
      <c r="CZ233">
        <f>AE233</f>
        <v>146.84</v>
      </c>
      <c r="DA233">
        <f>AI233</f>
        <v>6.66</v>
      </c>
      <c r="DB233">
        <f t="shared" si="30"/>
        <v>513.94000000000005</v>
      </c>
      <c r="DC233">
        <f t="shared" si="31"/>
        <v>0</v>
      </c>
    </row>
    <row r="234" spans="1:107" x14ac:dyDescent="0.2">
      <c r="A234">
        <f>ROW(Source!A533)</f>
        <v>533</v>
      </c>
      <c r="B234">
        <v>40385408</v>
      </c>
      <c r="C234">
        <v>40388046</v>
      </c>
      <c r="D234">
        <v>26715131</v>
      </c>
      <c r="E234">
        <v>26675980</v>
      </c>
      <c r="F234">
        <v>1</v>
      </c>
      <c r="G234">
        <v>26675980</v>
      </c>
      <c r="H234">
        <v>1</v>
      </c>
      <c r="I234" t="s">
        <v>901</v>
      </c>
      <c r="J234" t="s">
        <v>3</v>
      </c>
      <c r="K234" t="s">
        <v>902</v>
      </c>
      <c r="L234">
        <v>1191</v>
      </c>
      <c r="N234">
        <v>1013</v>
      </c>
      <c r="O234" t="s">
        <v>903</v>
      </c>
      <c r="P234" t="s">
        <v>903</v>
      </c>
      <c r="Q234">
        <v>1</v>
      </c>
      <c r="W234">
        <v>0</v>
      </c>
      <c r="X234">
        <v>476480486</v>
      </c>
      <c r="Y234">
        <v>15.24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1</v>
      </c>
      <c r="AJ234">
        <v>1</v>
      </c>
      <c r="AK234">
        <v>1</v>
      </c>
      <c r="AL234">
        <v>1</v>
      </c>
      <c r="AN234">
        <v>0</v>
      </c>
      <c r="AO234">
        <v>1</v>
      </c>
      <c r="AP234">
        <v>0</v>
      </c>
      <c r="AQ234">
        <v>0</v>
      </c>
      <c r="AR234">
        <v>0</v>
      </c>
      <c r="AS234" t="s">
        <v>3</v>
      </c>
      <c r="AT234">
        <v>15.24</v>
      </c>
      <c r="AU234" t="s">
        <v>3</v>
      </c>
      <c r="AV234">
        <v>1</v>
      </c>
      <c r="AW234">
        <v>2</v>
      </c>
      <c r="AX234">
        <v>40388049</v>
      </c>
      <c r="AY234">
        <v>1</v>
      </c>
      <c r="AZ234">
        <v>0</v>
      </c>
      <c r="BA234">
        <v>231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Y234*Source!I533</f>
        <v>0</v>
      </c>
      <c r="CY234">
        <f>AD234</f>
        <v>0</v>
      </c>
      <c r="CZ234">
        <f>AH234</f>
        <v>0</v>
      </c>
      <c r="DA234">
        <f>AL234</f>
        <v>1</v>
      </c>
      <c r="DB234">
        <f t="shared" si="30"/>
        <v>0</v>
      </c>
      <c r="DC234">
        <f t="shared" si="31"/>
        <v>0</v>
      </c>
    </row>
    <row r="235" spans="1:107" x14ac:dyDescent="0.2">
      <c r="A235">
        <f>ROW(Source!A533)</f>
        <v>533</v>
      </c>
      <c r="B235">
        <v>40385408</v>
      </c>
      <c r="C235">
        <v>40388046</v>
      </c>
      <c r="D235">
        <v>26782370</v>
      </c>
      <c r="E235">
        <v>1</v>
      </c>
      <c r="F235">
        <v>1</v>
      </c>
      <c r="G235">
        <v>26675980</v>
      </c>
      <c r="H235">
        <v>3</v>
      </c>
      <c r="I235" t="s">
        <v>298</v>
      </c>
      <c r="J235" t="s">
        <v>300</v>
      </c>
      <c r="K235" t="s">
        <v>299</v>
      </c>
      <c r="L235">
        <v>1339</v>
      </c>
      <c r="N235">
        <v>1007</v>
      </c>
      <c r="O235" t="s">
        <v>44</v>
      </c>
      <c r="P235" t="s">
        <v>44</v>
      </c>
      <c r="Q235">
        <v>1</v>
      </c>
      <c r="W235">
        <v>0</v>
      </c>
      <c r="X235">
        <v>92320855</v>
      </c>
      <c r="Y235">
        <v>3.5</v>
      </c>
      <c r="AA235">
        <v>977.95</v>
      </c>
      <c r="AB235">
        <v>0</v>
      </c>
      <c r="AC235">
        <v>0</v>
      </c>
      <c r="AD235">
        <v>0</v>
      </c>
      <c r="AE235">
        <v>146.84</v>
      </c>
      <c r="AF235">
        <v>0</v>
      </c>
      <c r="AG235">
        <v>0</v>
      </c>
      <c r="AH235">
        <v>0</v>
      </c>
      <c r="AI235">
        <v>6.66</v>
      </c>
      <c r="AJ235">
        <v>1</v>
      </c>
      <c r="AK235">
        <v>1</v>
      </c>
      <c r="AL235">
        <v>1</v>
      </c>
      <c r="AN235">
        <v>0</v>
      </c>
      <c r="AO235">
        <v>0</v>
      </c>
      <c r="AP235">
        <v>0</v>
      </c>
      <c r="AQ235">
        <v>0</v>
      </c>
      <c r="AR235">
        <v>0</v>
      </c>
      <c r="AS235" t="s">
        <v>3</v>
      </c>
      <c r="AT235">
        <v>3.5</v>
      </c>
      <c r="AU235" t="s">
        <v>3</v>
      </c>
      <c r="AV235">
        <v>0</v>
      </c>
      <c r="AW235">
        <v>1</v>
      </c>
      <c r="AX235">
        <v>-1</v>
      </c>
      <c r="AY235">
        <v>0</v>
      </c>
      <c r="AZ235">
        <v>0</v>
      </c>
      <c r="BA235" t="s">
        <v>3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Y235*Source!I533</f>
        <v>0</v>
      </c>
      <c r="CY235">
        <f>AA235</f>
        <v>977.95</v>
      </c>
      <c r="CZ235">
        <f>AE235</f>
        <v>146.84</v>
      </c>
      <c r="DA235">
        <f>AI235</f>
        <v>6.66</v>
      </c>
      <c r="DB235">
        <f t="shared" si="30"/>
        <v>513.94000000000005</v>
      </c>
      <c r="DC235">
        <f t="shared" si="31"/>
        <v>0</v>
      </c>
    </row>
    <row r="236" spans="1:107" x14ac:dyDescent="0.2">
      <c r="A236">
        <f>ROW(Source!A535)</f>
        <v>535</v>
      </c>
      <c r="B236">
        <v>40385408</v>
      </c>
      <c r="C236">
        <v>40388052</v>
      </c>
      <c r="D236">
        <v>26715131</v>
      </c>
      <c r="E236">
        <v>26675980</v>
      </c>
      <c r="F236">
        <v>1</v>
      </c>
      <c r="G236">
        <v>26675980</v>
      </c>
      <c r="H236">
        <v>1</v>
      </c>
      <c r="I236" t="s">
        <v>901</v>
      </c>
      <c r="J236" t="s">
        <v>3</v>
      </c>
      <c r="K236" t="s">
        <v>902</v>
      </c>
      <c r="L236">
        <v>1191</v>
      </c>
      <c r="N236">
        <v>1013</v>
      </c>
      <c r="O236" t="s">
        <v>903</v>
      </c>
      <c r="P236" t="s">
        <v>903</v>
      </c>
      <c r="Q236">
        <v>1</v>
      </c>
      <c r="W236">
        <v>0</v>
      </c>
      <c r="X236">
        <v>476480486</v>
      </c>
      <c r="Y236">
        <v>11.52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11.52</v>
      </c>
      <c r="AU236" t="s">
        <v>3</v>
      </c>
      <c r="AV236">
        <v>1</v>
      </c>
      <c r="AW236">
        <v>2</v>
      </c>
      <c r="AX236">
        <v>40388056</v>
      </c>
      <c r="AY236">
        <v>1</v>
      </c>
      <c r="AZ236">
        <v>0</v>
      </c>
      <c r="BA236">
        <v>233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Y236*Source!I535</f>
        <v>0</v>
      </c>
      <c r="CY236">
        <f>AD236</f>
        <v>0</v>
      </c>
      <c r="CZ236">
        <f>AH236</f>
        <v>0</v>
      </c>
      <c r="DA236">
        <f>AL236</f>
        <v>1</v>
      </c>
      <c r="DB236">
        <f t="shared" si="30"/>
        <v>0</v>
      </c>
      <c r="DC236">
        <f t="shared" si="31"/>
        <v>0</v>
      </c>
    </row>
    <row r="237" spans="1:107" x14ac:dyDescent="0.2">
      <c r="A237">
        <f>ROW(Source!A535)</f>
        <v>535</v>
      </c>
      <c r="B237">
        <v>40385408</v>
      </c>
      <c r="C237">
        <v>40388052</v>
      </c>
      <c r="D237">
        <v>26763322</v>
      </c>
      <c r="E237">
        <v>1</v>
      </c>
      <c r="F237">
        <v>1</v>
      </c>
      <c r="G237">
        <v>26675980</v>
      </c>
      <c r="H237">
        <v>3</v>
      </c>
      <c r="I237" t="s">
        <v>565</v>
      </c>
      <c r="J237" t="s">
        <v>567</v>
      </c>
      <c r="K237" t="s">
        <v>566</v>
      </c>
      <c r="L237">
        <v>1339</v>
      </c>
      <c r="N237">
        <v>1007</v>
      </c>
      <c r="O237" t="s">
        <v>44</v>
      </c>
      <c r="P237" t="s">
        <v>44</v>
      </c>
      <c r="Q237">
        <v>1</v>
      </c>
      <c r="W237">
        <v>0</v>
      </c>
      <c r="X237">
        <v>-862991314</v>
      </c>
      <c r="Y237">
        <v>1.05</v>
      </c>
      <c r="AA237">
        <v>7.07</v>
      </c>
      <c r="AB237">
        <v>0</v>
      </c>
      <c r="AC237">
        <v>0</v>
      </c>
      <c r="AD237">
        <v>0</v>
      </c>
      <c r="AE237">
        <v>7.07</v>
      </c>
      <c r="AF237">
        <v>0</v>
      </c>
      <c r="AG237">
        <v>0</v>
      </c>
      <c r="AH237">
        <v>0</v>
      </c>
      <c r="AI237">
        <v>1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1.05</v>
      </c>
      <c r="AU237" t="s">
        <v>3</v>
      </c>
      <c r="AV237">
        <v>0</v>
      </c>
      <c r="AW237">
        <v>2</v>
      </c>
      <c r="AX237">
        <v>40388057</v>
      </c>
      <c r="AY237">
        <v>1</v>
      </c>
      <c r="AZ237">
        <v>0</v>
      </c>
      <c r="BA237">
        <v>234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Y237*Source!I535</f>
        <v>0</v>
      </c>
      <c r="CY237">
        <f>AA237</f>
        <v>7.07</v>
      </c>
      <c r="CZ237">
        <f>AE237</f>
        <v>7.07</v>
      </c>
      <c r="DA237">
        <f>AI237</f>
        <v>1</v>
      </c>
      <c r="DB237">
        <f t="shared" si="30"/>
        <v>7.42</v>
      </c>
      <c r="DC237">
        <f t="shared" si="31"/>
        <v>0</v>
      </c>
    </row>
    <row r="238" spans="1:107" x14ac:dyDescent="0.2">
      <c r="A238">
        <f>ROW(Source!A535)</f>
        <v>535</v>
      </c>
      <c r="B238">
        <v>40385408</v>
      </c>
      <c r="C238">
        <v>40388052</v>
      </c>
      <c r="D238">
        <v>26782238</v>
      </c>
      <c r="E238">
        <v>1</v>
      </c>
      <c r="F238">
        <v>1</v>
      </c>
      <c r="G238">
        <v>26675980</v>
      </c>
      <c r="H238">
        <v>3</v>
      </c>
      <c r="I238" t="s">
        <v>368</v>
      </c>
      <c r="J238" t="s">
        <v>370</v>
      </c>
      <c r="K238" t="s">
        <v>369</v>
      </c>
      <c r="L238">
        <v>1354</v>
      </c>
      <c r="N238">
        <v>1010</v>
      </c>
      <c r="O238" t="s">
        <v>344</v>
      </c>
      <c r="P238" t="s">
        <v>344</v>
      </c>
      <c r="Q238">
        <v>1</v>
      </c>
      <c r="W238">
        <v>0</v>
      </c>
      <c r="X238">
        <v>-1731022132</v>
      </c>
      <c r="Y238">
        <v>50</v>
      </c>
      <c r="AA238">
        <v>143.26</v>
      </c>
      <c r="AB238">
        <v>0</v>
      </c>
      <c r="AC238">
        <v>0</v>
      </c>
      <c r="AD238">
        <v>0</v>
      </c>
      <c r="AE238">
        <v>70.569999999999993</v>
      </c>
      <c r="AF238">
        <v>0</v>
      </c>
      <c r="AG238">
        <v>0</v>
      </c>
      <c r="AH238">
        <v>0</v>
      </c>
      <c r="AI238">
        <v>2.0299999999999998</v>
      </c>
      <c r="AJ238">
        <v>1</v>
      </c>
      <c r="AK238">
        <v>1</v>
      </c>
      <c r="AL238">
        <v>1</v>
      </c>
      <c r="AN238">
        <v>0</v>
      </c>
      <c r="AO238">
        <v>0</v>
      </c>
      <c r="AP238">
        <v>0</v>
      </c>
      <c r="AQ238">
        <v>0</v>
      </c>
      <c r="AR238">
        <v>0</v>
      </c>
      <c r="AS238" t="s">
        <v>3</v>
      </c>
      <c r="AT238">
        <v>50</v>
      </c>
      <c r="AU238" t="s">
        <v>3</v>
      </c>
      <c r="AV238">
        <v>0</v>
      </c>
      <c r="AW238">
        <v>1</v>
      </c>
      <c r="AX238">
        <v>-1</v>
      </c>
      <c r="AY238">
        <v>0</v>
      </c>
      <c r="AZ238">
        <v>0</v>
      </c>
      <c r="BA238" t="s">
        <v>3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Y238*Source!I535</f>
        <v>0</v>
      </c>
      <c r="CY238">
        <f>AA238</f>
        <v>143.26</v>
      </c>
      <c r="CZ238">
        <f>AE238</f>
        <v>70.569999999999993</v>
      </c>
      <c r="DA238">
        <f>AI238</f>
        <v>2.0299999999999998</v>
      </c>
      <c r="DB238">
        <f t="shared" ref="DB238:DB257" si="32">ROUND(ROUND(AT238*CZ238,2),6)</f>
        <v>3528.5</v>
      </c>
      <c r="DC238">
        <f t="shared" ref="DC238:DC257" si="33">ROUND(ROUND(AT238*AG238,2),6)</f>
        <v>0</v>
      </c>
    </row>
    <row r="239" spans="1:107" x14ac:dyDescent="0.2">
      <c r="A239">
        <f>ROW(Source!A571)</f>
        <v>571</v>
      </c>
      <c r="B239">
        <v>40385408</v>
      </c>
      <c r="C239">
        <v>40388060</v>
      </c>
      <c r="D239">
        <v>26715131</v>
      </c>
      <c r="E239">
        <v>26675980</v>
      </c>
      <c r="F239">
        <v>1</v>
      </c>
      <c r="G239">
        <v>26675980</v>
      </c>
      <c r="H239">
        <v>1</v>
      </c>
      <c r="I239" t="s">
        <v>901</v>
      </c>
      <c r="J239" t="s">
        <v>3</v>
      </c>
      <c r="K239" t="s">
        <v>902</v>
      </c>
      <c r="L239">
        <v>1191</v>
      </c>
      <c r="N239">
        <v>1013</v>
      </c>
      <c r="O239" t="s">
        <v>903</v>
      </c>
      <c r="P239" t="s">
        <v>903</v>
      </c>
      <c r="Q239">
        <v>1</v>
      </c>
      <c r="W239">
        <v>0</v>
      </c>
      <c r="X239">
        <v>476480486</v>
      </c>
      <c r="Y239">
        <v>1.38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1.38</v>
      </c>
      <c r="AU239" t="s">
        <v>3</v>
      </c>
      <c r="AV239">
        <v>1</v>
      </c>
      <c r="AW239">
        <v>2</v>
      </c>
      <c r="AX239">
        <v>40388064</v>
      </c>
      <c r="AY239">
        <v>1</v>
      </c>
      <c r="AZ239">
        <v>0</v>
      </c>
      <c r="BA239">
        <v>236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Y239*Source!I571</f>
        <v>0</v>
      </c>
      <c r="CY239">
        <f>AD239</f>
        <v>0</v>
      </c>
      <c r="CZ239">
        <f>AH239</f>
        <v>0</v>
      </c>
      <c r="DA239">
        <f>AL239</f>
        <v>1</v>
      </c>
      <c r="DB239">
        <f t="shared" si="32"/>
        <v>0</v>
      </c>
      <c r="DC239">
        <f t="shared" si="33"/>
        <v>0</v>
      </c>
    </row>
    <row r="240" spans="1:107" x14ac:dyDescent="0.2">
      <c r="A240">
        <f>ROW(Source!A571)</f>
        <v>571</v>
      </c>
      <c r="B240">
        <v>40385408</v>
      </c>
      <c r="C240">
        <v>40388060</v>
      </c>
      <c r="D240">
        <v>26787370</v>
      </c>
      <c r="E240">
        <v>1</v>
      </c>
      <c r="F240">
        <v>1</v>
      </c>
      <c r="G240">
        <v>26675980</v>
      </c>
      <c r="H240">
        <v>2</v>
      </c>
      <c r="I240" t="s">
        <v>979</v>
      </c>
      <c r="J240" t="s">
        <v>980</v>
      </c>
      <c r="K240" t="s">
        <v>981</v>
      </c>
      <c r="L240">
        <v>1367</v>
      </c>
      <c r="N240">
        <v>1011</v>
      </c>
      <c r="O240" t="s">
        <v>907</v>
      </c>
      <c r="P240" t="s">
        <v>907</v>
      </c>
      <c r="Q240">
        <v>1</v>
      </c>
      <c r="W240">
        <v>0</v>
      </c>
      <c r="X240">
        <v>781556702</v>
      </c>
      <c r="Y240">
        <v>3.9874999999999998</v>
      </c>
      <c r="AA240">
        <v>0</v>
      </c>
      <c r="AB240">
        <v>193.58</v>
      </c>
      <c r="AC240">
        <v>34.090000000000003</v>
      </c>
      <c r="AD240">
        <v>0</v>
      </c>
      <c r="AE240">
        <v>0</v>
      </c>
      <c r="AF240">
        <v>162.4</v>
      </c>
      <c r="AG240">
        <v>28.6</v>
      </c>
      <c r="AH240">
        <v>0</v>
      </c>
      <c r="AI240">
        <v>1</v>
      </c>
      <c r="AJ240">
        <v>1</v>
      </c>
      <c r="AK240">
        <v>1</v>
      </c>
      <c r="AL240">
        <v>1</v>
      </c>
      <c r="AN240">
        <v>0</v>
      </c>
      <c r="AO240">
        <v>1</v>
      </c>
      <c r="AP240">
        <v>0</v>
      </c>
      <c r="AQ240">
        <v>0</v>
      </c>
      <c r="AR240">
        <v>0</v>
      </c>
      <c r="AS240" t="s">
        <v>3</v>
      </c>
      <c r="AT240">
        <v>3.9874999999999998</v>
      </c>
      <c r="AU240" t="s">
        <v>3</v>
      </c>
      <c r="AV240">
        <v>0</v>
      </c>
      <c r="AW240">
        <v>2</v>
      </c>
      <c r="AX240">
        <v>40388065</v>
      </c>
      <c r="AY240">
        <v>1</v>
      </c>
      <c r="AZ240">
        <v>0</v>
      </c>
      <c r="BA240">
        <v>237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Y240*Source!I571</f>
        <v>0</v>
      </c>
      <c r="CY240">
        <f>AB240</f>
        <v>193.58</v>
      </c>
      <c r="CZ240">
        <f>AF240</f>
        <v>162.4</v>
      </c>
      <c r="DA240">
        <f>AJ240</f>
        <v>1</v>
      </c>
      <c r="DB240">
        <f t="shared" si="32"/>
        <v>647.57000000000005</v>
      </c>
      <c r="DC240">
        <f t="shared" si="33"/>
        <v>114.04</v>
      </c>
    </row>
    <row r="241" spans="1:107" x14ac:dyDescent="0.2">
      <c r="A241">
        <f>ROW(Source!A571)</f>
        <v>571</v>
      </c>
      <c r="B241">
        <v>40385408</v>
      </c>
      <c r="C241">
        <v>40388060</v>
      </c>
      <c r="D241">
        <v>26787395</v>
      </c>
      <c r="E241">
        <v>1</v>
      </c>
      <c r="F241">
        <v>1</v>
      </c>
      <c r="G241">
        <v>26675980</v>
      </c>
      <c r="H241">
        <v>2</v>
      </c>
      <c r="I241" t="s">
        <v>982</v>
      </c>
      <c r="J241" t="s">
        <v>983</v>
      </c>
      <c r="K241" t="s">
        <v>984</v>
      </c>
      <c r="L241">
        <v>1367</v>
      </c>
      <c r="N241">
        <v>1011</v>
      </c>
      <c r="O241" t="s">
        <v>907</v>
      </c>
      <c r="P241" t="s">
        <v>907</v>
      </c>
      <c r="Q241">
        <v>1</v>
      </c>
      <c r="W241">
        <v>0</v>
      </c>
      <c r="X241">
        <v>695902881</v>
      </c>
      <c r="Y241">
        <v>0.997</v>
      </c>
      <c r="AA241">
        <v>0</v>
      </c>
      <c r="AB241">
        <v>131.49</v>
      </c>
      <c r="AC241">
        <v>31.61</v>
      </c>
      <c r="AD241">
        <v>0</v>
      </c>
      <c r="AE241">
        <v>0</v>
      </c>
      <c r="AF241">
        <v>110.31</v>
      </c>
      <c r="AG241">
        <v>26.52</v>
      </c>
      <c r="AH241">
        <v>0</v>
      </c>
      <c r="AI241">
        <v>1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3</v>
      </c>
      <c r="AT241">
        <v>0.997</v>
      </c>
      <c r="AU241" t="s">
        <v>3</v>
      </c>
      <c r="AV241">
        <v>0</v>
      </c>
      <c r="AW241">
        <v>2</v>
      </c>
      <c r="AX241">
        <v>40388066</v>
      </c>
      <c r="AY241">
        <v>1</v>
      </c>
      <c r="AZ241">
        <v>0</v>
      </c>
      <c r="BA241">
        <v>238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Y241*Source!I571</f>
        <v>0</v>
      </c>
      <c r="CY241">
        <f>AB241</f>
        <v>131.49</v>
      </c>
      <c r="CZ241">
        <f>AF241</f>
        <v>110.31</v>
      </c>
      <c r="DA241">
        <f>AJ241</f>
        <v>1</v>
      </c>
      <c r="DB241">
        <f t="shared" si="32"/>
        <v>109.98</v>
      </c>
      <c r="DC241">
        <f t="shared" si="33"/>
        <v>26.44</v>
      </c>
    </row>
    <row r="242" spans="1:107" x14ac:dyDescent="0.2">
      <c r="A242">
        <f>ROW(Source!A572)</f>
        <v>572</v>
      </c>
      <c r="B242">
        <v>40385408</v>
      </c>
      <c r="C242">
        <v>40388067</v>
      </c>
      <c r="D242">
        <v>26715131</v>
      </c>
      <c r="E242">
        <v>26675980</v>
      </c>
      <c r="F242">
        <v>1</v>
      </c>
      <c r="G242">
        <v>26675980</v>
      </c>
      <c r="H242">
        <v>1</v>
      </c>
      <c r="I242" t="s">
        <v>901</v>
      </c>
      <c r="J242" t="s">
        <v>3</v>
      </c>
      <c r="K242" t="s">
        <v>902</v>
      </c>
      <c r="L242">
        <v>1191</v>
      </c>
      <c r="N242">
        <v>1013</v>
      </c>
      <c r="O242" t="s">
        <v>903</v>
      </c>
      <c r="P242" t="s">
        <v>903</v>
      </c>
      <c r="Q242">
        <v>1</v>
      </c>
      <c r="W242">
        <v>0</v>
      </c>
      <c r="X242">
        <v>476480486</v>
      </c>
      <c r="Y242">
        <v>83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1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83</v>
      </c>
      <c r="AU242" t="s">
        <v>3</v>
      </c>
      <c r="AV242">
        <v>1</v>
      </c>
      <c r="AW242">
        <v>2</v>
      </c>
      <c r="AX242">
        <v>40388069</v>
      </c>
      <c r="AY242">
        <v>1</v>
      </c>
      <c r="AZ242">
        <v>0</v>
      </c>
      <c r="BA242">
        <v>239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Y242*Source!I572</f>
        <v>0</v>
      </c>
      <c r="CY242">
        <f>AD242</f>
        <v>0</v>
      </c>
      <c r="CZ242">
        <f>AH242</f>
        <v>0</v>
      </c>
      <c r="DA242">
        <f>AL242</f>
        <v>1</v>
      </c>
      <c r="DB242">
        <f t="shared" si="32"/>
        <v>0</v>
      </c>
      <c r="DC242">
        <f t="shared" si="33"/>
        <v>0</v>
      </c>
    </row>
    <row r="243" spans="1:107" x14ac:dyDescent="0.2">
      <c r="A243">
        <f>ROW(Source!A573)</f>
        <v>573</v>
      </c>
      <c r="B243">
        <v>40385408</v>
      </c>
      <c r="C243">
        <v>40388070</v>
      </c>
      <c r="D243">
        <v>26715131</v>
      </c>
      <c r="E243">
        <v>26675980</v>
      </c>
      <c r="F243">
        <v>1</v>
      </c>
      <c r="G243">
        <v>26675980</v>
      </c>
      <c r="H243">
        <v>1</v>
      </c>
      <c r="I243" t="s">
        <v>901</v>
      </c>
      <c r="J243" t="s">
        <v>3</v>
      </c>
      <c r="K243" t="s">
        <v>902</v>
      </c>
      <c r="L243">
        <v>1191</v>
      </c>
      <c r="N243">
        <v>1013</v>
      </c>
      <c r="O243" t="s">
        <v>903</v>
      </c>
      <c r="P243" t="s">
        <v>903</v>
      </c>
      <c r="Q243">
        <v>1</v>
      </c>
      <c r="W243">
        <v>0</v>
      </c>
      <c r="X243">
        <v>476480486</v>
      </c>
      <c r="Y243">
        <v>29.95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29.95</v>
      </c>
      <c r="AU243" t="s">
        <v>3</v>
      </c>
      <c r="AV243">
        <v>1</v>
      </c>
      <c r="AW243">
        <v>2</v>
      </c>
      <c r="AX243">
        <v>40388075</v>
      </c>
      <c r="AY243">
        <v>1</v>
      </c>
      <c r="AZ243">
        <v>0</v>
      </c>
      <c r="BA243">
        <v>240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Y243*Source!I573</f>
        <v>0</v>
      </c>
      <c r="CY243">
        <f>AD243</f>
        <v>0</v>
      </c>
      <c r="CZ243">
        <f>AH243</f>
        <v>0</v>
      </c>
      <c r="DA243">
        <f>AL243</f>
        <v>1</v>
      </c>
      <c r="DB243">
        <f t="shared" si="32"/>
        <v>0</v>
      </c>
      <c r="DC243">
        <f t="shared" si="33"/>
        <v>0</v>
      </c>
    </row>
    <row r="244" spans="1:107" x14ac:dyDescent="0.2">
      <c r="A244">
        <f>ROW(Source!A573)</f>
        <v>573</v>
      </c>
      <c r="B244">
        <v>40385408</v>
      </c>
      <c r="C244">
        <v>40388070</v>
      </c>
      <c r="D244">
        <v>26787384</v>
      </c>
      <c r="E244">
        <v>1</v>
      </c>
      <c r="F244">
        <v>1</v>
      </c>
      <c r="G244">
        <v>26675980</v>
      </c>
      <c r="H244">
        <v>2</v>
      </c>
      <c r="I244" t="s">
        <v>1016</v>
      </c>
      <c r="J244" t="s">
        <v>1017</v>
      </c>
      <c r="K244" t="s">
        <v>1018</v>
      </c>
      <c r="L244">
        <v>1367</v>
      </c>
      <c r="N244">
        <v>1011</v>
      </c>
      <c r="O244" t="s">
        <v>907</v>
      </c>
      <c r="P244" t="s">
        <v>907</v>
      </c>
      <c r="Q244">
        <v>1</v>
      </c>
      <c r="W244">
        <v>0</v>
      </c>
      <c r="X244">
        <v>-1659124929</v>
      </c>
      <c r="Y244">
        <v>0.54</v>
      </c>
      <c r="AA244">
        <v>0</v>
      </c>
      <c r="AB244">
        <v>83.76</v>
      </c>
      <c r="AC244">
        <v>21.85</v>
      </c>
      <c r="AD244">
        <v>0</v>
      </c>
      <c r="AE244">
        <v>0</v>
      </c>
      <c r="AF244">
        <v>80</v>
      </c>
      <c r="AG244">
        <v>20.87</v>
      </c>
      <c r="AH244">
        <v>0</v>
      </c>
      <c r="AI244">
        <v>1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3</v>
      </c>
      <c r="AT244">
        <v>0.54</v>
      </c>
      <c r="AU244" t="s">
        <v>3</v>
      </c>
      <c r="AV244">
        <v>0</v>
      </c>
      <c r="AW244">
        <v>2</v>
      </c>
      <c r="AX244">
        <v>40388076</v>
      </c>
      <c r="AY244">
        <v>1</v>
      </c>
      <c r="AZ244">
        <v>0</v>
      </c>
      <c r="BA244">
        <v>241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Y244*Source!I573</f>
        <v>0</v>
      </c>
      <c r="CY244">
        <f>AB244</f>
        <v>83.76</v>
      </c>
      <c r="CZ244">
        <f>AF244</f>
        <v>80</v>
      </c>
      <c r="DA244">
        <f>AJ244</f>
        <v>1</v>
      </c>
      <c r="DB244">
        <f t="shared" si="32"/>
        <v>43.2</v>
      </c>
      <c r="DC244">
        <f t="shared" si="33"/>
        <v>11.27</v>
      </c>
    </row>
    <row r="245" spans="1:107" x14ac:dyDescent="0.2">
      <c r="A245">
        <f>ROW(Source!A573)</f>
        <v>573</v>
      </c>
      <c r="B245">
        <v>40385408</v>
      </c>
      <c r="C245">
        <v>40388070</v>
      </c>
      <c r="D245">
        <v>26782370</v>
      </c>
      <c r="E245">
        <v>1</v>
      </c>
      <c r="F245">
        <v>1</v>
      </c>
      <c r="G245">
        <v>26675980</v>
      </c>
      <c r="H245">
        <v>3</v>
      </c>
      <c r="I245" t="s">
        <v>298</v>
      </c>
      <c r="J245" t="s">
        <v>300</v>
      </c>
      <c r="K245" t="s">
        <v>299</v>
      </c>
      <c r="L245">
        <v>1339</v>
      </c>
      <c r="N245">
        <v>1007</v>
      </c>
      <c r="O245" t="s">
        <v>44</v>
      </c>
      <c r="P245" t="s">
        <v>44</v>
      </c>
      <c r="Q245">
        <v>1</v>
      </c>
      <c r="W245">
        <v>0</v>
      </c>
      <c r="X245">
        <v>92320855</v>
      </c>
      <c r="Y245">
        <v>6.2</v>
      </c>
      <c r="AA245">
        <v>977.95</v>
      </c>
      <c r="AB245">
        <v>0</v>
      </c>
      <c r="AC245">
        <v>0</v>
      </c>
      <c r="AD245">
        <v>0</v>
      </c>
      <c r="AE245">
        <v>146.84</v>
      </c>
      <c r="AF245">
        <v>0</v>
      </c>
      <c r="AG245">
        <v>0</v>
      </c>
      <c r="AH245">
        <v>0</v>
      </c>
      <c r="AI245">
        <v>6.66</v>
      </c>
      <c r="AJ245">
        <v>1</v>
      </c>
      <c r="AK245">
        <v>1</v>
      </c>
      <c r="AL245">
        <v>1</v>
      </c>
      <c r="AN245">
        <v>0</v>
      </c>
      <c r="AO245">
        <v>0</v>
      </c>
      <c r="AP245">
        <v>0</v>
      </c>
      <c r="AQ245">
        <v>0</v>
      </c>
      <c r="AR245">
        <v>0</v>
      </c>
      <c r="AS245" t="s">
        <v>3</v>
      </c>
      <c r="AT245">
        <v>6.2</v>
      </c>
      <c r="AU245" t="s">
        <v>3</v>
      </c>
      <c r="AV245">
        <v>0</v>
      </c>
      <c r="AW245">
        <v>1</v>
      </c>
      <c r="AX245">
        <v>-1</v>
      </c>
      <c r="AY245">
        <v>0</v>
      </c>
      <c r="AZ245">
        <v>0</v>
      </c>
      <c r="BA245" t="s">
        <v>3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Y245*Source!I573</f>
        <v>0</v>
      </c>
      <c r="CY245">
        <f>AA245</f>
        <v>977.95</v>
      </c>
      <c r="CZ245">
        <f>AE245</f>
        <v>146.84</v>
      </c>
      <c r="DA245">
        <f>AI245</f>
        <v>6.66</v>
      </c>
      <c r="DB245">
        <f t="shared" si="32"/>
        <v>910.41</v>
      </c>
      <c r="DC245">
        <f t="shared" si="33"/>
        <v>0</v>
      </c>
    </row>
    <row r="246" spans="1:107" x14ac:dyDescent="0.2">
      <c r="A246">
        <f>ROW(Source!A573)</f>
        <v>573</v>
      </c>
      <c r="B246">
        <v>40385408</v>
      </c>
      <c r="C246">
        <v>40388070</v>
      </c>
      <c r="D246">
        <v>26782376</v>
      </c>
      <c r="E246">
        <v>1</v>
      </c>
      <c r="F246">
        <v>1</v>
      </c>
      <c r="G246">
        <v>26675980</v>
      </c>
      <c r="H246">
        <v>3</v>
      </c>
      <c r="I246" t="s">
        <v>1010</v>
      </c>
      <c r="J246" t="s">
        <v>1011</v>
      </c>
      <c r="K246" t="s">
        <v>1012</v>
      </c>
      <c r="L246">
        <v>1339</v>
      </c>
      <c r="N246">
        <v>1007</v>
      </c>
      <c r="O246" t="s">
        <v>44</v>
      </c>
      <c r="P246" t="s">
        <v>44</v>
      </c>
      <c r="Q246">
        <v>1</v>
      </c>
      <c r="W246">
        <v>0</v>
      </c>
      <c r="X246">
        <v>814528933</v>
      </c>
      <c r="Y246">
        <v>2.1</v>
      </c>
      <c r="AA246">
        <v>407.48</v>
      </c>
      <c r="AB246">
        <v>0</v>
      </c>
      <c r="AC246">
        <v>0</v>
      </c>
      <c r="AD246">
        <v>0</v>
      </c>
      <c r="AE246">
        <v>407.48</v>
      </c>
      <c r="AF246">
        <v>0</v>
      </c>
      <c r="AG246">
        <v>0</v>
      </c>
      <c r="AH246">
        <v>0</v>
      </c>
      <c r="AI246">
        <v>1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2.1</v>
      </c>
      <c r="AU246" t="s">
        <v>3</v>
      </c>
      <c r="AV246">
        <v>0</v>
      </c>
      <c r="AW246">
        <v>2</v>
      </c>
      <c r="AX246">
        <v>40388077</v>
      </c>
      <c r="AY246">
        <v>1</v>
      </c>
      <c r="AZ246">
        <v>0</v>
      </c>
      <c r="BA246">
        <v>242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Y246*Source!I573</f>
        <v>0</v>
      </c>
      <c r="CY246">
        <f>AA246</f>
        <v>407.48</v>
      </c>
      <c r="CZ246">
        <f>AE246</f>
        <v>407.48</v>
      </c>
      <c r="DA246">
        <f>AI246</f>
        <v>1</v>
      </c>
      <c r="DB246">
        <f t="shared" si="32"/>
        <v>855.71</v>
      </c>
      <c r="DC246">
        <f t="shared" si="33"/>
        <v>0</v>
      </c>
    </row>
    <row r="247" spans="1:107" x14ac:dyDescent="0.2">
      <c r="A247">
        <f>ROW(Source!A575)</f>
        <v>575</v>
      </c>
      <c r="B247">
        <v>40385408</v>
      </c>
      <c r="C247">
        <v>40388080</v>
      </c>
      <c r="D247">
        <v>26715131</v>
      </c>
      <c r="E247">
        <v>26675980</v>
      </c>
      <c r="F247">
        <v>1</v>
      </c>
      <c r="G247">
        <v>26675980</v>
      </c>
      <c r="H247">
        <v>1</v>
      </c>
      <c r="I247" t="s">
        <v>901</v>
      </c>
      <c r="J247" t="s">
        <v>3</v>
      </c>
      <c r="K247" t="s">
        <v>902</v>
      </c>
      <c r="L247">
        <v>1191</v>
      </c>
      <c r="N247">
        <v>1013</v>
      </c>
      <c r="O247" t="s">
        <v>903</v>
      </c>
      <c r="P247" t="s">
        <v>903</v>
      </c>
      <c r="Q247">
        <v>1</v>
      </c>
      <c r="W247">
        <v>0</v>
      </c>
      <c r="X247">
        <v>476480486</v>
      </c>
      <c r="Y247">
        <v>51.09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51.09</v>
      </c>
      <c r="AU247" t="s">
        <v>3</v>
      </c>
      <c r="AV247">
        <v>1</v>
      </c>
      <c r="AW247">
        <v>2</v>
      </c>
      <c r="AX247">
        <v>40388084</v>
      </c>
      <c r="AY247">
        <v>1</v>
      </c>
      <c r="AZ247">
        <v>0</v>
      </c>
      <c r="BA247">
        <v>244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Y247*Source!I575</f>
        <v>0</v>
      </c>
      <c r="CY247">
        <f>AD247</f>
        <v>0</v>
      </c>
      <c r="CZ247">
        <f>AH247</f>
        <v>0</v>
      </c>
      <c r="DA247">
        <f>AL247</f>
        <v>1</v>
      </c>
      <c r="DB247">
        <f t="shared" si="32"/>
        <v>0</v>
      </c>
      <c r="DC247">
        <f t="shared" si="33"/>
        <v>0</v>
      </c>
    </row>
    <row r="248" spans="1:107" x14ac:dyDescent="0.2">
      <c r="A248">
        <f>ROW(Source!A575)</f>
        <v>575</v>
      </c>
      <c r="B248">
        <v>40385408</v>
      </c>
      <c r="C248">
        <v>40388080</v>
      </c>
      <c r="D248">
        <v>26782370</v>
      </c>
      <c r="E248">
        <v>1</v>
      </c>
      <c r="F248">
        <v>1</v>
      </c>
      <c r="G248">
        <v>26675980</v>
      </c>
      <c r="H248">
        <v>3</v>
      </c>
      <c r="I248" t="s">
        <v>298</v>
      </c>
      <c r="J248" t="s">
        <v>300</v>
      </c>
      <c r="K248" t="s">
        <v>299</v>
      </c>
      <c r="L248">
        <v>1339</v>
      </c>
      <c r="N248">
        <v>1007</v>
      </c>
      <c r="O248" t="s">
        <v>44</v>
      </c>
      <c r="P248" t="s">
        <v>44</v>
      </c>
      <c r="Q248">
        <v>1</v>
      </c>
      <c r="W248">
        <v>0</v>
      </c>
      <c r="X248">
        <v>92320855</v>
      </c>
      <c r="Y248">
        <v>6.2</v>
      </c>
      <c r="AA248">
        <v>977.95</v>
      </c>
      <c r="AB248">
        <v>0</v>
      </c>
      <c r="AC248">
        <v>0</v>
      </c>
      <c r="AD248">
        <v>0</v>
      </c>
      <c r="AE248">
        <v>146.84</v>
      </c>
      <c r="AF248">
        <v>0</v>
      </c>
      <c r="AG248">
        <v>0</v>
      </c>
      <c r="AH248">
        <v>0</v>
      </c>
      <c r="AI248">
        <v>6.66</v>
      </c>
      <c r="AJ248">
        <v>1</v>
      </c>
      <c r="AK248">
        <v>1</v>
      </c>
      <c r="AL248">
        <v>1</v>
      </c>
      <c r="AN248">
        <v>0</v>
      </c>
      <c r="AO248">
        <v>0</v>
      </c>
      <c r="AP248">
        <v>0</v>
      </c>
      <c r="AQ248">
        <v>0</v>
      </c>
      <c r="AR248">
        <v>0</v>
      </c>
      <c r="AS248" t="s">
        <v>3</v>
      </c>
      <c r="AT248">
        <v>6.2</v>
      </c>
      <c r="AU248" t="s">
        <v>3</v>
      </c>
      <c r="AV248">
        <v>0</v>
      </c>
      <c r="AW248">
        <v>1</v>
      </c>
      <c r="AX248">
        <v>-1</v>
      </c>
      <c r="AY248">
        <v>0</v>
      </c>
      <c r="AZ248">
        <v>0</v>
      </c>
      <c r="BA248" t="s">
        <v>3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Y248*Source!I575</f>
        <v>0</v>
      </c>
      <c r="CY248">
        <f>AA248</f>
        <v>977.95</v>
      </c>
      <c r="CZ248">
        <f>AE248</f>
        <v>146.84</v>
      </c>
      <c r="DA248">
        <f>AI248</f>
        <v>6.66</v>
      </c>
      <c r="DB248">
        <f t="shared" si="32"/>
        <v>910.41</v>
      </c>
      <c r="DC248">
        <f t="shared" si="33"/>
        <v>0</v>
      </c>
    </row>
    <row r="249" spans="1:107" x14ac:dyDescent="0.2">
      <c r="A249">
        <f>ROW(Source!A575)</f>
        <v>575</v>
      </c>
      <c r="B249">
        <v>40385408</v>
      </c>
      <c r="C249">
        <v>40388080</v>
      </c>
      <c r="D249">
        <v>26782376</v>
      </c>
      <c r="E249">
        <v>1</v>
      </c>
      <c r="F249">
        <v>1</v>
      </c>
      <c r="G249">
        <v>26675980</v>
      </c>
      <c r="H249">
        <v>3</v>
      </c>
      <c r="I249" t="s">
        <v>1010</v>
      </c>
      <c r="J249" t="s">
        <v>1011</v>
      </c>
      <c r="K249" t="s">
        <v>1012</v>
      </c>
      <c r="L249">
        <v>1339</v>
      </c>
      <c r="N249">
        <v>1007</v>
      </c>
      <c r="O249" t="s">
        <v>44</v>
      </c>
      <c r="P249" t="s">
        <v>44</v>
      </c>
      <c r="Q249">
        <v>1</v>
      </c>
      <c r="W249">
        <v>0</v>
      </c>
      <c r="X249">
        <v>814528933</v>
      </c>
      <c r="Y249">
        <v>2.1</v>
      </c>
      <c r="AA249">
        <v>407.48</v>
      </c>
      <c r="AB249">
        <v>0</v>
      </c>
      <c r="AC249">
        <v>0</v>
      </c>
      <c r="AD249">
        <v>0</v>
      </c>
      <c r="AE249">
        <v>407.48</v>
      </c>
      <c r="AF249">
        <v>0</v>
      </c>
      <c r="AG249">
        <v>0</v>
      </c>
      <c r="AH249">
        <v>0</v>
      </c>
      <c r="AI249">
        <v>1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2.1</v>
      </c>
      <c r="AU249" t="s">
        <v>3</v>
      </c>
      <c r="AV249">
        <v>0</v>
      </c>
      <c r="AW249">
        <v>2</v>
      </c>
      <c r="AX249">
        <v>40388085</v>
      </c>
      <c r="AY249">
        <v>1</v>
      </c>
      <c r="AZ249">
        <v>0</v>
      </c>
      <c r="BA249">
        <v>245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Y249*Source!I575</f>
        <v>0</v>
      </c>
      <c r="CY249">
        <f>AA249</f>
        <v>407.48</v>
      </c>
      <c r="CZ249">
        <f>AE249</f>
        <v>407.48</v>
      </c>
      <c r="DA249">
        <f>AI249</f>
        <v>1</v>
      </c>
      <c r="DB249">
        <f t="shared" si="32"/>
        <v>855.71</v>
      </c>
      <c r="DC249">
        <f t="shared" si="33"/>
        <v>0</v>
      </c>
    </row>
    <row r="250" spans="1:107" x14ac:dyDescent="0.2">
      <c r="A250">
        <f>ROW(Source!A577)</f>
        <v>577</v>
      </c>
      <c r="B250">
        <v>40385408</v>
      </c>
      <c r="C250">
        <v>40388088</v>
      </c>
      <c r="D250">
        <v>26715131</v>
      </c>
      <c r="E250">
        <v>26675980</v>
      </c>
      <c r="F250">
        <v>1</v>
      </c>
      <c r="G250">
        <v>26675980</v>
      </c>
      <c r="H250">
        <v>1</v>
      </c>
      <c r="I250" t="s">
        <v>901</v>
      </c>
      <c r="J250" t="s">
        <v>3</v>
      </c>
      <c r="K250" t="s">
        <v>902</v>
      </c>
      <c r="L250">
        <v>1191</v>
      </c>
      <c r="N250">
        <v>1013</v>
      </c>
      <c r="O250" t="s">
        <v>903</v>
      </c>
      <c r="P250" t="s">
        <v>903</v>
      </c>
      <c r="Q250">
        <v>1</v>
      </c>
      <c r="W250">
        <v>0</v>
      </c>
      <c r="X250">
        <v>476480486</v>
      </c>
      <c r="Y250">
        <v>18.010000000000002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18.010000000000002</v>
      </c>
      <c r="AU250" t="s">
        <v>3</v>
      </c>
      <c r="AV250">
        <v>1</v>
      </c>
      <c r="AW250">
        <v>2</v>
      </c>
      <c r="AX250">
        <v>40388095</v>
      </c>
      <c r="AY250">
        <v>1</v>
      </c>
      <c r="AZ250">
        <v>0</v>
      </c>
      <c r="BA250">
        <v>247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Y250*Source!I577</f>
        <v>0</v>
      </c>
      <c r="CY250">
        <f>AD250</f>
        <v>0</v>
      </c>
      <c r="CZ250">
        <f>AH250</f>
        <v>0</v>
      </c>
      <c r="DA250">
        <f>AL250</f>
        <v>1</v>
      </c>
      <c r="DB250">
        <f t="shared" si="32"/>
        <v>0</v>
      </c>
      <c r="DC250">
        <f t="shared" si="33"/>
        <v>0</v>
      </c>
    </row>
    <row r="251" spans="1:107" x14ac:dyDescent="0.2">
      <c r="A251">
        <f>ROW(Source!A577)</f>
        <v>577</v>
      </c>
      <c r="B251">
        <v>40385408</v>
      </c>
      <c r="C251">
        <v>40388088</v>
      </c>
      <c r="D251">
        <v>26787462</v>
      </c>
      <c r="E251">
        <v>1</v>
      </c>
      <c r="F251">
        <v>1</v>
      </c>
      <c r="G251">
        <v>26675980</v>
      </c>
      <c r="H251">
        <v>2</v>
      </c>
      <c r="I251" t="s">
        <v>988</v>
      </c>
      <c r="J251" t="s">
        <v>989</v>
      </c>
      <c r="K251" t="s">
        <v>990</v>
      </c>
      <c r="L251">
        <v>1367</v>
      </c>
      <c r="N251">
        <v>1011</v>
      </c>
      <c r="O251" t="s">
        <v>907</v>
      </c>
      <c r="P251" t="s">
        <v>907</v>
      </c>
      <c r="Q251">
        <v>1</v>
      </c>
      <c r="W251">
        <v>0</v>
      </c>
      <c r="X251">
        <v>-266174272</v>
      </c>
      <c r="Y251">
        <v>1.34</v>
      </c>
      <c r="AA251">
        <v>0</v>
      </c>
      <c r="AB251">
        <v>199.9</v>
      </c>
      <c r="AC251">
        <v>19</v>
      </c>
      <c r="AD251">
        <v>0</v>
      </c>
      <c r="AE251">
        <v>0</v>
      </c>
      <c r="AF251">
        <v>190.93</v>
      </c>
      <c r="AG251">
        <v>18.149999999999999</v>
      </c>
      <c r="AH251">
        <v>0</v>
      </c>
      <c r="AI251">
        <v>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3</v>
      </c>
      <c r="AT251">
        <v>1.34</v>
      </c>
      <c r="AU251" t="s">
        <v>3</v>
      </c>
      <c r="AV251">
        <v>0</v>
      </c>
      <c r="AW251">
        <v>2</v>
      </c>
      <c r="AX251">
        <v>40388096</v>
      </c>
      <c r="AY251">
        <v>1</v>
      </c>
      <c r="AZ251">
        <v>0</v>
      </c>
      <c r="BA251">
        <v>248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Y251*Source!I577</f>
        <v>0</v>
      </c>
      <c r="CY251">
        <f>AB251</f>
        <v>199.9</v>
      </c>
      <c r="CZ251">
        <f>AF251</f>
        <v>190.93</v>
      </c>
      <c r="DA251">
        <f>AJ251</f>
        <v>1</v>
      </c>
      <c r="DB251">
        <f t="shared" si="32"/>
        <v>255.85</v>
      </c>
      <c r="DC251">
        <f t="shared" si="33"/>
        <v>24.32</v>
      </c>
    </row>
    <row r="252" spans="1:107" x14ac:dyDescent="0.2">
      <c r="A252">
        <f>ROW(Source!A577)</f>
        <v>577</v>
      </c>
      <c r="B252">
        <v>40385408</v>
      </c>
      <c r="C252">
        <v>40388088</v>
      </c>
      <c r="D252">
        <v>26787641</v>
      </c>
      <c r="E252">
        <v>1</v>
      </c>
      <c r="F252">
        <v>1</v>
      </c>
      <c r="G252">
        <v>26675980</v>
      </c>
      <c r="H252">
        <v>2</v>
      </c>
      <c r="I252" t="s">
        <v>938</v>
      </c>
      <c r="J252" t="s">
        <v>974</v>
      </c>
      <c r="K252" t="s">
        <v>975</v>
      </c>
      <c r="L252">
        <v>1367</v>
      </c>
      <c r="N252">
        <v>1011</v>
      </c>
      <c r="O252" t="s">
        <v>907</v>
      </c>
      <c r="P252" t="s">
        <v>907</v>
      </c>
      <c r="Q252">
        <v>1</v>
      </c>
      <c r="W252">
        <v>0</v>
      </c>
      <c r="X252">
        <v>378346098</v>
      </c>
      <c r="Y252">
        <v>0.61</v>
      </c>
      <c r="AA252">
        <v>0</v>
      </c>
      <c r="AB252">
        <v>147.19</v>
      </c>
      <c r="AC252">
        <v>29.95</v>
      </c>
      <c r="AD252">
        <v>0</v>
      </c>
      <c r="AE252">
        <v>0</v>
      </c>
      <c r="AF252">
        <v>140.58000000000001</v>
      </c>
      <c r="AG252">
        <v>28.61</v>
      </c>
      <c r="AH252">
        <v>0</v>
      </c>
      <c r="AI252">
        <v>1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0.61</v>
      </c>
      <c r="AU252" t="s">
        <v>3</v>
      </c>
      <c r="AV252">
        <v>0</v>
      </c>
      <c r="AW252">
        <v>2</v>
      </c>
      <c r="AX252">
        <v>40388097</v>
      </c>
      <c r="AY252">
        <v>1</v>
      </c>
      <c r="AZ252">
        <v>0</v>
      </c>
      <c r="BA252">
        <v>249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Y252*Source!I577</f>
        <v>0</v>
      </c>
      <c r="CY252">
        <f>AB252</f>
        <v>147.19</v>
      </c>
      <c r="CZ252">
        <f>AF252</f>
        <v>140.58000000000001</v>
      </c>
      <c r="DA252">
        <f>AJ252</f>
        <v>1</v>
      </c>
      <c r="DB252">
        <f t="shared" si="32"/>
        <v>85.75</v>
      </c>
      <c r="DC252">
        <f t="shared" si="33"/>
        <v>17.45</v>
      </c>
    </row>
    <row r="253" spans="1:107" x14ac:dyDescent="0.2">
      <c r="A253">
        <f>ROW(Source!A577)</f>
        <v>577</v>
      </c>
      <c r="B253">
        <v>40385408</v>
      </c>
      <c r="C253">
        <v>40388088</v>
      </c>
      <c r="D253">
        <v>26763322</v>
      </c>
      <c r="E253">
        <v>1</v>
      </c>
      <c r="F253">
        <v>1</v>
      </c>
      <c r="G253">
        <v>26675980</v>
      </c>
      <c r="H253">
        <v>3</v>
      </c>
      <c r="I253" t="s">
        <v>565</v>
      </c>
      <c r="J253" t="s">
        <v>567</v>
      </c>
      <c r="K253" t="s">
        <v>566</v>
      </c>
      <c r="L253">
        <v>1339</v>
      </c>
      <c r="N253">
        <v>1007</v>
      </c>
      <c r="O253" t="s">
        <v>44</v>
      </c>
      <c r="P253" t="s">
        <v>44</v>
      </c>
      <c r="Q253">
        <v>1</v>
      </c>
      <c r="W253">
        <v>0</v>
      </c>
      <c r="X253">
        <v>-862991314</v>
      </c>
      <c r="Y253">
        <v>2.6</v>
      </c>
      <c r="AA253">
        <v>7.07</v>
      </c>
      <c r="AB253">
        <v>0</v>
      </c>
      <c r="AC253">
        <v>0</v>
      </c>
      <c r="AD253">
        <v>0</v>
      </c>
      <c r="AE253">
        <v>7.07</v>
      </c>
      <c r="AF253">
        <v>0</v>
      </c>
      <c r="AG253">
        <v>0</v>
      </c>
      <c r="AH253">
        <v>0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0</v>
      </c>
      <c r="AQ253">
        <v>0</v>
      </c>
      <c r="AR253">
        <v>0</v>
      </c>
      <c r="AS253" t="s">
        <v>3</v>
      </c>
      <c r="AT253">
        <v>2.6</v>
      </c>
      <c r="AU253" t="s">
        <v>3</v>
      </c>
      <c r="AV253">
        <v>0</v>
      </c>
      <c r="AW253">
        <v>2</v>
      </c>
      <c r="AX253">
        <v>40388098</v>
      </c>
      <c r="AY253">
        <v>1</v>
      </c>
      <c r="AZ253">
        <v>0</v>
      </c>
      <c r="BA253">
        <v>250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Y253*Source!I577</f>
        <v>0</v>
      </c>
      <c r="CY253">
        <f>AA253</f>
        <v>7.07</v>
      </c>
      <c r="CZ253">
        <f>AE253</f>
        <v>7.07</v>
      </c>
      <c r="DA253">
        <f>AI253</f>
        <v>1</v>
      </c>
      <c r="DB253">
        <f t="shared" si="32"/>
        <v>18.38</v>
      </c>
      <c r="DC253">
        <f t="shared" si="33"/>
        <v>0</v>
      </c>
    </row>
    <row r="254" spans="1:107" x14ac:dyDescent="0.2">
      <c r="A254">
        <f>ROW(Source!A577)</f>
        <v>577</v>
      </c>
      <c r="B254">
        <v>40385408</v>
      </c>
      <c r="C254">
        <v>40388088</v>
      </c>
      <c r="D254">
        <v>26782184</v>
      </c>
      <c r="E254">
        <v>1</v>
      </c>
      <c r="F254">
        <v>1</v>
      </c>
      <c r="G254">
        <v>26675980</v>
      </c>
      <c r="H254">
        <v>3</v>
      </c>
      <c r="I254" t="s">
        <v>407</v>
      </c>
      <c r="J254" t="s">
        <v>409</v>
      </c>
      <c r="K254" t="s">
        <v>408</v>
      </c>
      <c r="L254">
        <v>1354</v>
      </c>
      <c r="N254">
        <v>1010</v>
      </c>
      <c r="O254" t="s">
        <v>344</v>
      </c>
      <c r="P254" t="s">
        <v>344</v>
      </c>
      <c r="Q254">
        <v>1</v>
      </c>
      <c r="W254">
        <v>0</v>
      </c>
      <c r="X254">
        <v>-1513397672</v>
      </c>
      <c r="Y254">
        <v>10</v>
      </c>
      <c r="AA254">
        <v>6829.16</v>
      </c>
      <c r="AB254">
        <v>0</v>
      </c>
      <c r="AC254">
        <v>0</v>
      </c>
      <c r="AD254">
        <v>0</v>
      </c>
      <c r="AE254">
        <v>330.55</v>
      </c>
      <c r="AF254">
        <v>0</v>
      </c>
      <c r="AG254">
        <v>0</v>
      </c>
      <c r="AH254">
        <v>0</v>
      </c>
      <c r="AI254">
        <v>20.66</v>
      </c>
      <c r="AJ254">
        <v>1</v>
      </c>
      <c r="AK254">
        <v>1</v>
      </c>
      <c r="AL254">
        <v>1</v>
      </c>
      <c r="AN254">
        <v>0</v>
      </c>
      <c r="AO254">
        <v>0</v>
      </c>
      <c r="AP254">
        <v>0</v>
      </c>
      <c r="AQ254">
        <v>0</v>
      </c>
      <c r="AR254">
        <v>0</v>
      </c>
      <c r="AS254" t="s">
        <v>3</v>
      </c>
      <c r="AT254">
        <v>10</v>
      </c>
      <c r="AU254" t="s">
        <v>3</v>
      </c>
      <c r="AV254">
        <v>0</v>
      </c>
      <c r="AW254">
        <v>1</v>
      </c>
      <c r="AX254">
        <v>-1</v>
      </c>
      <c r="AY254">
        <v>0</v>
      </c>
      <c r="AZ254">
        <v>0</v>
      </c>
      <c r="BA254" t="s">
        <v>3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Y254*Source!I577</f>
        <v>0</v>
      </c>
      <c r="CY254">
        <f>AA254</f>
        <v>6829.16</v>
      </c>
      <c r="CZ254">
        <f>AE254</f>
        <v>330.55</v>
      </c>
      <c r="DA254">
        <f>AI254</f>
        <v>20.66</v>
      </c>
      <c r="DB254">
        <f t="shared" si="32"/>
        <v>3305.5</v>
      </c>
      <c r="DC254">
        <f t="shared" si="33"/>
        <v>0</v>
      </c>
    </row>
    <row r="255" spans="1:107" x14ac:dyDescent="0.2">
      <c r="A255">
        <f>ROW(Source!A577)</f>
        <v>577</v>
      </c>
      <c r="B255">
        <v>40385408</v>
      </c>
      <c r="C255">
        <v>40388088</v>
      </c>
      <c r="D255">
        <v>26736904</v>
      </c>
      <c r="E255">
        <v>26675980</v>
      </c>
      <c r="F255">
        <v>1</v>
      </c>
      <c r="G255">
        <v>26675980</v>
      </c>
      <c r="H255">
        <v>3</v>
      </c>
      <c r="I255" t="s">
        <v>991</v>
      </c>
      <c r="J255" t="s">
        <v>3</v>
      </c>
      <c r="K255" t="s">
        <v>992</v>
      </c>
      <c r="L255">
        <v>1344</v>
      </c>
      <c r="N255">
        <v>1008</v>
      </c>
      <c r="O255" t="s">
        <v>931</v>
      </c>
      <c r="P255" t="s">
        <v>931</v>
      </c>
      <c r="Q255">
        <v>1</v>
      </c>
      <c r="W255">
        <v>0</v>
      </c>
      <c r="X255">
        <v>-94250534</v>
      </c>
      <c r="Y255">
        <v>21.7</v>
      </c>
      <c r="AA255">
        <v>1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0</v>
      </c>
      <c r="AH255">
        <v>0</v>
      </c>
      <c r="AI255">
        <v>1</v>
      </c>
      <c r="AJ255">
        <v>1</v>
      </c>
      <c r="AK255">
        <v>1</v>
      </c>
      <c r="AL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 t="s">
        <v>3</v>
      </c>
      <c r="AT255">
        <v>21.7</v>
      </c>
      <c r="AU255" t="s">
        <v>3</v>
      </c>
      <c r="AV255">
        <v>0</v>
      </c>
      <c r="AW255">
        <v>2</v>
      </c>
      <c r="AX255">
        <v>40388100</v>
      </c>
      <c r="AY255">
        <v>1</v>
      </c>
      <c r="AZ255">
        <v>0</v>
      </c>
      <c r="BA255">
        <v>252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Y255*Source!I577</f>
        <v>0</v>
      </c>
      <c r="CY255">
        <f>AA255</f>
        <v>1</v>
      </c>
      <c r="CZ255">
        <f>AE255</f>
        <v>1</v>
      </c>
      <c r="DA255">
        <f>AI255</f>
        <v>1</v>
      </c>
      <c r="DB255">
        <f t="shared" si="32"/>
        <v>21.7</v>
      </c>
      <c r="DC255">
        <f t="shared" si="33"/>
        <v>0</v>
      </c>
    </row>
    <row r="256" spans="1:107" x14ac:dyDescent="0.2">
      <c r="A256">
        <f>ROW(Source!A613)</f>
        <v>613</v>
      </c>
      <c r="B256">
        <v>40385408</v>
      </c>
      <c r="C256">
        <v>40388102</v>
      </c>
      <c r="D256">
        <v>26715131</v>
      </c>
      <c r="E256">
        <v>26675980</v>
      </c>
      <c r="F256">
        <v>1</v>
      </c>
      <c r="G256">
        <v>26675980</v>
      </c>
      <c r="H256">
        <v>1</v>
      </c>
      <c r="I256" t="s">
        <v>901</v>
      </c>
      <c r="J256" t="s">
        <v>3</v>
      </c>
      <c r="K256" t="s">
        <v>902</v>
      </c>
      <c r="L256">
        <v>1191</v>
      </c>
      <c r="N256">
        <v>1013</v>
      </c>
      <c r="O256" t="s">
        <v>903</v>
      </c>
      <c r="P256" t="s">
        <v>903</v>
      </c>
      <c r="Q256">
        <v>1</v>
      </c>
      <c r="W256">
        <v>0</v>
      </c>
      <c r="X256">
        <v>476480486</v>
      </c>
      <c r="Y256">
        <v>46.7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1</v>
      </c>
      <c r="AK256">
        <v>1</v>
      </c>
      <c r="AL256">
        <v>1</v>
      </c>
      <c r="AN256">
        <v>0</v>
      </c>
      <c r="AO256">
        <v>1</v>
      </c>
      <c r="AP256">
        <v>0</v>
      </c>
      <c r="AQ256">
        <v>0</v>
      </c>
      <c r="AR256">
        <v>0</v>
      </c>
      <c r="AS256" t="s">
        <v>3</v>
      </c>
      <c r="AT256">
        <v>46.7</v>
      </c>
      <c r="AU256" t="s">
        <v>3</v>
      </c>
      <c r="AV256">
        <v>1</v>
      </c>
      <c r="AW256">
        <v>2</v>
      </c>
      <c r="AX256">
        <v>40388105</v>
      </c>
      <c r="AY256">
        <v>1</v>
      </c>
      <c r="AZ256">
        <v>0</v>
      </c>
      <c r="BA256">
        <v>253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Y256*Source!I613</f>
        <v>0</v>
      </c>
      <c r="CY256">
        <f>AD256</f>
        <v>0</v>
      </c>
      <c r="CZ256">
        <f>AH256</f>
        <v>0</v>
      </c>
      <c r="DA256">
        <f>AL256</f>
        <v>1</v>
      </c>
      <c r="DB256">
        <f t="shared" si="32"/>
        <v>0</v>
      </c>
      <c r="DC256">
        <f t="shared" si="33"/>
        <v>0</v>
      </c>
    </row>
    <row r="257" spans="1:107" x14ac:dyDescent="0.2">
      <c r="A257">
        <f>ROW(Source!A613)</f>
        <v>613</v>
      </c>
      <c r="B257">
        <v>40385408</v>
      </c>
      <c r="C257">
        <v>40388102</v>
      </c>
      <c r="D257">
        <v>26782370</v>
      </c>
      <c r="E257">
        <v>1</v>
      </c>
      <c r="F257">
        <v>1</v>
      </c>
      <c r="G257">
        <v>26675980</v>
      </c>
      <c r="H257">
        <v>3</v>
      </c>
      <c r="I257" t="s">
        <v>298</v>
      </c>
      <c r="J257" t="s">
        <v>300</v>
      </c>
      <c r="K257" t="s">
        <v>299</v>
      </c>
      <c r="L257">
        <v>1339</v>
      </c>
      <c r="N257">
        <v>1007</v>
      </c>
      <c r="O257" t="s">
        <v>44</v>
      </c>
      <c r="P257" t="s">
        <v>44</v>
      </c>
      <c r="Q257">
        <v>1</v>
      </c>
      <c r="W257">
        <v>0</v>
      </c>
      <c r="X257">
        <v>92320855</v>
      </c>
      <c r="Y257">
        <v>20</v>
      </c>
      <c r="AA257">
        <v>977.95</v>
      </c>
      <c r="AB257">
        <v>0</v>
      </c>
      <c r="AC257">
        <v>0</v>
      </c>
      <c r="AD257">
        <v>0</v>
      </c>
      <c r="AE257">
        <v>146.84</v>
      </c>
      <c r="AF257">
        <v>0</v>
      </c>
      <c r="AG257">
        <v>0</v>
      </c>
      <c r="AH257">
        <v>0</v>
      </c>
      <c r="AI257">
        <v>6.66</v>
      </c>
      <c r="AJ257">
        <v>1</v>
      </c>
      <c r="AK257">
        <v>1</v>
      </c>
      <c r="AL257">
        <v>1</v>
      </c>
      <c r="AN257">
        <v>0</v>
      </c>
      <c r="AO257">
        <v>0</v>
      </c>
      <c r="AP257">
        <v>0</v>
      </c>
      <c r="AQ257">
        <v>0</v>
      </c>
      <c r="AR257">
        <v>0</v>
      </c>
      <c r="AS257" t="s">
        <v>3</v>
      </c>
      <c r="AT257">
        <v>20</v>
      </c>
      <c r="AU257" t="s">
        <v>3</v>
      </c>
      <c r="AV257">
        <v>0</v>
      </c>
      <c r="AW257">
        <v>1</v>
      </c>
      <c r="AX257">
        <v>-1</v>
      </c>
      <c r="AY257">
        <v>0</v>
      </c>
      <c r="AZ257">
        <v>0</v>
      </c>
      <c r="BA257" t="s">
        <v>3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Y257*Source!I613</f>
        <v>0</v>
      </c>
      <c r="CY257">
        <f>AA257</f>
        <v>977.95</v>
      </c>
      <c r="CZ257">
        <f>AE257</f>
        <v>146.84</v>
      </c>
      <c r="DA257">
        <f>AI257</f>
        <v>6.66</v>
      </c>
      <c r="DB257">
        <f t="shared" si="32"/>
        <v>2936.8</v>
      </c>
      <c r="DC257">
        <f t="shared" si="33"/>
        <v>0</v>
      </c>
    </row>
    <row r="258" spans="1:107" x14ac:dyDescent="0.2">
      <c r="A258">
        <f>ROW(Source!A615)</f>
        <v>615</v>
      </c>
      <c r="B258">
        <v>40385408</v>
      </c>
      <c r="C258">
        <v>40388108</v>
      </c>
      <c r="D258">
        <v>26715131</v>
      </c>
      <c r="E258">
        <v>26675980</v>
      </c>
      <c r="F258">
        <v>1</v>
      </c>
      <c r="G258">
        <v>26675980</v>
      </c>
      <c r="H258">
        <v>1</v>
      </c>
      <c r="I258" t="s">
        <v>901</v>
      </c>
      <c r="J258" t="s">
        <v>3</v>
      </c>
      <c r="K258" t="s">
        <v>902</v>
      </c>
      <c r="L258">
        <v>1191</v>
      </c>
      <c r="N258">
        <v>1013</v>
      </c>
      <c r="O258" t="s">
        <v>903</v>
      </c>
      <c r="P258" t="s">
        <v>903</v>
      </c>
      <c r="Q258">
        <v>1</v>
      </c>
      <c r="W258">
        <v>0</v>
      </c>
      <c r="X258">
        <v>476480486</v>
      </c>
      <c r="Y258">
        <v>21.68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1</v>
      </c>
      <c r="AJ258">
        <v>1</v>
      </c>
      <c r="AK258">
        <v>1</v>
      </c>
      <c r="AL258">
        <v>1</v>
      </c>
      <c r="AN258">
        <v>0</v>
      </c>
      <c r="AO258">
        <v>1</v>
      </c>
      <c r="AP258">
        <v>1</v>
      </c>
      <c r="AQ258">
        <v>0</v>
      </c>
      <c r="AR258">
        <v>0</v>
      </c>
      <c r="AS258" t="s">
        <v>3</v>
      </c>
      <c r="AT258">
        <v>5.42</v>
      </c>
      <c r="AU258" t="s">
        <v>421</v>
      </c>
      <c r="AV258">
        <v>1</v>
      </c>
      <c r="AW258">
        <v>2</v>
      </c>
      <c r="AX258">
        <v>40388111</v>
      </c>
      <c r="AY258">
        <v>1</v>
      </c>
      <c r="AZ258">
        <v>0</v>
      </c>
      <c r="BA258">
        <v>255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Y258*Source!I615</f>
        <v>0</v>
      </c>
      <c r="CY258">
        <f>AD258</f>
        <v>0</v>
      </c>
      <c r="CZ258">
        <f>AH258</f>
        <v>0</v>
      </c>
      <c r="DA258">
        <f>AL258</f>
        <v>1</v>
      </c>
      <c r="DB258">
        <f>ROUND((ROUND(AT258*CZ258,2)*4),6)</f>
        <v>0</v>
      </c>
      <c r="DC258">
        <f>ROUND((ROUND(AT258*AG258,2)*4),6)</f>
        <v>0</v>
      </c>
    </row>
    <row r="259" spans="1:107" x14ac:dyDescent="0.2">
      <c r="A259">
        <f>ROW(Source!A615)</f>
        <v>615</v>
      </c>
      <c r="B259">
        <v>40385408</v>
      </c>
      <c r="C259">
        <v>40388108</v>
      </c>
      <c r="D259">
        <v>26782370</v>
      </c>
      <c r="E259">
        <v>1</v>
      </c>
      <c r="F259">
        <v>1</v>
      </c>
      <c r="G259">
        <v>26675980</v>
      </c>
      <c r="H259">
        <v>3</v>
      </c>
      <c r="I259" t="s">
        <v>298</v>
      </c>
      <c r="J259" t="s">
        <v>300</v>
      </c>
      <c r="K259" t="s">
        <v>299</v>
      </c>
      <c r="L259">
        <v>1339</v>
      </c>
      <c r="N259">
        <v>1007</v>
      </c>
      <c r="O259" t="s">
        <v>44</v>
      </c>
      <c r="P259" t="s">
        <v>44</v>
      </c>
      <c r="Q259">
        <v>1</v>
      </c>
      <c r="W259">
        <v>0</v>
      </c>
      <c r="X259">
        <v>92320855</v>
      </c>
      <c r="Y259">
        <v>20</v>
      </c>
      <c r="AA259">
        <v>977.95</v>
      </c>
      <c r="AB259">
        <v>0</v>
      </c>
      <c r="AC259">
        <v>0</v>
      </c>
      <c r="AD259">
        <v>0</v>
      </c>
      <c r="AE259">
        <v>146.84</v>
      </c>
      <c r="AF259">
        <v>0</v>
      </c>
      <c r="AG259">
        <v>0</v>
      </c>
      <c r="AH259">
        <v>0</v>
      </c>
      <c r="AI259">
        <v>6.66</v>
      </c>
      <c r="AJ259">
        <v>1</v>
      </c>
      <c r="AK259">
        <v>1</v>
      </c>
      <c r="AL259">
        <v>1</v>
      </c>
      <c r="AN259">
        <v>0</v>
      </c>
      <c r="AO259">
        <v>0</v>
      </c>
      <c r="AP259">
        <v>1</v>
      </c>
      <c r="AQ259">
        <v>0</v>
      </c>
      <c r="AR259">
        <v>0</v>
      </c>
      <c r="AS259" t="s">
        <v>3</v>
      </c>
      <c r="AT259">
        <v>5</v>
      </c>
      <c r="AU259" t="s">
        <v>421</v>
      </c>
      <c r="AV259">
        <v>0</v>
      </c>
      <c r="AW259">
        <v>1</v>
      </c>
      <c r="AX259">
        <v>-1</v>
      </c>
      <c r="AY259">
        <v>0</v>
      </c>
      <c r="AZ259">
        <v>0</v>
      </c>
      <c r="BA259" t="s">
        <v>3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Y259*Source!I615</f>
        <v>0</v>
      </c>
      <c r="CY259">
        <f>AA259</f>
        <v>977.95</v>
      </c>
      <c r="CZ259">
        <f>AE259</f>
        <v>146.84</v>
      </c>
      <c r="DA259">
        <f>AI259</f>
        <v>6.66</v>
      </c>
      <c r="DB259">
        <f>ROUND((ROUND(AT259*CZ259,2)*4),6)</f>
        <v>2936.8</v>
      </c>
      <c r="DC259">
        <f>ROUND((ROUND(AT259*AG259,2)*4),6)</f>
        <v>0</v>
      </c>
    </row>
    <row r="260" spans="1:107" x14ac:dyDescent="0.2">
      <c r="A260">
        <f>ROW(Source!A617)</f>
        <v>617</v>
      </c>
      <c r="B260">
        <v>40385408</v>
      </c>
      <c r="C260">
        <v>40388114</v>
      </c>
      <c r="D260">
        <v>26715131</v>
      </c>
      <c r="E260">
        <v>26675980</v>
      </c>
      <c r="F260">
        <v>1</v>
      </c>
      <c r="G260">
        <v>26675980</v>
      </c>
      <c r="H260">
        <v>1</v>
      </c>
      <c r="I260" t="s">
        <v>901</v>
      </c>
      <c r="J260" t="s">
        <v>3</v>
      </c>
      <c r="K260" t="s">
        <v>902</v>
      </c>
      <c r="L260">
        <v>1191</v>
      </c>
      <c r="N260">
        <v>1013</v>
      </c>
      <c r="O260" t="s">
        <v>903</v>
      </c>
      <c r="P260" t="s">
        <v>903</v>
      </c>
      <c r="Q260">
        <v>1</v>
      </c>
      <c r="W260">
        <v>0</v>
      </c>
      <c r="X260">
        <v>476480486</v>
      </c>
      <c r="Y260">
        <v>135.01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1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135.01</v>
      </c>
      <c r="AU260" t="s">
        <v>3</v>
      </c>
      <c r="AV260">
        <v>1</v>
      </c>
      <c r="AW260">
        <v>2</v>
      </c>
      <c r="AX260">
        <v>40388121</v>
      </c>
      <c r="AY260">
        <v>1</v>
      </c>
      <c r="AZ260">
        <v>0</v>
      </c>
      <c r="BA260">
        <v>257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Y260*Source!I617</f>
        <v>0</v>
      </c>
      <c r="CY260">
        <f>AD260</f>
        <v>0</v>
      </c>
      <c r="CZ260">
        <f>AH260</f>
        <v>0</v>
      </c>
      <c r="DA260">
        <f>AL260</f>
        <v>1</v>
      </c>
      <c r="DB260">
        <f t="shared" ref="DB260:DB291" si="34">ROUND(ROUND(AT260*CZ260,2),6)</f>
        <v>0</v>
      </c>
      <c r="DC260">
        <f t="shared" ref="DC260:DC291" si="35">ROUND(ROUND(AT260*AG260,2),6)</f>
        <v>0</v>
      </c>
    </row>
    <row r="261" spans="1:107" x14ac:dyDescent="0.2">
      <c r="A261">
        <f>ROW(Source!A617)</f>
        <v>617</v>
      </c>
      <c r="B261">
        <v>40385408</v>
      </c>
      <c r="C261">
        <v>40388114</v>
      </c>
      <c r="D261">
        <v>26763322</v>
      </c>
      <c r="E261">
        <v>1</v>
      </c>
      <c r="F261">
        <v>1</v>
      </c>
      <c r="G261">
        <v>26675980</v>
      </c>
      <c r="H261">
        <v>3</v>
      </c>
      <c r="I261" t="s">
        <v>565</v>
      </c>
      <c r="J261" t="s">
        <v>567</v>
      </c>
      <c r="K261" t="s">
        <v>566</v>
      </c>
      <c r="L261">
        <v>1339</v>
      </c>
      <c r="N261">
        <v>1007</v>
      </c>
      <c r="O261" t="s">
        <v>44</v>
      </c>
      <c r="P261" t="s">
        <v>44</v>
      </c>
      <c r="Q261">
        <v>1</v>
      </c>
      <c r="W261">
        <v>0</v>
      </c>
      <c r="X261">
        <v>-862991314</v>
      </c>
      <c r="Y261">
        <v>30</v>
      </c>
      <c r="AA261">
        <v>7.07</v>
      </c>
      <c r="AB261">
        <v>0</v>
      </c>
      <c r="AC261">
        <v>0</v>
      </c>
      <c r="AD261">
        <v>0</v>
      </c>
      <c r="AE261">
        <v>7.07</v>
      </c>
      <c r="AF261">
        <v>0</v>
      </c>
      <c r="AG261">
        <v>0</v>
      </c>
      <c r="AH261">
        <v>0</v>
      </c>
      <c r="AI261">
        <v>1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30</v>
      </c>
      <c r="AU261" t="s">
        <v>3</v>
      </c>
      <c r="AV261">
        <v>0</v>
      </c>
      <c r="AW261">
        <v>2</v>
      </c>
      <c r="AX261">
        <v>40388122</v>
      </c>
      <c r="AY261">
        <v>1</v>
      </c>
      <c r="AZ261">
        <v>0</v>
      </c>
      <c r="BA261">
        <v>258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Y261*Source!I617</f>
        <v>0</v>
      </c>
      <c r="CY261">
        <f>AA261</f>
        <v>7.07</v>
      </c>
      <c r="CZ261">
        <f>AE261</f>
        <v>7.07</v>
      </c>
      <c r="DA261">
        <f>AI261</f>
        <v>1</v>
      </c>
      <c r="DB261">
        <f t="shared" si="34"/>
        <v>212.1</v>
      </c>
      <c r="DC261">
        <f t="shared" si="35"/>
        <v>0</v>
      </c>
    </row>
    <row r="262" spans="1:107" x14ac:dyDescent="0.2">
      <c r="A262">
        <f>ROW(Source!A617)</f>
        <v>617</v>
      </c>
      <c r="B262">
        <v>40385408</v>
      </c>
      <c r="C262">
        <v>40388114</v>
      </c>
      <c r="D262">
        <v>26763431</v>
      </c>
      <c r="E262">
        <v>1</v>
      </c>
      <c r="F262">
        <v>1</v>
      </c>
      <c r="G262">
        <v>26675980</v>
      </c>
      <c r="H262">
        <v>3</v>
      </c>
      <c r="I262" t="s">
        <v>1019</v>
      </c>
      <c r="J262" t="s">
        <v>1020</v>
      </c>
      <c r="K262" t="s">
        <v>1021</v>
      </c>
      <c r="L262">
        <v>1339</v>
      </c>
      <c r="N262">
        <v>1007</v>
      </c>
      <c r="O262" t="s">
        <v>44</v>
      </c>
      <c r="P262" t="s">
        <v>44</v>
      </c>
      <c r="Q262">
        <v>1</v>
      </c>
      <c r="W262">
        <v>0</v>
      </c>
      <c r="X262">
        <v>468437763</v>
      </c>
      <c r="Y262">
        <v>8.0000000000000002E-3</v>
      </c>
      <c r="AA262">
        <v>1828.56</v>
      </c>
      <c r="AB262">
        <v>0</v>
      </c>
      <c r="AC262">
        <v>0</v>
      </c>
      <c r="AD262">
        <v>0</v>
      </c>
      <c r="AE262">
        <v>1828.56</v>
      </c>
      <c r="AF262">
        <v>0</v>
      </c>
      <c r="AG262">
        <v>0</v>
      </c>
      <c r="AH262">
        <v>0</v>
      </c>
      <c r="AI262">
        <v>1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8.0000000000000002E-3</v>
      </c>
      <c r="AU262" t="s">
        <v>3</v>
      </c>
      <c r="AV262">
        <v>0</v>
      </c>
      <c r="AW262">
        <v>2</v>
      </c>
      <c r="AX262">
        <v>40388123</v>
      </c>
      <c r="AY262">
        <v>1</v>
      </c>
      <c r="AZ262">
        <v>0</v>
      </c>
      <c r="BA262">
        <v>259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Y262*Source!I617</f>
        <v>0</v>
      </c>
      <c r="CY262">
        <f>AA262</f>
        <v>1828.56</v>
      </c>
      <c r="CZ262">
        <f>AE262</f>
        <v>1828.56</v>
      </c>
      <c r="DA262">
        <f>AI262</f>
        <v>1</v>
      </c>
      <c r="DB262">
        <f t="shared" si="34"/>
        <v>14.63</v>
      </c>
      <c r="DC262">
        <f t="shared" si="35"/>
        <v>0</v>
      </c>
    </row>
    <row r="263" spans="1:107" x14ac:dyDescent="0.2">
      <c r="A263">
        <f>ROW(Source!A617)</f>
        <v>617</v>
      </c>
      <c r="B263">
        <v>40385408</v>
      </c>
      <c r="C263">
        <v>40388114</v>
      </c>
      <c r="D263">
        <v>26782343</v>
      </c>
      <c r="E263">
        <v>1</v>
      </c>
      <c r="F263">
        <v>1</v>
      </c>
      <c r="G263">
        <v>26675980</v>
      </c>
      <c r="H263">
        <v>3</v>
      </c>
      <c r="I263" t="s">
        <v>428</v>
      </c>
      <c r="J263" t="s">
        <v>430</v>
      </c>
      <c r="K263" t="s">
        <v>429</v>
      </c>
      <c r="L263">
        <v>1354</v>
      </c>
      <c r="N263">
        <v>1010</v>
      </c>
      <c r="O263" t="s">
        <v>344</v>
      </c>
      <c r="P263" t="s">
        <v>344</v>
      </c>
      <c r="Q263">
        <v>1</v>
      </c>
      <c r="W263">
        <v>0</v>
      </c>
      <c r="X263">
        <v>-1755298893</v>
      </c>
      <c r="Y263">
        <v>1800</v>
      </c>
      <c r="AA263">
        <v>58.06</v>
      </c>
      <c r="AB263">
        <v>0</v>
      </c>
      <c r="AC263">
        <v>0</v>
      </c>
      <c r="AD263">
        <v>0</v>
      </c>
      <c r="AE263">
        <v>45.36</v>
      </c>
      <c r="AF263">
        <v>0</v>
      </c>
      <c r="AG263">
        <v>0</v>
      </c>
      <c r="AH263">
        <v>0</v>
      </c>
      <c r="AI263">
        <v>1.28</v>
      </c>
      <c r="AJ263">
        <v>1</v>
      </c>
      <c r="AK263">
        <v>1</v>
      </c>
      <c r="AL263">
        <v>1</v>
      </c>
      <c r="AN263">
        <v>0</v>
      </c>
      <c r="AO263">
        <v>0</v>
      </c>
      <c r="AP263">
        <v>0</v>
      </c>
      <c r="AQ263">
        <v>0</v>
      </c>
      <c r="AR263">
        <v>0</v>
      </c>
      <c r="AS263" t="s">
        <v>3</v>
      </c>
      <c r="AT263">
        <v>1800</v>
      </c>
      <c r="AU263" t="s">
        <v>3</v>
      </c>
      <c r="AV263">
        <v>0</v>
      </c>
      <c r="AW263">
        <v>1</v>
      </c>
      <c r="AX263">
        <v>-1</v>
      </c>
      <c r="AY263">
        <v>0</v>
      </c>
      <c r="AZ263">
        <v>0</v>
      </c>
      <c r="BA263" t="s">
        <v>3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Y263*Source!I617</f>
        <v>0</v>
      </c>
      <c r="CY263">
        <f>AA263</f>
        <v>58.06</v>
      </c>
      <c r="CZ263">
        <f>AE263</f>
        <v>45.36</v>
      </c>
      <c r="DA263">
        <f>AI263</f>
        <v>1.28</v>
      </c>
      <c r="DB263">
        <f t="shared" si="34"/>
        <v>81648</v>
      </c>
      <c r="DC263">
        <f t="shared" si="35"/>
        <v>0</v>
      </c>
    </row>
    <row r="264" spans="1:107" x14ac:dyDescent="0.2">
      <c r="A264">
        <f>ROW(Source!A617)</f>
        <v>617</v>
      </c>
      <c r="B264">
        <v>40385408</v>
      </c>
      <c r="C264">
        <v>40388114</v>
      </c>
      <c r="D264">
        <v>26782376</v>
      </c>
      <c r="E264">
        <v>1</v>
      </c>
      <c r="F264">
        <v>1</v>
      </c>
      <c r="G264">
        <v>26675980</v>
      </c>
      <c r="H264">
        <v>3</v>
      </c>
      <c r="I264" t="s">
        <v>1010</v>
      </c>
      <c r="J264" t="s">
        <v>1011</v>
      </c>
      <c r="K264" t="s">
        <v>1012</v>
      </c>
      <c r="L264">
        <v>1339</v>
      </c>
      <c r="N264">
        <v>1007</v>
      </c>
      <c r="O264" t="s">
        <v>44</v>
      </c>
      <c r="P264" t="s">
        <v>44</v>
      </c>
      <c r="Q264">
        <v>1</v>
      </c>
      <c r="W264">
        <v>0</v>
      </c>
      <c r="X264">
        <v>814528933</v>
      </c>
      <c r="Y264">
        <v>2</v>
      </c>
      <c r="AA264">
        <v>407.48</v>
      </c>
      <c r="AB264">
        <v>0</v>
      </c>
      <c r="AC264">
        <v>0</v>
      </c>
      <c r="AD264">
        <v>0</v>
      </c>
      <c r="AE264">
        <v>407.48</v>
      </c>
      <c r="AF264">
        <v>0</v>
      </c>
      <c r="AG264">
        <v>0</v>
      </c>
      <c r="AH264">
        <v>0</v>
      </c>
      <c r="AI264">
        <v>1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2</v>
      </c>
      <c r="AU264" t="s">
        <v>3</v>
      </c>
      <c r="AV264">
        <v>0</v>
      </c>
      <c r="AW264">
        <v>2</v>
      </c>
      <c r="AX264">
        <v>40388124</v>
      </c>
      <c r="AY264">
        <v>1</v>
      </c>
      <c r="AZ264">
        <v>0</v>
      </c>
      <c r="BA264">
        <v>260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Y264*Source!I617</f>
        <v>0</v>
      </c>
      <c r="CY264">
        <f>AA264</f>
        <v>407.48</v>
      </c>
      <c r="CZ264">
        <f>AE264</f>
        <v>407.48</v>
      </c>
      <c r="DA264">
        <f>AI264</f>
        <v>1</v>
      </c>
      <c r="DB264">
        <f t="shared" si="34"/>
        <v>814.96</v>
      </c>
      <c r="DC264">
        <f t="shared" si="35"/>
        <v>0</v>
      </c>
    </row>
    <row r="265" spans="1:107" x14ac:dyDescent="0.2">
      <c r="A265">
        <f>ROW(Source!A617)</f>
        <v>617</v>
      </c>
      <c r="B265">
        <v>40385408</v>
      </c>
      <c r="C265">
        <v>40388114</v>
      </c>
      <c r="D265">
        <v>26736904</v>
      </c>
      <c r="E265">
        <v>26675980</v>
      </c>
      <c r="F265">
        <v>1</v>
      </c>
      <c r="G265">
        <v>26675980</v>
      </c>
      <c r="H265">
        <v>3</v>
      </c>
      <c r="I265" t="s">
        <v>991</v>
      </c>
      <c r="J265" t="s">
        <v>3</v>
      </c>
      <c r="K265" t="s">
        <v>992</v>
      </c>
      <c r="L265">
        <v>1344</v>
      </c>
      <c r="N265">
        <v>1008</v>
      </c>
      <c r="O265" t="s">
        <v>931</v>
      </c>
      <c r="P265" t="s">
        <v>931</v>
      </c>
      <c r="Q265">
        <v>1</v>
      </c>
      <c r="W265">
        <v>0</v>
      </c>
      <c r="X265">
        <v>-94250534</v>
      </c>
      <c r="Y265">
        <v>6.79</v>
      </c>
      <c r="AA265">
        <v>1</v>
      </c>
      <c r="AB265">
        <v>0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1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6.79</v>
      </c>
      <c r="AU265" t="s">
        <v>3</v>
      </c>
      <c r="AV265">
        <v>0</v>
      </c>
      <c r="AW265">
        <v>2</v>
      </c>
      <c r="AX265">
        <v>40388126</v>
      </c>
      <c r="AY265">
        <v>1</v>
      </c>
      <c r="AZ265">
        <v>0</v>
      </c>
      <c r="BA265">
        <v>262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Y265*Source!I617</f>
        <v>0</v>
      </c>
      <c r="CY265">
        <f>AA265</f>
        <v>1</v>
      </c>
      <c r="CZ265">
        <f>AE265</f>
        <v>1</v>
      </c>
      <c r="DA265">
        <f>AI265</f>
        <v>1</v>
      </c>
      <c r="DB265">
        <f t="shared" si="34"/>
        <v>6.79</v>
      </c>
      <c r="DC265">
        <f t="shared" si="35"/>
        <v>0</v>
      </c>
    </row>
    <row r="266" spans="1:107" x14ac:dyDescent="0.2">
      <c r="A266">
        <f>ROW(Source!A619)</f>
        <v>619</v>
      </c>
      <c r="B266">
        <v>40385408</v>
      </c>
      <c r="C266">
        <v>40388128</v>
      </c>
      <c r="D266">
        <v>26715131</v>
      </c>
      <c r="E266">
        <v>26675980</v>
      </c>
      <c r="F266">
        <v>1</v>
      </c>
      <c r="G266">
        <v>26675980</v>
      </c>
      <c r="H266">
        <v>1</v>
      </c>
      <c r="I266" t="s">
        <v>901</v>
      </c>
      <c r="J266" t="s">
        <v>3</v>
      </c>
      <c r="K266" t="s">
        <v>902</v>
      </c>
      <c r="L266">
        <v>1191</v>
      </c>
      <c r="N266">
        <v>1013</v>
      </c>
      <c r="O266" t="s">
        <v>903</v>
      </c>
      <c r="P266" t="s">
        <v>903</v>
      </c>
      <c r="Q266">
        <v>1</v>
      </c>
      <c r="W266">
        <v>0</v>
      </c>
      <c r="X266">
        <v>476480486</v>
      </c>
      <c r="Y266">
        <v>135.01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1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135.01</v>
      </c>
      <c r="AU266" t="s">
        <v>3</v>
      </c>
      <c r="AV266">
        <v>1</v>
      </c>
      <c r="AW266">
        <v>2</v>
      </c>
      <c r="AX266">
        <v>40388135</v>
      </c>
      <c r="AY266">
        <v>1</v>
      </c>
      <c r="AZ266">
        <v>0</v>
      </c>
      <c r="BA266">
        <v>263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Y266*Source!I619</f>
        <v>0</v>
      </c>
      <c r="CY266">
        <f>AD266</f>
        <v>0</v>
      </c>
      <c r="CZ266">
        <f>AH266</f>
        <v>0</v>
      </c>
      <c r="DA266">
        <f>AL266</f>
        <v>1</v>
      </c>
      <c r="DB266">
        <f t="shared" si="34"/>
        <v>0</v>
      </c>
      <c r="DC266">
        <f t="shared" si="35"/>
        <v>0</v>
      </c>
    </row>
    <row r="267" spans="1:107" x14ac:dyDescent="0.2">
      <c r="A267">
        <f>ROW(Source!A619)</f>
        <v>619</v>
      </c>
      <c r="B267">
        <v>40385408</v>
      </c>
      <c r="C267">
        <v>40388128</v>
      </c>
      <c r="D267">
        <v>26763322</v>
      </c>
      <c r="E267">
        <v>1</v>
      </c>
      <c r="F267">
        <v>1</v>
      </c>
      <c r="G267">
        <v>26675980</v>
      </c>
      <c r="H267">
        <v>3</v>
      </c>
      <c r="I267" t="s">
        <v>565</v>
      </c>
      <c r="J267" t="s">
        <v>567</v>
      </c>
      <c r="K267" t="s">
        <v>566</v>
      </c>
      <c r="L267">
        <v>1339</v>
      </c>
      <c r="N267">
        <v>1007</v>
      </c>
      <c r="O267" t="s">
        <v>44</v>
      </c>
      <c r="P267" t="s">
        <v>44</v>
      </c>
      <c r="Q267">
        <v>1</v>
      </c>
      <c r="W267">
        <v>0</v>
      </c>
      <c r="X267">
        <v>-862991314</v>
      </c>
      <c r="Y267">
        <v>30</v>
      </c>
      <c r="AA267">
        <v>7.07</v>
      </c>
      <c r="AB267">
        <v>0</v>
      </c>
      <c r="AC267">
        <v>0</v>
      </c>
      <c r="AD267">
        <v>0</v>
      </c>
      <c r="AE267">
        <v>7.07</v>
      </c>
      <c r="AF267">
        <v>0</v>
      </c>
      <c r="AG267">
        <v>0</v>
      </c>
      <c r="AH267">
        <v>0</v>
      </c>
      <c r="AI267">
        <v>1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30</v>
      </c>
      <c r="AU267" t="s">
        <v>3</v>
      </c>
      <c r="AV267">
        <v>0</v>
      </c>
      <c r="AW267">
        <v>2</v>
      </c>
      <c r="AX267">
        <v>40388136</v>
      </c>
      <c r="AY267">
        <v>1</v>
      </c>
      <c r="AZ267">
        <v>0</v>
      </c>
      <c r="BA267">
        <v>264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Y267*Source!I619</f>
        <v>0</v>
      </c>
      <c r="CY267">
        <f>AA267</f>
        <v>7.07</v>
      </c>
      <c r="CZ267">
        <f>AE267</f>
        <v>7.07</v>
      </c>
      <c r="DA267">
        <f>AI267</f>
        <v>1</v>
      </c>
      <c r="DB267">
        <f t="shared" si="34"/>
        <v>212.1</v>
      </c>
      <c r="DC267">
        <f t="shared" si="35"/>
        <v>0</v>
      </c>
    </row>
    <row r="268" spans="1:107" x14ac:dyDescent="0.2">
      <c r="A268">
        <f>ROW(Source!A619)</f>
        <v>619</v>
      </c>
      <c r="B268">
        <v>40385408</v>
      </c>
      <c r="C268">
        <v>40388128</v>
      </c>
      <c r="D268">
        <v>26763431</v>
      </c>
      <c r="E268">
        <v>1</v>
      </c>
      <c r="F268">
        <v>1</v>
      </c>
      <c r="G268">
        <v>26675980</v>
      </c>
      <c r="H268">
        <v>3</v>
      </c>
      <c r="I268" t="s">
        <v>1019</v>
      </c>
      <c r="J268" t="s">
        <v>1020</v>
      </c>
      <c r="K268" t="s">
        <v>1021</v>
      </c>
      <c r="L268">
        <v>1339</v>
      </c>
      <c r="N268">
        <v>1007</v>
      </c>
      <c r="O268" t="s">
        <v>44</v>
      </c>
      <c r="P268" t="s">
        <v>44</v>
      </c>
      <c r="Q268">
        <v>1</v>
      </c>
      <c r="W268">
        <v>0</v>
      </c>
      <c r="X268">
        <v>468437763</v>
      </c>
      <c r="Y268">
        <v>8.0000000000000002E-3</v>
      </c>
      <c r="AA268">
        <v>1828.56</v>
      </c>
      <c r="AB268">
        <v>0</v>
      </c>
      <c r="AC268">
        <v>0</v>
      </c>
      <c r="AD268">
        <v>0</v>
      </c>
      <c r="AE268">
        <v>1828.56</v>
      </c>
      <c r="AF268">
        <v>0</v>
      </c>
      <c r="AG268">
        <v>0</v>
      </c>
      <c r="AH268">
        <v>0</v>
      </c>
      <c r="AI268">
        <v>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8.0000000000000002E-3</v>
      </c>
      <c r="AU268" t="s">
        <v>3</v>
      </c>
      <c r="AV268">
        <v>0</v>
      </c>
      <c r="AW268">
        <v>2</v>
      </c>
      <c r="AX268">
        <v>40388137</v>
      </c>
      <c r="AY268">
        <v>1</v>
      </c>
      <c r="AZ268">
        <v>0</v>
      </c>
      <c r="BA268">
        <v>265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Y268*Source!I619</f>
        <v>0</v>
      </c>
      <c r="CY268">
        <f>AA268</f>
        <v>1828.56</v>
      </c>
      <c r="CZ268">
        <f>AE268</f>
        <v>1828.56</v>
      </c>
      <c r="DA268">
        <f>AI268</f>
        <v>1</v>
      </c>
      <c r="DB268">
        <f t="shared" si="34"/>
        <v>14.63</v>
      </c>
      <c r="DC268">
        <f t="shared" si="35"/>
        <v>0</v>
      </c>
    </row>
    <row r="269" spans="1:107" x14ac:dyDescent="0.2">
      <c r="A269">
        <f>ROW(Source!A619)</f>
        <v>619</v>
      </c>
      <c r="B269">
        <v>40385408</v>
      </c>
      <c r="C269">
        <v>40388128</v>
      </c>
      <c r="D269">
        <v>26782314</v>
      </c>
      <c r="E269">
        <v>1</v>
      </c>
      <c r="F269">
        <v>1</v>
      </c>
      <c r="G269">
        <v>26675980</v>
      </c>
      <c r="H269">
        <v>3</v>
      </c>
      <c r="I269" t="s">
        <v>433</v>
      </c>
      <c r="J269" t="s">
        <v>435</v>
      </c>
      <c r="K269" t="s">
        <v>434</v>
      </c>
      <c r="L269">
        <v>1354</v>
      </c>
      <c r="N269">
        <v>1010</v>
      </c>
      <c r="O269" t="s">
        <v>344</v>
      </c>
      <c r="P269" t="s">
        <v>344</v>
      </c>
      <c r="Q269">
        <v>1</v>
      </c>
      <c r="W269">
        <v>0</v>
      </c>
      <c r="X269">
        <v>-85359034</v>
      </c>
      <c r="Y269">
        <v>1800</v>
      </c>
      <c r="AA269">
        <v>43.71</v>
      </c>
      <c r="AB269">
        <v>0</v>
      </c>
      <c r="AC269">
        <v>0</v>
      </c>
      <c r="AD269">
        <v>0</v>
      </c>
      <c r="AE269">
        <v>37.04</v>
      </c>
      <c r="AF269">
        <v>0</v>
      </c>
      <c r="AG269">
        <v>0</v>
      </c>
      <c r="AH269">
        <v>0</v>
      </c>
      <c r="AI269">
        <v>1.18</v>
      </c>
      <c r="AJ269">
        <v>1</v>
      </c>
      <c r="AK269">
        <v>1</v>
      </c>
      <c r="AL269">
        <v>1</v>
      </c>
      <c r="AN269">
        <v>0</v>
      </c>
      <c r="AO269">
        <v>0</v>
      </c>
      <c r="AP269">
        <v>0</v>
      </c>
      <c r="AQ269">
        <v>0</v>
      </c>
      <c r="AR269">
        <v>0</v>
      </c>
      <c r="AS269" t="s">
        <v>3</v>
      </c>
      <c r="AT269">
        <v>1800</v>
      </c>
      <c r="AU269" t="s">
        <v>3</v>
      </c>
      <c r="AV269">
        <v>0</v>
      </c>
      <c r="AW269">
        <v>1</v>
      </c>
      <c r="AX269">
        <v>-1</v>
      </c>
      <c r="AY269">
        <v>0</v>
      </c>
      <c r="AZ269">
        <v>0</v>
      </c>
      <c r="BA269" t="s">
        <v>3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Y269*Source!I619</f>
        <v>0</v>
      </c>
      <c r="CY269">
        <f>AA269</f>
        <v>43.71</v>
      </c>
      <c r="CZ269">
        <f>AE269</f>
        <v>37.04</v>
      </c>
      <c r="DA269">
        <f>AI269</f>
        <v>1.18</v>
      </c>
      <c r="DB269">
        <f t="shared" si="34"/>
        <v>66672</v>
      </c>
      <c r="DC269">
        <f t="shared" si="35"/>
        <v>0</v>
      </c>
    </row>
    <row r="270" spans="1:107" x14ac:dyDescent="0.2">
      <c r="A270">
        <f>ROW(Source!A619)</f>
        <v>619</v>
      </c>
      <c r="B270">
        <v>40385408</v>
      </c>
      <c r="C270">
        <v>40388128</v>
      </c>
      <c r="D270">
        <v>26782376</v>
      </c>
      <c r="E270">
        <v>1</v>
      </c>
      <c r="F270">
        <v>1</v>
      </c>
      <c r="G270">
        <v>26675980</v>
      </c>
      <c r="H270">
        <v>3</v>
      </c>
      <c r="I270" t="s">
        <v>1010</v>
      </c>
      <c r="J270" t="s">
        <v>1011</v>
      </c>
      <c r="K270" t="s">
        <v>1012</v>
      </c>
      <c r="L270">
        <v>1339</v>
      </c>
      <c r="N270">
        <v>1007</v>
      </c>
      <c r="O270" t="s">
        <v>44</v>
      </c>
      <c r="P270" t="s">
        <v>44</v>
      </c>
      <c r="Q270">
        <v>1</v>
      </c>
      <c r="W270">
        <v>0</v>
      </c>
      <c r="X270">
        <v>814528933</v>
      </c>
      <c r="Y270">
        <v>2</v>
      </c>
      <c r="AA270">
        <v>407.48</v>
      </c>
      <c r="AB270">
        <v>0</v>
      </c>
      <c r="AC270">
        <v>0</v>
      </c>
      <c r="AD270">
        <v>0</v>
      </c>
      <c r="AE270">
        <v>407.48</v>
      </c>
      <c r="AF270">
        <v>0</v>
      </c>
      <c r="AG270">
        <v>0</v>
      </c>
      <c r="AH270">
        <v>0</v>
      </c>
      <c r="AI270">
        <v>1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2</v>
      </c>
      <c r="AU270" t="s">
        <v>3</v>
      </c>
      <c r="AV270">
        <v>0</v>
      </c>
      <c r="AW270">
        <v>2</v>
      </c>
      <c r="AX270">
        <v>40388138</v>
      </c>
      <c r="AY270">
        <v>1</v>
      </c>
      <c r="AZ270">
        <v>0</v>
      </c>
      <c r="BA270">
        <v>266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Y270*Source!I619</f>
        <v>0</v>
      </c>
      <c r="CY270">
        <f>AA270</f>
        <v>407.48</v>
      </c>
      <c r="CZ270">
        <f>AE270</f>
        <v>407.48</v>
      </c>
      <c r="DA270">
        <f>AI270</f>
        <v>1</v>
      </c>
      <c r="DB270">
        <f t="shared" si="34"/>
        <v>814.96</v>
      </c>
      <c r="DC270">
        <f t="shared" si="35"/>
        <v>0</v>
      </c>
    </row>
    <row r="271" spans="1:107" x14ac:dyDescent="0.2">
      <c r="A271">
        <f>ROW(Source!A619)</f>
        <v>619</v>
      </c>
      <c r="B271">
        <v>40385408</v>
      </c>
      <c r="C271">
        <v>40388128</v>
      </c>
      <c r="D271">
        <v>26736904</v>
      </c>
      <c r="E271">
        <v>26675980</v>
      </c>
      <c r="F271">
        <v>1</v>
      </c>
      <c r="G271">
        <v>26675980</v>
      </c>
      <c r="H271">
        <v>3</v>
      </c>
      <c r="I271" t="s">
        <v>991</v>
      </c>
      <c r="J271" t="s">
        <v>3</v>
      </c>
      <c r="K271" t="s">
        <v>992</v>
      </c>
      <c r="L271">
        <v>1344</v>
      </c>
      <c r="N271">
        <v>1008</v>
      </c>
      <c r="O271" t="s">
        <v>931</v>
      </c>
      <c r="P271" t="s">
        <v>931</v>
      </c>
      <c r="Q271">
        <v>1</v>
      </c>
      <c r="W271">
        <v>0</v>
      </c>
      <c r="X271">
        <v>-94250534</v>
      </c>
      <c r="Y271">
        <v>6.79</v>
      </c>
      <c r="AA271">
        <v>1</v>
      </c>
      <c r="AB271">
        <v>0</v>
      </c>
      <c r="AC271">
        <v>0</v>
      </c>
      <c r="AD271">
        <v>0</v>
      </c>
      <c r="AE271">
        <v>1</v>
      </c>
      <c r="AF271">
        <v>0</v>
      </c>
      <c r="AG271">
        <v>0</v>
      </c>
      <c r="AH271">
        <v>0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0</v>
      </c>
      <c r="AQ271">
        <v>0</v>
      </c>
      <c r="AR271">
        <v>0</v>
      </c>
      <c r="AS271" t="s">
        <v>3</v>
      </c>
      <c r="AT271">
        <v>6.79</v>
      </c>
      <c r="AU271" t="s">
        <v>3</v>
      </c>
      <c r="AV271">
        <v>0</v>
      </c>
      <c r="AW271">
        <v>2</v>
      </c>
      <c r="AX271">
        <v>40388140</v>
      </c>
      <c r="AY271">
        <v>1</v>
      </c>
      <c r="AZ271">
        <v>0</v>
      </c>
      <c r="BA271">
        <v>268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Y271*Source!I619</f>
        <v>0</v>
      </c>
      <c r="CY271">
        <f>AA271</f>
        <v>1</v>
      </c>
      <c r="CZ271">
        <f>AE271</f>
        <v>1</v>
      </c>
      <c r="DA271">
        <f>AI271</f>
        <v>1</v>
      </c>
      <c r="DB271">
        <f t="shared" si="34"/>
        <v>6.79</v>
      </c>
      <c r="DC271">
        <f t="shared" si="35"/>
        <v>0</v>
      </c>
    </row>
    <row r="272" spans="1:107" x14ac:dyDescent="0.2">
      <c r="A272">
        <f>ROW(Source!A621)</f>
        <v>621</v>
      </c>
      <c r="B272">
        <v>40385408</v>
      </c>
      <c r="C272">
        <v>40388142</v>
      </c>
      <c r="D272">
        <v>26715131</v>
      </c>
      <c r="E272">
        <v>26675980</v>
      </c>
      <c r="F272">
        <v>1</v>
      </c>
      <c r="G272">
        <v>26675980</v>
      </c>
      <c r="H272">
        <v>1</v>
      </c>
      <c r="I272" t="s">
        <v>901</v>
      </c>
      <c r="J272" t="s">
        <v>3</v>
      </c>
      <c r="K272" t="s">
        <v>902</v>
      </c>
      <c r="L272">
        <v>1191</v>
      </c>
      <c r="N272">
        <v>1013</v>
      </c>
      <c r="O272" t="s">
        <v>903</v>
      </c>
      <c r="P272" t="s">
        <v>903</v>
      </c>
      <c r="Q272">
        <v>1</v>
      </c>
      <c r="W272">
        <v>0</v>
      </c>
      <c r="X272">
        <v>476480486</v>
      </c>
      <c r="Y272">
        <v>6.88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6.88</v>
      </c>
      <c r="AU272" t="s">
        <v>3</v>
      </c>
      <c r="AV272">
        <v>1</v>
      </c>
      <c r="AW272">
        <v>2</v>
      </c>
      <c r="AX272">
        <v>40388147</v>
      </c>
      <c r="AY272">
        <v>1</v>
      </c>
      <c r="AZ272">
        <v>0</v>
      </c>
      <c r="BA272">
        <v>269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Y272*Source!I621</f>
        <v>0</v>
      </c>
      <c r="CY272">
        <f>AD272</f>
        <v>0</v>
      </c>
      <c r="CZ272">
        <f>AH272</f>
        <v>0</v>
      </c>
      <c r="DA272">
        <f>AL272</f>
        <v>1</v>
      </c>
      <c r="DB272">
        <f t="shared" si="34"/>
        <v>0</v>
      </c>
      <c r="DC272">
        <f t="shared" si="35"/>
        <v>0</v>
      </c>
    </row>
    <row r="273" spans="1:107" x14ac:dyDescent="0.2">
      <c r="A273">
        <f>ROW(Source!A621)</f>
        <v>621</v>
      </c>
      <c r="B273">
        <v>40385408</v>
      </c>
      <c r="C273">
        <v>40388142</v>
      </c>
      <c r="D273">
        <v>26763431</v>
      </c>
      <c r="E273">
        <v>1</v>
      </c>
      <c r="F273">
        <v>1</v>
      </c>
      <c r="G273">
        <v>26675980</v>
      </c>
      <c r="H273">
        <v>3</v>
      </c>
      <c r="I273" t="s">
        <v>1019</v>
      </c>
      <c r="J273" t="s">
        <v>1020</v>
      </c>
      <c r="K273" t="s">
        <v>1021</v>
      </c>
      <c r="L273">
        <v>1339</v>
      </c>
      <c r="N273">
        <v>1007</v>
      </c>
      <c r="O273" t="s">
        <v>44</v>
      </c>
      <c r="P273" t="s">
        <v>44</v>
      </c>
      <c r="Q273">
        <v>1</v>
      </c>
      <c r="W273">
        <v>0</v>
      </c>
      <c r="X273">
        <v>468437763</v>
      </c>
      <c r="Y273">
        <v>5.0000000000000001E-3</v>
      </c>
      <c r="AA273">
        <v>1828.56</v>
      </c>
      <c r="AB273">
        <v>0</v>
      </c>
      <c r="AC273">
        <v>0</v>
      </c>
      <c r="AD273">
        <v>0</v>
      </c>
      <c r="AE273">
        <v>1828.56</v>
      </c>
      <c r="AF273">
        <v>0</v>
      </c>
      <c r="AG273">
        <v>0</v>
      </c>
      <c r="AH273">
        <v>0</v>
      </c>
      <c r="AI273">
        <v>1</v>
      </c>
      <c r="AJ273">
        <v>1</v>
      </c>
      <c r="AK273">
        <v>1</v>
      </c>
      <c r="AL273">
        <v>1</v>
      </c>
      <c r="AN273">
        <v>0</v>
      </c>
      <c r="AO273">
        <v>1</v>
      </c>
      <c r="AP273">
        <v>0</v>
      </c>
      <c r="AQ273">
        <v>0</v>
      </c>
      <c r="AR273">
        <v>0</v>
      </c>
      <c r="AS273" t="s">
        <v>3</v>
      </c>
      <c r="AT273">
        <v>5.0000000000000001E-3</v>
      </c>
      <c r="AU273" t="s">
        <v>3</v>
      </c>
      <c r="AV273">
        <v>0</v>
      </c>
      <c r="AW273">
        <v>2</v>
      </c>
      <c r="AX273">
        <v>40388148</v>
      </c>
      <c r="AY273">
        <v>1</v>
      </c>
      <c r="AZ273">
        <v>0</v>
      </c>
      <c r="BA273">
        <v>270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Y273*Source!I621</f>
        <v>0</v>
      </c>
      <c r="CY273">
        <f>AA273</f>
        <v>1828.56</v>
      </c>
      <c r="CZ273">
        <f>AE273</f>
        <v>1828.56</v>
      </c>
      <c r="DA273">
        <f>AI273</f>
        <v>1</v>
      </c>
      <c r="DB273">
        <f t="shared" si="34"/>
        <v>9.14</v>
      </c>
      <c r="DC273">
        <f t="shared" si="35"/>
        <v>0</v>
      </c>
    </row>
    <row r="274" spans="1:107" x14ac:dyDescent="0.2">
      <c r="A274">
        <f>ROW(Source!A621)</f>
        <v>621</v>
      </c>
      <c r="B274">
        <v>40385408</v>
      </c>
      <c r="C274">
        <v>40388142</v>
      </c>
      <c r="D274">
        <v>26782314</v>
      </c>
      <c r="E274">
        <v>1</v>
      </c>
      <c r="F274">
        <v>1</v>
      </c>
      <c r="G274">
        <v>26675980</v>
      </c>
      <c r="H274">
        <v>3</v>
      </c>
      <c r="I274" t="s">
        <v>433</v>
      </c>
      <c r="J274" t="s">
        <v>435</v>
      </c>
      <c r="K274" t="s">
        <v>434</v>
      </c>
      <c r="L274">
        <v>1354</v>
      </c>
      <c r="N274">
        <v>1010</v>
      </c>
      <c r="O274" t="s">
        <v>344</v>
      </c>
      <c r="P274" t="s">
        <v>344</v>
      </c>
      <c r="Q274">
        <v>1</v>
      </c>
      <c r="W274">
        <v>0</v>
      </c>
      <c r="X274">
        <v>-85359034</v>
      </c>
      <c r="Y274">
        <v>1000</v>
      </c>
      <c r="AA274">
        <v>43.71</v>
      </c>
      <c r="AB274">
        <v>0</v>
      </c>
      <c r="AC274">
        <v>0</v>
      </c>
      <c r="AD274">
        <v>0</v>
      </c>
      <c r="AE274">
        <v>37.04</v>
      </c>
      <c r="AF274">
        <v>0</v>
      </c>
      <c r="AG274">
        <v>0</v>
      </c>
      <c r="AH274">
        <v>0</v>
      </c>
      <c r="AI274">
        <v>1.18</v>
      </c>
      <c r="AJ274">
        <v>1</v>
      </c>
      <c r="AK274">
        <v>1</v>
      </c>
      <c r="AL274">
        <v>1</v>
      </c>
      <c r="AN274">
        <v>0</v>
      </c>
      <c r="AO274">
        <v>0</v>
      </c>
      <c r="AP274">
        <v>0</v>
      </c>
      <c r="AQ274">
        <v>0</v>
      </c>
      <c r="AR274">
        <v>0</v>
      </c>
      <c r="AS274" t="s">
        <v>3</v>
      </c>
      <c r="AT274">
        <v>1000</v>
      </c>
      <c r="AU274" t="s">
        <v>3</v>
      </c>
      <c r="AV274">
        <v>0</v>
      </c>
      <c r="AW274">
        <v>1</v>
      </c>
      <c r="AX274">
        <v>-1</v>
      </c>
      <c r="AY274">
        <v>0</v>
      </c>
      <c r="AZ274">
        <v>0</v>
      </c>
      <c r="BA274" t="s">
        <v>3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Y274*Source!I621</f>
        <v>0</v>
      </c>
      <c r="CY274">
        <f>AA274</f>
        <v>43.71</v>
      </c>
      <c r="CZ274">
        <f>AE274</f>
        <v>37.04</v>
      </c>
      <c r="DA274">
        <f>AI274</f>
        <v>1.18</v>
      </c>
      <c r="DB274">
        <f t="shared" si="34"/>
        <v>37040</v>
      </c>
      <c r="DC274">
        <f t="shared" si="35"/>
        <v>0</v>
      </c>
    </row>
    <row r="275" spans="1:107" x14ac:dyDescent="0.2">
      <c r="A275">
        <f>ROW(Source!A621)</f>
        <v>621</v>
      </c>
      <c r="B275">
        <v>40385408</v>
      </c>
      <c r="C275">
        <v>40388142</v>
      </c>
      <c r="D275">
        <v>26736904</v>
      </c>
      <c r="E275">
        <v>26675980</v>
      </c>
      <c r="F275">
        <v>1</v>
      </c>
      <c r="G275">
        <v>26675980</v>
      </c>
      <c r="H275">
        <v>3</v>
      </c>
      <c r="I275" t="s">
        <v>991</v>
      </c>
      <c r="J275" t="s">
        <v>3</v>
      </c>
      <c r="K275" t="s">
        <v>992</v>
      </c>
      <c r="L275">
        <v>1344</v>
      </c>
      <c r="N275">
        <v>1008</v>
      </c>
      <c r="O275" t="s">
        <v>931</v>
      </c>
      <c r="P275" t="s">
        <v>931</v>
      </c>
      <c r="Q275">
        <v>1</v>
      </c>
      <c r="W275">
        <v>0</v>
      </c>
      <c r="X275">
        <v>-94250534</v>
      </c>
      <c r="Y275">
        <v>4.34</v>
      </c>
      <c r="AA275">
        <v>1</v>
      </c>
      <c r="AB275">
        <v>0</v>
      </c>
      <c r="AC275">
        <v>0</v>
      </c>
      <c r="AD275">
        <v>0</v>
      </c>
      <c r="AE275">
        <v>1</v>
      </c>
      <c r="AF275">
        <v>0</v>
      </c>
      <c r="AG275">
        <v>0</v>
      </c>
      <c r="AH275">
        <v>0</v>
      </c>
      <c r="AI275">
        <v>1</v>
      </c>
      <c r="AJ275">
        <v>1</v>
      </c>
      <c r="AK275">
        <v>1</v>
      </c>
      <c r="AL275">
        <v>1</v>
      </c>
      <c r="AN275">
        <v>0</v>
      </c>
      <c r="AO275">
        <v>1</v>
      </c>
      <c r="AP275">
        <v>0</v>
      </c>
      <c r="AQ275">
        <v>0</v>
      </c>
      <c r="AR275">
        <v>0</v>
      </c>
      <c r="AS275" t="s">
        <v>3</v>
      </c>
      <c r="AT275">
        <v>4.34</v>
      </c>
      <c r="AU275" t="s">
        <v>3</v>
      </c>
      <c r="AV275">
        <v>0</v>
      </c>
      <c r="AW275">
        <v>2</v>
      </c>
      <c r="AX275">
        <v>40388150</v>
      </c>
      <c r="AY275">
        <v>1</v>
      </c>
      <c r="AZ275">
        <v>0</v>
      </c>
      <c r="BA275">
        <v>272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Y275*Source!I621</f>
        <v>0</v>
      </c>
      <c r="CY275">
        <f>AA275</f>
        <v>1</v>
      </c>
      <c r="CZ275">
        <f>AE275</f>
        <v>1</v>
      </c>
      <c r="DA275">
        <f>AI275</f>
        <v>1</v>
      </c>
      <c r="DB275">
        <f t="shared" si="34"/>
        <v>4.34</v>
      </c>
      <c r="DC275">
        <f t="shared" si="35"/>
        <v>0</v>
      </c>
    </row>
    <row r="276" spans="1:107" x14ac:dyDescent="0.2">
      <c r="A276">
        <f>ROW(Source!A657)</f>
        <v>657</v>
      </c>
      <c r="B276">
        <v>40385408</v>
      </c>
      <c r="C276">
        <v>40388152</v>
      </c>
      <c r="D276">
        <v>26715131</v>
      </c>
      <c r="E276">
        <v>26675980</v>
      </c>
      <c r="F276">
        <v>1</v>
      </c>
      <c r="G276">
        <v>26675980</v>
      </c>
      <c r="H276">
        <v>1</v>
      </c>
      <c r="I276" t="s">
        <v>901</v>
      </c>
      <c r="J276" t="s">
        <v>3</v>
      </c>
      <c r="K276" t="s">
        <v>902</v>
      </c>
      <c r="L276">
        <v>1191</v>
      </c>
      <c r="N276">
        <v>1013</v>
      </c>
      <c r="O276" t="s">
        <v>903</v>
      </c>
      <c r="P276" t="s">
        <v>903</v>
      </c>
      <c r="Q276">
        <v>1</v>
      </c>
      <c r="W276">
        <v>0</v>
      </c>
      <c r="X276">
        <v>476480486</v>
      </c>
      <c r="Y276">
        <v>1.38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1</v>
      </c>
      <c r="AJ276">
        <v>1</v>
      </c>
      <c r="AK276">
        <v>1</v>
      </c>
      <c r="AL276">
        <v>1</v>
      </c>
      <c r="AN276">
        <v>0</v>
      </c>
      <c r="AO276">
        <v>1</v>
      </c>
      <c r="AP276">
        <v>0</v>
      </c>
      <c r="AQ276">
        <v>0</v>
      </c>
      <c r="AR276">
        <v>0</v>
      </c>
      <c r="AS276" t="s">
        <v>3</v>
      </c>
      <c r="AT276">
        <v>1.38</v>
      </c>
      <c r="AU276" t="s">
        <v>3</v>
      </c>
      <c r="AV276">
        <v>1</v>
      </c>
      <c r="AW276">
        <v>2</v>
      </c>
      <c r="AX276">
        <v>40388156</v>
      </c>
      <c r="AY276">
        <v>1</v>
      </c>
      <c r="AZ276">
        <v>0</v>
      </c>
      <c r="BA276">
        <v>273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Y276*Source!I657</f>
        <v>0</v>
      </c>
      <c r="CY276">
        <f>AD276</f>
        <v>0</v>
      </c>
      <c r="CZ276">
        <f>AH276</f>
        <v>0</v>
      </c>
      <c r="DA276">
        <f>AL276</f>
        <v>1</v>
      </c>
      <c r="DB276">
        <f t="shared" si="34"/>
        <v>0</v>
      </c>
      <c r="DC276">
        <f t="shared" si="35"/>
        <v>0</v>
      </c>
    </row>
    <row r="277" spans="1:107" x14ac:dyDescent="0.2">
      <c r="A277">
        <f>ROW(Source!A657)</f>
        <v>657</v>
      </c>
      <c r="B277">
        <v>40385408</v>
      </c>
      <c r="C277">
        <v>40388152</v>
      </c>
      <c r="D277">
        <v>26787370</v>
      </c>
      <c r="E277">
        <v>1</v>
      </c>
      <c r="F277">
        <v>1</v>
      </c>
      <c r="G277">
        <v>26675980</v>
      </c>
      <c r="H277">
        <v>2</v>
      </c>
      <c r="I277" t="s">
        <v>979</v>
      </c>
      <c r="J277" t="s">
        <v>980</v>
      </c>
      <c r="K277" t="s">
        <v>981</v>
      </c>
      <c r="L277">
        <v>1367</v>
      </c>
      <c r="N277">
        <v>1011</v>
      </c>
      <c r="O277" t="s">
        <v>907</v>
      </c>
      <c r="P277" t="s">
        <v>907</v>
      </c>
      <c r="Q277">
        <v>1</v>
      </c>
      <c r="W277">
        <v>0</v>
      </c>
      <c r="X277">
        <v>781556702</v>
      </c>
      <c r="Y277">
        <v>3.9874999999999998</v>
      </c>
      <c r="AA277">
        <v>0</v>
      </c>
      <c r="AB277">
        <v>193.58</v>
      </c>
      <c r="AC277">
        <v>34.090000000000003</v>
      </c>
      <c r="AD277">
        <v>0</v>
      </c>
      <c r="AE277">
        <v>0</v>
      </c>
      <c r="AF277">
        <v>162.4</v>
      </c>
      <c r="AG277">
        <v>28.6</v>
      </c>
      <c r="AH277">
        <v>0</v>
      </c>
      <c r="AI277">
        <v>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3.9874999999999998</v>
      </c>
      <c r="AU277" t="s">
        <v>3</v>
      </c>
      <c r="AV277">
        <v>0</v>
      </c>
      <c r="AW277">
        <v>2</v>
      </c>
      <c r="AX277">
        <v>40388157</v>
      </c>
      <c r="AY277">
        <v>1</v>
      </c>
      <c r="AZ277">
        <v>0</v>
      </c>
      <c r="BA277">
        <v>274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Y277*Source!I657</f>
        <v>0</v>
      </c>
      <c r="CY277">
        <f>AB277</f>
        <v>193.58</v>
      </c>
      <c r="CZ277">
        <f>AF277</f>
        <v>162.4</v>
      </c>
      <c r="DA277">
        <f>AJ277</f>
        <v>1</v>
      </c>
      <c r="DB277">
        <f t="shared" si="34"/>
        <v>647.57000000000005</v>
      </c>
      <c r="DC277">
        <f t="shared" si="35"/>
        <v>114.04</v>
      </c>
    </row>
    <row r="278" spans="1:107" x14ac:dyDescent="0.2">
      <c r="A278">
        <f>ROW(Source!A657)</f>
        <v>657</v>
      </c>
      <c r="B278">
        <v>40385408</v>
      </c>
      <c r="C278">
        <v>40388152</v>
      </c>
      <c r="D278">
        <v>26787395</v>
      </c>
      <c r="E278">
        <v>1</v>
      </c>
      <c r="F278">
        <v>1</v>
      </c>
      <c r="G278">
        <v>26675980</v>
      </c>
      <c r="H278">
        <v>2</v>
      </c>
      <c r="I278" t="s">
        <v>982</v>
      </c>
      <c r="J278" t="s">
        <v>983</v>
      </c>
      <c r="K278" t="s">
        <v>984</v>
      </c>
      <c r="L278">
        <v>1367</v>
      </c>
      <c r="N278">
        <v>1011</v>
      </c>
      <c r="O278" t="s">
        <v>907</v>
      </c>
      <c r="P278" t="s">
        <v>907</v>
      </c>
      <c r="Q278">
        <v>1</v>
      </c>
      <c r="W278">
        <v>0</v>
      </c>
      <c r="X278">
        <v>695902881</v>
      </c>
      <c r="Y278">
        <v>0.997</v>
      </c>
      <c r="AA278">
        <v>0</v>
      </c>
      <c r="AB278">
        <v>131.49</v>
      </c>
      <c r="AC278">
        <v>31.61</v>
      </c>
      <c r="AD278">
        <v>0</v>
      </c>
      <c r="AE278">
        <v>0</v>
      </c>
      <c r="AF278">
        <v>110.31</v>
      </c>
      <c r="AG278">
        <v>26.52</v>
      </c>
      <c r="AH278">
        <v>0</v>
      </c>
      <c r="AI278">
        <v>1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0.997</v>
      </c>
      <c r="AU278" t="s">
        <v>3</v>
      </c>
      <c r="AV278">
        <v>0</v>
      </c>
      <c r="AW278">
        <v>2</v>
      </c>
      <c r="AX278">
        <v>40388158</v>
      </c>
      <c r="AY278">
        <v>1</v>
      </c>
      <c r="AZ278">
        <v>0</v>
      </c>
      <c r="BA278">
        <v>275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Y278*Source!I657</f>
        <v>0</v>
      </c>
      <c r="CY278">
        <f>AB278</f>
        <v>131.49</v>
      </c>
      <c r="CZ278">
        <f>AF278</f>
        <v>110.31</v>
      </c>
      <c r="DA278">
        <f>AJ278</f>
        <v>1</v>
      </c>
      <c r="DB278">
        <f t="shared" si="34"/>
        <v>109.98</v>
      </c>
      <c r="DC278">
        <f t="shared" si="35"/>
        <v>26.44</v>
      </c>
    </row>
    <row r="279" spans="1:107" x14ac:dyDescent="0.2">
      <c r="A279">
        <f>ROW(Source!A658)</f>
        <v>658</v>
      </c>
      <c r="B279">
        <v>40385408</v>
      </c>
      <c r="C279">
        <v>40388159</v>
      </c>
      <c r="D279">
        <v>26715131</v>
      </c>
      <c r="E279">
        <v>26675980</v>
      </c>
      <c r="F279">
        <v>1</v>
      </c>
      <c r="G279">
        <v>26675980</v>
      </c>
      <c r="H279">
        <v>1</v>
      </c>
      <c r="I279" t="s">
        <v>901</v>
      </c>
      <c r="J279" t="s">
        <v>3</v>
      </c>
      <c r="K279" t="s">
        <v>902</v>
      </c>
      <c r="L279">
        <v>1191</v>
      </c>
      <c r="N279">
        <v>1013</v>
      </c>
      <c r="O279" t="s">
        <v>903</v>
      </c>
      <c r="P279" t="s">
        <v>903</v>
      </c>
      <c r="Q279">
        <v>1</v>
      </c>
      <c r="W279">
        <v>0</v>
      </c>
      <c r="X279">
        <v>476480486</v>
      </c>
      <c r="Y279">
        <v>192.7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1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192.7</v>
      </c>
      <c r="AU279" t="s">
        <v>3</v>
      </c>
      <c r="AV279">
        <v>1</v>
      </c>
      <c r="AW279">
        <v>2</v>
      </c>
      <c r="AX279">
        <v>40388161</v>
      </c>
      <c r="AY279">
        <v>1</v>
      </c>
      <c r="AZ279">
        <v>0</v>
      </c>
      <c r="BA279">
        <v>276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Y279*Source!I658</f>
        <v>0</v>
      </c>
      <c r="CY279">
        <f>AD279</f>
        <v>0</v>
      </c>
      <c r="CZ279">
        <f>AH279</f>
        <v>0</v>
      </c>
      <c r="DA279">
        <f>AL279</f>
        <v>1</v>
      </c>
      <c r="DB279">
        <f t="shared" si="34"/>
        <v>0</v>
      </c>
      <c r="DC279">
        <f t="shared" si="35"/>
        <v>0</v>
      </c>
    </row>
    <row r="280" spans="1:107" x14ac:dyDescent="0.2">
      <c r="A280">
        <f>ROW(Source!A659)</f>
        <v>659</v>
      </c>
      <c r="B280">
        <v>40385408</v>
      </c>
      <c r="C280">
        <v>40388162</v>
      </c>
      <c r="D280">
        <v>26715131</v>
      </c>
      <c r="E280">
        <v>26675980</v>
      </c>
      <c r="F280">
        <v>1</v>
      </c>
      <c r="G280">
        <v>26675980</v>
      </c>
      <c r="H280">
        <v>1</v>
      </c>
      <c r="I280" t="s">
        <v>901</v>
      </c>
      <c r="J280" t="s">
        <v>3</v>
      </c>
      <c r="K280" t="s">
        <v>902</v>
      </c>
      <c r="L280">
        <v>1191</v>
      </c>
      <c r="N280">
        <v>1013</v>
      </c>
      <c r="O280" t="s">
        <v>903</v>
      </c>
      <c r="P280" t="s">
        <v>903</v>
      </c>
      <c r="Q280">
        <v>1</v>
      </c>
      <c r="W280">
        <v>0</v>
      </c>
      <c r="X280">
        <v>476480486</v>
      </c>
      <c r="Y280">
        <v>83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1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83</v>
      </c>
      <c r="AU280" t="s">
        <v>3</v>
      </c>
      <c r="AV280">
        <v>1</v>
      </c>
      <c r="AW280">
        <v>2</v>
      </c>
      <c r="AX280">
        <v>40388164</v>
      </c>
      <c r="AY280">
        <v>1</v>
      </c>
      <c r="AZ280">
        <v>0</v>
      </c>
      <c r="BA280">
        <v>277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Y280*Source!I659</f>
        <v>0</v>
      </c>
      <c r="CY280">
        <f>AD280</f>
        <v>0</v>
      </c>
      <c r="CZ280">
        <f>AH280</f>
        <v>0</v>
      </c>
      <c r="DA280">
        <f>AL280</f>
        <v>1</v>
      </c>
      <c r="DB280">
        <f t="shared" si="34"/>
        <v>0</v>
      </c>
      <c r="DC280">
        <f t="shared" si="35"/>
        <v>0</v>
      </c>
    </row>
    <row r="281" spans="1:107" x14ac:dyDescent="0.2">
      <c r="A281">
        <f>ROW(Source!A660)</f>
        <v>660</v>
      </c>
      <c r="B281">
        <v>40385408</v>
      </c>
      <c r="C281">
        <v>40388165</v>
      </c>
      <c r="D281">
        <v>26715131</v>
      </c>
      <c r="E281">
        <v>26675980</v>
      </c>
      <c r="F281">
        <v>1</v>
      </c>
      <c r="G281">
        <v>26675980</v>
      </c>
      <c r="H281">
        <v>1</v>
      </c>
      <c r="I281" t="s">
        <v>901</v>
      </c>
      <c r="J281" t="s">
        <v>3</v>
      </c>
      <c r="K281" t="s">
        <v>902</v>
      </c>
      <c r="L281">
        <v>1191</v>
      </c>
      <c r="N281">
        <v>1013</v>
      </c>
      <c r="O281" t="s">
        <v>903</v>
      </c>
      <c r="P281" t="s">
        <v>903</v>
      </c>
      <c r="Q281">
        <v>1</v>
      </c>
      <c r="W281">
        <v>0</v>
      </c>
      <c r="X281">
        <v>476480486</v>
      </c>
      <c r="Y281">
        <v>14.4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14.4</v>
      </c>
      <c r="AU281" t="s">
        <v>3</v>
      </c>
      <c r="AV281">
        <v>1</v>
      </c>
      <c r="AW281">
        <v>2</v>
      </c>
      <c r="AX281">
        <v>40388174</v>
      </c>
      <c r="AY281">
        <v>1</v>
      </c>
      <c r="AZ281">
        <v>0</v>
      </c>
      <c r="BA281">
        <v>278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Y281*Source!I660</f>
        <v>0</v>
      </c>
      <c r="CY281">
        <f>AD281</f>
        <v>0</v>
      </c>
      <c r="CZ281">
        <f>AH281</f>
        <v>0</v>
      </c>
      <c r="DA281">
        <f>AL281</f>
        <v>1</v>
      </c>
      <c r="DB281">
        <f t="shared" si="34"/>
        <v>0</v>
      </c>
      <c r="DC281">
        <f t="shared" si="35"/>
        <v>0</v>
      </c>
    </row>
    <row r="282" spans="1:107" x14ac:dyDescent="0.2">
      <c r="A282">
        <f>ROW(Source!A660)</f>
        <v>660</v>
      </c>
      <c r="B282">
        <v>40385408</v>
      </c>
      <c r="C282">
        <v>40388165</v>
      </c>
      <c r="D282">
        <v>26787415</v>
      </c>
      <c r="E282">
        <v>1</v>
      </c>
      <c r="F282">
        <v>1</v>
      </c>
      <c r="G282">
        <v>26675980</v>
      </c>
      <c r="H282">
        <v>2</v>
      </c>
      <c r="I282" t="s">
        <v>935</v>
      </c>
      <c r="J282" t="s">
        <v>936</v>
      </c>
      <c r="K282" t="s">
        <v>937</v>
      </c>
      <c r="L282">
        <v>1367</v>
      </c>
      <c r="N282">
        <v>1011</v>
      </c>
      <c r="O282" t="s">
        <v>907</v>
      </c>
      <c r="P282" t="s">
        <v>907</v>
      </c>
      <c r="Q282">
        <v>1</v>
      </c>
      <c r="W282">
        <v>0</v>
      </c>
      <c r="X282">
        <v>1928543733</v>
      </c>
      <c r="Y282">
        <v>1.66</v>
      </c>
      <c r="AA282">
        <v>0</v>
      </c>
      <c r="AB282">
        <v>122.38</v>
      </c>
      <c r="AC282">
        <v>24.51</v>
      </c>
      <c r="AD282">
        <v>0</v>
      </c>
      <c r="AE282">
        <v>0</v>
      </c>
      <c r="AF282">
        <v>116.89</v>
      </c>
      <c r="AG282">
        <v>23.41</v>
      </c>
      <c r="AH282">
        <v>0</v>
      </c>
      <c r="AI282">
        <v>1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1.66</v>
      </c>
      <c r="AU282" t="s">
        <v>3</v>
      </c>
      <c r="AV282">
        <v>0</v>
      </c>
      <c r="AW282">
        <v>2</v>
      </c>
      <c r="AX282">
        <v>40388175</v>
      </c>
      <c r="AY282">
        <v>1</v>
      </c>
      <c r="AZ282">
        <v>0</v>
      </c>
      <c r="BA282">
        <v>279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Y282*Source!I660</f>
        <v>0</v>
      </c>
      <c r="CY282">
        <f>AB282</f>
        <v>122.38</v>
      </c>
      <c r="CZ282">
        <f>AF282</f>
        <v>116.89</v>
      </c>
      <c r="DA282">
        <f>AJ282</f>
        <v>1</v>
      </c>
      <c r="DB282">
        <f t="shared" si="34"/>
        <v>194.04</v>
      </c>
      <c r="DC282">
        <f t="shared" si="35"/>
        <v>38.86</v>
      </c>
    </row>
    <row r="283" spans="1:107" x14ac:dyDescent="0.2">
      <c r="A283">
        <f>ROW(Source!A660)</f>
        <v>660</v>
      </c>
      <c r="B283">
        <v>40385408</v>
      </c>
      <c r="C283">
        <v>40388165</v>
      </c>
      <c r="D283">
        <v>26787638</v>
      </c>
      <c r="E283">
        <v>1</v>
      </c>
      <c r="F283">
        <v>1</v>
      </c>
      <c r="G283">
        <v>26675980</v>
      </c>
      <c r="H283">
        <v>2</v>
      </c>
      <c r="I283" t="s">
        <v>985</v>
      </c>
      <c r="J283" t="s">
        <v>986</v>
      </c>
      <c r="K283" t="s">
        <v>987</v>
      </c>
      <c r="L283">
        <v>1367</v>
      </c>
      <c r="N283">
        <v>1011</v>
      </c>
      <c r="O283" t="s">
        <v>907</v>
      </c>
      <c r="P283" t="s">
        <v>907</v>
      </c>
      <c r="Q283">
        <v>1</v>
      </c>
      <c r="W283">
        <v>0</v>
      </c>
      <c r="X283">
        <v>142191915</v>
      </c>
      <c r="Y283">
        <v>1.66</v>
      </c>
      <c r="AA283">
        <v>0</v>
      </c>
      <c r="AB283">
        <v>65.930000000000007</v>
      </c>
      <c r="AC283">
        <v>6.95</v>
      </c>
      <c r="AD283">
        <v>0</v>
      </c>
      <c r="AE283">
        <v>0</v>
      </c>
      <c r="AF283">
        <v>62.97</v>
      </c>
      <c r="AG283">
        <v>6.64</v>
      </c>
      <c r="AH283">
        <v>0</v>
      </c>
      <c r="AI283">
        <v>1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1.66</v>
      </c>
      <c r="AU283" t="s">
        <v>3</v>
      </c>
      <c r="AV283">
        <v>0</v>
      </c>
      <c r="AW283">
        <v>2</v>
      </c>
      <c r="AX283">
        <v>40388176</v>
      </c>
      <c r="AY283">
        <v>1</v>
      </c>
      <c r="AZ283">
        <v>0</v>
      </c>
      <c r="BA283">
        <v>280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Y283*Source!I660</f>
        <v>0</v>
      </c>
      <c r="CY283">
        <f>AB283</f>
        <v>65.930000000000007</v>
      </c>
      <c r="CZ283">
        <f>AF283</f>
        <v>62.97</v>
      </c>
      <c r="DA283">
        <f>AJ283</f>
        <v>1</v>
      </c>
      <c r="DB283">
        <f t="shared" si="34"/>
        <v>104.53</v>
      </c>
      <c r="DC283">
        <f t="shared" si="35"/>
        <v>11.02</v>
      </c>
    </row>
    <row r="284" spans="1:107" x14ac:dyDescent="0.2">
      <c r="A284">
        <f>ROW(Source!A660)</f>
        <v>660</v>
      </c>
      <c r="B284">
        <v>40385408</v>
      </c>
      <c r="C284">
        <v>40388165</v>
      </c>
      <c r="D284">
        <v>26787641</v>
      </c>
      <c r="E284">
        <v>1</v>
      </c>
      <c r="F284">
        <v>1</v>
      </c>
      <c r="G284">
        <v>26675980</v>
      </c>
      <c r="H284">
        <v>2</v>
      </c>
      <c r="I284" t="s">
        <v>938</v>
      </c>
      <c r="J284" t="s">
        <v>974</v>
      </c>
      <c r="K284" t="s">
        <v>975</v>
      </c>
      <c r="L284">
        <v>1367</v>
      </c>
      <c r="N284">
        <v>1011</v>
      </c>
      <c r="O284" t="s">
        <v>907</v>
      </c>
      <c r="P284" t="s">
        <v>907</v>
      </c>
      <c r="Q284">
        <v>1</v>
      </c>
      <c r="W284">
        <v>0</v>
      </c>
      <c r="X284">
        <v>378346098</v>
      </c>
      <c r="Y284">
        <v>0.65</v>
      </c>
      <c r="AA284">
        <v>0</v>
      </c>
      <c r="AB284">
        <v>147.19</v>
      </c>
      <c r="AC284">
        <v>29.95</v>
      </c>
      <c r="AD284">
        <v>0</v>
      </c>
      <c r="AE284">
        <v>0</v>
      </c>
      <c r="AF284">
        <v>140.58000000000001</v>
      </c>
      <c r="AG284">
        <v>28.61</v>
      </c>
      <c r="AH284">
        <v>0</v>
      </c>
      <c r="AI284">
        <v>1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0.65</v>
      </c>
      <c r="AU284" t="s">
        <v>3</v>
      </c>
      <c r="AV284">
        <v>0</v>
      </c>
      <c r="AW284">
        <v>2</v>
      </c>
      <c r="AX284">
        <v>40388177</v>
      </c>
      <c r="AY284">
        <v>1</v>
      </c>
      <c r="AZ284">
        <v>0</v>
      </c>
      <c r="BA284">
        <v>281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Y284*Source!I660</f>
        <v>0</v>
      </c>
      <c r="CY284">
        <f>AB284</f>
        <v>147.19</v>
      </c>
      <c r="CZ284">
        <f>AF284</f>
        <v>140.58000000000001</v>
      </c>
      <c r="DA284">
        <f>AJ284</f>
        <v>1</v>
      </c>
      <c r="DB284">
        <f t="shared" si="34"/>
        <v>91.38</v>
      </c>
      <c r="DC284">
        <f t="shared" si="35"/>
        <v>18.600000000000001</v>
      </c>
    </row>
    <row r="285" spans="1:107" x14ac:dyDescent="0.2">
      <c r="A285">
        <f>ROW(Source!A660)</f>
        <v>660</v>
      </c>
      <c r="B285">
        <v>40385408</v>
      </c>
      <c r="C285">
        <v>40388165</v>
      </c>
      <c r="D285">
        <v>26787669</v>
      </c>
      <c r="E285">
        <v>1</v>
      </c>
      <c r="F285">
        <v>1</v>
      </c>
      <c r="G285">
        <v>26675980</v>
      </c>
      <c r="H285">
        <v>2</v>
      </c>
      <c r="I285" t="s">
        <v>926</v>
      </c>
      <c r="J285" t="s">
        <v>927</v>
      </c>
      <c r="K285" t="s">
        <v>928</v>
      </c>
      <c r="L285">
        <v>1367</v>
      </c>
      <c r="N285">
        <v>1011</v>
      </c>
      <c r="O285" t="s">
        <v>907</v>
      </c>
      <c r="P285" t="s">
        <v>907</v>
      </c>
      <c r="Q285">
        <v>1</v>
      </c>
      <c r="W285">
        <v>0</v>
      </c>
      <c r="X285">
        <v>856318566</v>
      </c>
      <c r="Y285">
        <v>1.55</v>
      </c>
      <c r="AA285">
        <v>0</v>
      </c>
      <c r="AB285">
        <v>131.01</v>
      </c>
      <c r="AC285">
        <v>25.9</v>
      </c>
      <c r="AD285">
        <v>0</v>
      </c>
      <c r="AE285">
        <v>0</v>
      </c>
      <c r="AF285">
        <v>125.13</v>
      </c>
      <c r="AG285">
        <v>24.74</v>
      </c>
      <c r="AH285">
        <v>0</v>
      </c>
      <c r="AI285">
        <v>1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1.55</v>
      </c>
      <c r="AU285" t="s">
        <v>3</v>
      </c>
      <c r="AV285">
        <v>0</v>
      </c>
      <c r="AW285">
        <v>2</v>
      </c>
      <c r="AX285">
        <v>40388178</v>
      </c>
      <c r="AY285">
        <v>1</v>
      </c>
      <c r="AZ285">
        <v>0</v>
      </c>
      <c r="BA285">
        <v>282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Y285*Source!I660</f>
        <v>0</v>
      </c>
      <c r="CY285">
        <f>AB285</f>
        <v>131.01</v>
      </c>
      <c r="CZ285">
        <f>AF285</f>
        <v>125.13</v>
      </c>
      <c r="DA285">
        <f>AJ285</f>
        <v>1</v>
      </c>
      <c r="DB285">
        <f t="shared" si="34"/>
        <v>193.95</v>
      </c>
      <c r="DC285">
        <f t="shared" si="35"/>
        <v>38.35</v>
      </c>
    </row>
    <row r="286" spans="1:107" x14ac:dyDescent="0.2">
      <c r="A286">
        <f>ROW(Source!A660)</f>
        <v>660</v>
      </c>
      <c r="B286">
        <v>40385408</v>
      </c>
      <c r="C286">
        <v>40388165</v>
      </c>
      <c r="D286">
        <v>26787631</v>
      </c>
      <c r="E286">
        <v>1</v>
      </c>
      <c r="F286">
        <v>1</v>
      </c>
      <c r="G286">
        <v>26675980</v>
      </c>
      <c r="H286">
        <v>2</v>
      </c>
      <c r="I286" t="s">
        <v>965</v>
      </c>
      <c r="J286" t="s">
        <v>966</v>
      </c>
      <c r="K286" t="s">
        <v>967</v>
      </c>
      <c r="L286">
        <v>1367</v>
      </c>
      <c r="N286">
        <v>1011</v>
      </c>
      <c r="O286" t="s">
        <v>907</v>
      </c>
      <c r="P286" t="s">
        <v>907</v>
      </c>
      <c r="Q286">
        <v>1</v>
      </c>
      <c r="W286">
        <v>0</v>
      </c>
      <c r="X286">
        <v>-646811103</v>
      </c>
      <c r="Y286">
        <v>0.52</v>
      </c>
      <c r="AA286">
        <v>0</v>
      </c>
      <c r="AB286">
        <v>185.88</v>
      </c>
      <c r="AC286">
        <v>18.239999999999998</v>
      </c>
      <c r="AD286">
        <v>0</v>
      </c>
      <c r="AE286">
        <v>0</v>
      </c>
      <c r="AF286">
        <v>177.54</v>
      </c>
      <c r="AG286">
        <v>17.420000000000002</v>
      </c>
      <c r="AH286">
        <v>0</v>
      </c>
      <c r="AI286">
        <v>1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0.52</v>
      </c>
      <c r="AU286" t="s">
        <v>3</v>
      </c>
      <c r="AV286">
        <v>0</v>
      </c>
      <c r="AW286">
        <v>2</v>
      </c>
      <c r="AX286">
        <v>40388179</v>
      </c>
      <c r="AY286">
        <v>1</v>
      </c>
      <c r="AZ286">
        <v>0</v>
      </c>
      <c r="BA286">
        <v>283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Y286*Source!I660</f>
        <v>0</v>
      </c>
      <c r="CY286">
        <f>AB286</f>
        <v>185.88</v>
      </c>
      <c r="CZ286">
        <f>AF286</f>
        <v>177.54</v>
      </c>
      <c r="DA286">
        <f>AJ286</f>
        <v>1</v>
      </c>
      <c r="DB286">
        <f t="shared" si="34"/>
        <v>92.32</v>
      </c>
      <c r="DC286">
        <f t="shared" si="35"/>
        <v>9.06</v>
      </c>
    </row>
    <row r="287" spans="1:107" x14ac:dyDescent="0.2">
      <c r="A287">
        <f>ROW(Source!A660)</f>
        <v>660</v>
      </c>
      <c r="B287">
        <v>40385408</v>
      </c>
      <c r="C287">
        <v>40388165</v>
      </c>
      <c r="D287">
        <v>26763322</v>
      </c>
      <c r="E287">
        <v>1</v>
      </c>
      <c r="F287">
        <v>1</v>
      </c>
      <c r="G287">
        <v>26675980</v>
      </c>
      <c r="H287">
        <v>3</v>
      </c>
      <c r="I287" t="s">
        <v>565</v>
      </c>
      <c r="J287" t="s">
        <v>567</v>
      </c>
      <c r="K287" t="s">
        <v>566</v>
      </c>
      <c r="L287">
        <v>1339</v>
      </c>
      <c r="N287">
        <v>1007</v>
      </c>
      <c r="O287" t="s">
        <v>44</v>
      </c>
      <c r="P287" t="s">
        <v>44</v>
      </c>
      <c r="Q287">
        <v>1</v>
      </c>
      <c r="W287">
        <v>0</v>
      </c>
      <c r="X287">
        <v>-862991314</v>
      </c>
      <c r="Y287">
        <v>5</v>
      </c>
      <c r="AA287">
        <v>7.08</v>
      </c>
      <c r="AB287">
        <v>0</v>
      </c>
      <c r="AC287">
        <v>0</v>
      </c>
      <c r="AD287">
        <v>0</v>
      </c>
      <c r="AE287">
        <v>7.07</v>
      </c>
      <c r="AF287">
        <v>0</v>
      </c>
      <c r="AG287">
        <v>0</v>
      </c>
      <c r="AH287">
        <v>0</v>
      </c>
      <c r="AI287">
        <v>1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5</v>
      </c>
      <c r="AU287" t="s">
        <v>3</v>
      </c>
      <c r="AV287">
        <v>0</v>
      </c>
      <c r="AW287">
        <v>2</v>
      </c>
      <c r="AX287">
        <v>40388180</v>
      </c>
      <c r="AY287">
        <v>1</v>
      </c>
      <c r="AZ287">
        <v>0</v>
      </c>
      <c r="BA287">
        <v>284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Y287*Source!I660</f>
        <v>0</v>
      </c>
      <c r="CY287">
        <f>AA287</f>
        <v>7.08</v>
      </c>
      <c r="CZ287">
        <f>AE287</f>
        <v>7.07</v>
      </c>
      <c r="DA287">
        <f>AI287</f>
        <v>1</v>
      </c>
      <c r="DB287">
        <f t="shared" si="34"/>
        <v>35.35</v>
      </c>
      <c r="DC287">
        <f t="shared" si="35"/>
        <v>0</v>
      </c>
    </row>
    <row r="288" spans="1:107" x14ac:dyDescent="0.2">
      <c r="A288">
        <f>ROW(Source!A660)</f>
        <v>660</v>
      </c>
      <c r="B288">
        <v>40385408</v>
      </c>
      <c r="C288">
        <v>40388165</v>
      </c>
      <c r="D288">
        <v>26763881</v>
      </c>
      <c r="E288">
        <v>1</v>
      </c>
      <c r="F288">
        <v>1</v>
      </c>
      <c r="G288">
        <v>26675980</v>
      </c>
      <c r="H288">
        <v>3</v>
      </c>
      <c r="I288" t="s">
        <v>174</v>
      </c>
      <c r="J288" t="s">
        <v>176</v>
      </c>
      <c r="K288" t="s">
        <v>175</v>
      </c>
      <c r="L288">
        <v>1339</v>
      </c>
      <c r="N288">
        <v>1007</v>
      </c>
      <c r="O288" t="s">
        <v>44</v>
      </c>
      <c r="P288" t="s">
        <v>44</v>
      </c>
      <c r="Q288">
        <v>1</v>
      </c>
      <c r="W288">
        <v>0</v>
      </c>
      <c r="X288">
        <v>2069056849</v>
      </c>
      <c r="Y288">
        <v>110</v>
      </c>
      <c r="AA288">
        <v>553.35</v>
      </c>
      <c r="AB288">
        <v>0</v>
      </c>
      <c r="AC288">
        <v>0</v>
      </c>
      <c r="AD288">
        <v>0</v>
      </c>
      <c r="AE288">
        <v>104.99</v>
      </c>
      <c r="AF288">
        <v>0</v>
      </c>
      <c r="AG288">
        <v>0</v>
      </c>
      <c r="AH288">
        <v>0</v>
      </c>
      <c r="AI288">
        <v>5.26</v>
      </c>
      <c r="AJ288">
        <v>1</v>
      </c>
      <c r="AK288">
        <v>1</v>
      </c>
      <c r="AL288">
        <v>1</v>
      </c>
      <c r="AN288">
        <v>0</v>
      </c>
      <c r="AO288">
        <v>0</v>
      </c>
      <c r="AP288">
        <v>0</v>
      </c>
      <c r="AQ288">
        <v>0</v>
      </c>
      <c r="AR288">
        <v>0</v>
      </c>
      <c r="AS288" t="s">
        <v>3</v>
      </c>
      <c r="AT288">
        <v>110</v>
      </c>
      <c r="AU288" t="s">
        <v>3</v>
      </c>
      <c r="AV288">
        <v>0</v>
      </c>
      <c r="AW288">
        <v>1</v>
      </c>
      <c r="AX288">
        <v>-1</v>
      </c>
      <c r="AY288">
        <v>0</v>
      </c>
      <c r="AZ288">
        <v>0</v>
      </c>
      <c r="BA288" t="s">
        <v>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Y288*Source!I660</f>
        <v>0</v>
      </c>
      <c r="CY288">
        <f>AA288</f>
        <v>553.35</v>
      </c>
      <c r="CZ288">
        <f>AE288</f>
        <v>104.99</v>
      </c>
      <c r="DA288">
        <f>AI288</f>
        <v>5.26</v>
      </c>
      <c r="DB288">
        <f t="shared" si="34"/>
        <v>11548.9</v>
      </c>
      <c r="DC288">
        <f t="shared" si="35"/>
        <v>0</v>
      </c>
    </row>
    <row r="289" spans="1:107" x14ac:dyDescent="0.2">
      <c r="A289">
        <f>ROW(Source!A662)</f>
        <v>662</v>
      </c>
      <c r="B289">
        <v>40385408</v>
      </c>
      <c r="C289">
        <v>40388183</v>
      </c>
      <c r="D289">
        <v>26715131</v>
      </c>
      <c r="E289">
        <v>26675980</v>
      </c>
      <c r="F289">
        <v>1</v>
      </c>
      <c r="G289">
        <v>26675980</v>
      </c>
      <c r="H289">
        <v>1</v>
      </c>
      <c r="I289" t="s">
        <v>901</v>
      </c>
      <c r="J289" t="s">
        <v>3</v>
      </c>
      <c r="K289" t="s">
        <v>902</v>
      </c>
      <c r="L289">
        <v>1191</v>
      </c>
      <c r="N289">
        <v>1013</v>
      </c>
      <c r="O289" t="s">
        <v>903</v>
      </c>
      <c r="P289" t="s">
        <v>903</v>
      </c>
      <c r="Q289">
        <v>1</v>
      </c>
      <c r="W289">
        <v>0</v>
      </c>
      <c r="X289">
        <v>476480486</v>
      </c>
      <c r="Y289">
        <v>21.6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21.6</v>
      </c>
      <c r="AU289" t="s">
        <v>3</v>
      </c>
      <c r="AV289">
        <v>1</v>
      </c>
      <c r="AW289">
        <v>2</v>
      </c>
      <c r="AX289">
        <v>40388193</v>
      </c>
      <c r="AY289">
        <v>1</v>
      </c>
      <c r="AZ289">
        <v>0</v>
      </c>
      <c r="BA289">
        <v>286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Y289*Source!I662</f>
        <v>0</v>
      </c>
      <c r="CY289">
        <f>AD289</f>
        <v>0</v>
      </c>
      <c r="CZ289">
        <f>AH289</f>
        <v>0</v>
      </c>
      <c r="DA289">
        <f>AL289</f>
        <v>1</v>
      </c>
      <c r="DB289">
        <f t="shared" si="34"/>
        <v>0</v>
      </c>
      <c r="DC289">
        <f t="shared" si="35"/>
        <v>0</v>
      </c>
    </row>
    <row r="290" spans="1:107" x14ac:dyDescent="0.2">
      <c r="A290">
        <f>ROW(Source!A662)</f>
        <v>662</v>
      </c>
      <c r="B290">
        <v>40385408</v>
      </c>
      <c r="C290">
        <v>40388183</v>
      </c>
      <c r="D290">
        <v>26787394</v>
      </c>
      <c r="E290">
        <v>1</v>
      </c>
      <c r="F290">
        <v>1</v>
      </c>
      <c r="G290">
        <v>26675980</v>
      </c>
      <c r="H290">
        <v>2</v>
      </c>
      <c r="I290" t="s">
        <v>971</v>
      </c>
      <c r="J290" t="s">
        <v>972</v>
      </c>
      <c r="K290" t="s">
        <v>973</v>
      </c>
      <c r="L290">
        <v>1367</v>
      </c>
      <c r="N290">
        <v>1011</v>
      </c>
      <c r="O290" t="s">
        <v>907</v>
      </c>
      <c r="P290" t="s">
        <v>907</v>
      </c>
      <c r="Q290">
        <v>1</v>
      </c>
      <c r="W290">
        <v>0</v>
      </c>
      <c r="X290">
        <v>1109083233</v>
      </c>
      <c r="Y290">
        <v>2.35</v>
      </c>
      <c r="AA290">
        <v>0</v>
      </c>
      <c r="AB290">
        <v>99.53</v>
      </c>
      <c r="AC290">
        <v>23.26</v>
      </c>
      <c r="AD290">
        <v>0</v>
      </c>
      <c r="AE290">
        <v>0</v>
      </c>
      <c r="AF290">
        <v>95.06</v>
      </c>
      <c r="AG290">
        <v>22.22</v>
      </c>
      <c r="AH290">
        <v>0</v>
      </c>
      <c r="AI290">
        <v>1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2.35</v>
      </c>
      <c r="AU290" t="s">
        <v>3</v>
      </c>
      <c r="AV290">
        <v>0</v>
      </c>
      <c r="AW290">
        <v>2</v>
      </c>
      <c r="AX290">
        <v>40388194</v>
      </c>
      <c r="AY290">
        <v>1</v>
      </c>
      <c r="AZ290">
        <v>0</v>
      </c>
      <c r="BA290">
        <v>287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Y290*Source!I662</f>
        <v>0</v>
      </c>
      <c r="CY290">
        <f t="shared" ref="CY290:CY295" si="36">AB290</f>
        <v>99.53</v>
      </c>
      <c r="CZ290">
        <f t="shared" ref="CZ290:CZ295" si="37">AF290</f>
        <v>95.06</v>
      </c>
      <c r="DA290">
        <f t="shared" ref="DA290:DA295" si="38">AJ290</f>
        <v>1</v>
      </c>
      <c r="DB290">
        <f t="shared" si="34"/>
        <v>223.39</v>
      </c>
      <c r="DC290">
        <f t="shared" si="35"/>
        <v>52.22</v>
      </c>
    </row>
    <row r="291" spans="1:107" x14ac:dyDescent="0.2">
      <c r="A291">
        <f>ROW(Source!A662)</f>
        <v>662</v>
      </c>
      <c r="B291">
        <v>40385408</v>
      </c>
      <c r="C291">
        <v>40388183</v>
      </c>
      <c r="D291">
        <v>26787641</v>
      </c>
      <c r="E291">
        <v>1</v>
      </c>
      <c r="F291">
        <v>1</v>
      </c>
      <c r="G291">
        <v>26675980</v>
      </c>
      <c r="H291">
        <v>2</v>
      </c>
      <c r="I291" t="s">
        <v>938</v>
      </c>
      <c r="J291" t="s">
        <v>974</v>
      </c>
      <c r="K291" t="s">
        <v>975</v>
      </c>
      <c r="L291">
        <v>1367</v>
      </c>
      <c r="N291">
        <v>1011</v>
      </c>
      <c r="O291" t="s">
        <v>907</v>
      </c>
      <c r="P291" t="s">
        <v>907</v>
      </c>
      <c r="Q291">
        <v>1</v>
      </c>
      <c r="W291">
        <v>0</v>
      </c>
      <c r="X291">
        <v>378346098</v>
      </c>
      <c r="Y291">
        <v>0.91</v>
      </c>
      <c r="AA291">
        <v>0</v>
      </c>
      <c r="AB291">
        <v>147.19</v>
      </c>
      <c r="AC291">
        <v>29.95</v>
      </c>
      <c r="AD291">
        <v>0</v>
      </c>
      <c r="AE291">
        <v>0</v>
      </c>
      <c r="AF291">
        <v>140.58000000000001</v>
      </c>
      <c r="AG291">
        <v>28.61</v>
      </c>
      <c r="AH291">
        <v>0</v>
      </c>
      <c r="AI291">
        <v>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0.91</v>
      </c>
      <c r="AU291" t="s">
        <v>3</v>
      </c>
      <c r="AV291">
        <v>0</v>
      </c>
      <c r="AW291">
        <v>2</v>
      </c>
      <c r="AX291">
        <v>40388195</v>
      </c>
      <c r="AY291">
        <v>1</v>
      </c>
      <c r="AZ291">
        <v>0</v>
      </c>
      <c r="BA291">
        <v>288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Y291*Source!I662</f>
        <v>0</v>
      </c>
      <c r="CY291">
        <f t="shared" si="36"/>
        <v>147.19</v>
      </c>
      <c r="CZ291">
        <f t="shared" si="37"/>
        <v>140.58000000000001</v>
      </c>
      <c r="DA291">
        <f t="shared" si="38"/>
        <v>1</v>
      </c>
      <c r="DB291">
        <f t="shared" si="34"/>
        <v>127.93</v>
      </c>
      <c r="DC291">
        <f t="shared" si="35"/>
        <v>26.04</v>
      </c>
    </row>
    <row r="292" spans="1:107" x14ac:dyDescent="0.2">
      <c r="A292">
        <f>ROW(Source!A662)</f>
        <v>662</v>
      </c>
      <c r="B292">
        <v>40385408</v>
      </c>
      <c r="C292">
        <v>40388183</v>
      </c>
      <c r="D292">
        <v>26787626</v>
      </c>
      <c r="E292">
        <v>1</v>
      </c>
      <c r="F292">
        <v>1</v>
      </c>
      <c r="G292">
        <v>26675980</v>
      </c>
      <c r="H292">
        <v>2</v>
      </c>
      <c r="I292" t="s">
        <v>941</v>
      </c>
      <c r="J292" t="s">
        <v>942</v>
      </c>
      <c r="K292" t="s">
        <v>943</v>
      </c>
      <c r="L292">
        <v>1367</v>
      </c>
      <c r="N292">
        <v>1011</v>
      </c>
      <c r="O292" t="s">
        <v>907</v>
      </c>
      <c r="P292" t="s">
        <v>907</v>
      </c>
      <c r="Q292">
        <v>1</v>
      </c>
      <c r="W292">
        <v>0</v>
      </c>
      <c r="X292">
        <v>-1882480599</v>
      </c>
      <c r="Y292">
        <v>7.17</v>
      </c>
      <c r="AA292">
        <v>0</v>
      </c>
      <c r="AB292">
        <v>177.4</v>
      </c>
      <c r="AC292">
        <v>15.73</v>
      </c>
      <c r="AD292">
        <v>0</v>
      </c>
      <c r="AE292">
        <v>0</v>
      </c>
      <c r="AF292">
        <v>169.44</v>
      </c>
      <c r="AG292">
        <v>15.02</v>
      </c>
      <c r="AH292">
        <v>0</v>
      </c>
      <c r="AI292">
        <v>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7.17</v>
      </c>
      <c r="AU292" t="s">
        <v>3</v>
      </c>
      <c r="AV292">
        <v>0</v>
      </c>
      <c r="AW292">
        <v>2</v>
      </c>
      <c r="AX292">
        <v>40388196</v>
      </c>
      <c r="AY292">
        <v>1</v>
      </c>
      <c r="AZ292">
        <v>0</v>
      </c>
      <c r="BA292">
        <v>289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Y292*Source!I662</f>
        <v>0</v>
      </c>
      <c r="CY292">
        <f t="shared" si="36"/>
        <v>177.4</v>
      </c>
      <c r="CZ292">
        <f t="shared" si="37"/>
        <v>169.44</v>
      </c>
      <c r="DA292">
        <f t="shared" si="38"/>
        <v>1</v>
      </c>
      <c r="DB292">
        <f t="shared" ref="DB292:DB323" si="39">ROUND(ROUND(AT292*CZ292,2),6)</f>
        <v>1214.8800000000001</v>
      </c>
      <c r="DC292">
        <f t="shared" ref="DC292:DC323" si="40">ROUND(ROUND(AT292*AG292,2),6)</f>
        <v>107.69</v>
      </c>
    </row>
    <row r="293" spans="1:107" x14ac:dyDescent="0.2">
      <c r="A293">
        <f>ROW(Source!A662)</f>
        <v>662</v>
      </c>
      <c r="B293">
        <v>40385408</v>
      </c>
      <c r="C293">
        <v>40388183</v>
      </c>
      <c r="D293">
        <v>26787627</v>
      </c>
      <c r="E293">
        <v>1</v>
      </c>
      <c r="F293">
        <v>1</v>
      </c>
      <c r="G293">
        <v>26675980</v>
      </c>
      <c r="H293">
        <v>2</v>
      </c>
      <c r="I293" t="s">
        <v>944</v>
      </c>
      <c r="J293" t="s">
        <v>945</v>
      </c>
      <c r="K293" t="s">
        <v>946</v>
      </c>
      <c r="L293">
        <v>1367</v>
      </c>
      <c r="N293">
        <v>1011</v>
      </c>
      <c r="O293" t="s">
        <v>907</v>
      </c>
      <c r="P293" t="s">
        <v>907</v>
      </c>
      <c r="Q293">
        <v>1</v>
      </c>
      <c r="W293">
        <v>0</v>
      </c>
      <c r="X293">
        <v>-1920329426</v>
      </c>
      <c r="Y293">
        <v>14.6</v>
      </c>
      <c r="AA293">
        <v>0</v>
      </c>
      <c r="AB293">
        <v>229.82</v>
      </c>
      <c r="AC293">
        <v>18.329999999999998</v>
      </c>
      <c r="AD293">
        <v>0</v>
      </c>
      <c r="AE293">
        <v>0</v>
      </c>
      <c r="AF293">
        <v>219.5</v>
      </c>
      <c r="AG293">
        <v>17.510000000000002</v>
      </c>
      <c r="AH293">
        <v>0</v>
      </c>
      <c r="AI293">
        <v>1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14.6</v>
      </c>
      <c r="AU293" t="s">
        <v>3</v>
      </c>
      <c r="AV293">
        <v>0</v>
      </c>
      <c r="AW293">
        <v>2</v>
      </c>
      <c r="AX293">
        <v>40388197</v>
      </c>
      <c r="AY293">
        <v>1</v>
      </c>
      <c r="AZ293">
        <v>0</v>
      </c>
      <c r="BA293">
        <v>290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Y293*Source!I662</f>
        <v>0</v>
      </c>
      <c r="CY293">
        <f t="shared" si="36"/>
        <v>229.82</v>
      </c>
      <c r="CZ293">
        <f t="shared" si="37"/>
        <v>219.5</v>
      </c>
      <c r="DA293">
        <f t="shared" si="38"/>
        <v>1</v>
      </c>
      <c r="DB293">
        <f t="shared" si="39"/>
        <v>3204.7</v>
      </c>
      <c r="DC293">
        <f t="shared" si="40"/>
        <v>255.65</v>
      </c>
    </row>
    <row r="294" spans="1:107" x14ac:dyDescent="0.2">
      <c r="A294">
        <f>ROW(Source!A662)</f>
        <v>662</v>
      </c>
      <c r="B294">
        <v>40385408</v>
      </c>
      <c r="C294">
        <v>40388183</v>
      </c>
      <c r="D294">
        <v>26787669</v>
      </c>
      <c r="E294">
        <v>1</v>
      </c>
      <c r="F294">
        <v>1</v>
      </c>
      <c r="G294">
        <v>26675980</v>
      </c>
      <c r="H294">
        <v>2</v>
      </c>
      <c r="I294" t="s">
        <v>926</v>
      </c>
      <c r="J294" t="s">
        <v>927</v>
      </c>
      <c r="K294" t="s">
        <v>928</v>
      </c>
      <c r="L294">
        <v>1367</v>
      </c>
      <c r="N294">
        <v>1011</v>
      </c>
      <c r="O294" t="s">
        <v>907</v>
      </c>
      <c r="P294" t="s">
        <v>907</v>
      </c>
      <c r="Q294">
        <v>1</v>
      </c>
      <c r="W294">
        <v>0</v>
      </c>
      <c r="X294">
        <v>856318566</v>
      </c>
      <c r="Y294">
        <v>1.79</v>
      </c>
      <c r="AA294">
        <v>0</v>
      </c>
      <c r="AB294">
        <v>131.01</v>
      </c>
      <c r="AC294">
        <v>25.9</v>
      </c>
      <c r="AD294">
        <v>0</v>
      </c>
      <c r="AE294">
        <v>0</v>
      </c>
      <c r="AF294">
        <v>125.13</v>
      </c>
      <c r="AG294">
        <v>24.74</v>
      </c>
      <c r="AH294">
        <v>0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0</v>
      </c>
      <c r="AQ294">
        <v>0</v>
      </c>
      <c r="AR294">
        <v>0</v>
      </c>
      <c r="AS294" t="s">
        <v>3</v>
      </c>
      <c r="AT294">
        <v>1.79</v>
      </c>
      <c r="AU294" t="s">
        <v>3</v>
      </c>
      <c r="AV294">
        <v>0</v>
      </c>
      <c r="AW294">
        <v>2</v>
      </c>
      <c r="AX294">
        <v>40388198</v>
      </c>
      <c r="AY294">
        <v>1</v>
      </c>
      <c r="AZ294">
        <v>0</v>
      </c>
      <c r="BA294">
        <v>291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Y294*Source!I662</f>
        <v>0</v>
      </c>
      <c r="CY294">
        <f t="shared" si="36"/>
        <v>131.01</v>
      </c>
      <c r="CZ294">
        <f t="shared" si="37"/>
        <v>125.13</v>
      </c>
      <c r="DA294">
        <f t="shared" si="38"/>
        <v>1</v>
      </c>
      <c r="DB294">
        <f t="shared" si="39"/>
        <v>223.98</v>
      </c>
      <c r="DC294">
        <f t="shared" si="40"/>
        <v>44.28</v>
      </c>
    </row>
    <row r="295" spans="1:107" x14ac:dyDescent="0.2">
      <c r="A295">
        <f>ROW(Source!A662)</f>
        <v>662</v>
      </c>
      <c r="B295">
        <v>40385408</v>
      </c>
      <c r="C295">
        <v>40388183</v>
      </c>
      <c r="D295">
        <v>26787631</v>
      </c>
      <c r="E295">
        <v>1</v>
      </c>
      <c r="F295">
        <v>1</v>
      </c>
      <c r="G295">
        <v>26675980</v>
      </c>
      <c r="H295">
        <v>2</v>
      </c>
      <c r="I295" t="s">
        <v>965</v>
      </c>
      <c r="J295" t="s">
        <v>966</v>
      </c>
      <c r="K295" t="s">
        <v>967</v>
      </c>
      <c r="L295">
        <v>1367</v>
      </c>
      <c r="N295">
        <v>1011</v>
      </c>
      <c r="O295" t="s">
        <v>907</v>
      </c>
      <c r="P295" t="s">
        <v>907</v>
      </c>
      <c r="Q295">
        <v>1</v>
      </c>
      <c r="W295">
        <v>0</v>
      </c>
      <c r="X295">
        <v>-646811103</v>
      </c>
      <c r="Y295">
        <v>0.52</v>
      </c>
      <c r="AA295">
        <v>0</v>
      </c>
      <c r="AB295">
        <v>185.88</v>
      </c>
      <c r="AC295">
        <v>18.239999999999998</v>
      </c>
      <c r="AD295">
        <v>0</v>
      </c>
      <c r="AE295">
        <v>0</v>
      </c>
      <c r="AF295">
        <v>177.54</v>
      </c>
      <c r="AG295">
        <v>17.420000000000002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0.52</v>
      </c>
      <c r="AU295" t="s">
        <v>3</v>
      </c>
      <c r="AV295">
        <v>0</v>
      </c>
      <c r="AW295">
        <v>2</v>
      </c>
      <c r="AX295">
        <v>40388199</v>
      </c>
      <c r="AY295">
        <v>1</v>
      </c>
      <c r="AZ295">
        <v>0</v>
      </c>
      <c r="BA295">
        <v>292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Y295*Source!I662</f>
        <v>0</v>
      </c>
      <c r="CY295">
        <f t="shared" si="36"/>
        <v>185.88</v>
      </c>
      <c r="CZ295">
        <f t="shared" si="37"/>
        <v>177.54</v>
      </c>
      <c r="DA295">
        <f t="shared" si="38"/>
        <v>1</v>
      </c>
      <c r="DB295">
        <f t="shared" si="39"/>
        <v>92.32</v>
      </c>
      <c r="DC295">
        <f t="shared" si="40"/>
        <v>9.06</v>
      </c>
    </row>
    <row r="296" spans="1:107" x14ac:dyDescent="0.2">
      <c r="A296">
        <f>ROW(Source!A662)</f>
        <v>662</v>
      </c>
      <c r="B296">
        <v>40385408</v>
      </c>
      <c r="C296">
        <v>40388183</v>
      </c>
      <c r="D296">
        <v>26763322</v>
      </c>
      <c r="E296">
        <v>1</v>
      </c>
      <c r="F296">
        <v>1</v>
      </c>
      <c r="G296">
        <v>26675980</v>
      </c>
      <c r="H296">
        <v>3</v>
      </c>
      <c r="I296" t="s">
        <v>565</v>
      </c>
      <c r="J296" t="s">
        <v>567</v>
      </c>
      <c r="K296" t="s">
        <v>566</v>
      </c>
      <c r="L296">
        <v>1339</v>
      </c>
      <c r="N296">
        <v>1007</v>
      </c>
      <c r="O296" t="s">
        <v>44</v>
      </c>
      <c r="P296" t="s">
        <v>44</v>
      </c>
      <c r="Q296">
        <v>1</v>
      </c>
      <c r="W296">
        <v>0</v>
      </c>
      <c r="X296">
        <v>-862991314</v>
      </c>
      <c r="Y296">
        <v>7</v>
      </c>
      <c r="AA296">
        <v>7.08</v>
      </c>
      <c r="AB296">
        <v>0</v>
      </c>
      <c r="AC296">
        <v>0</v>
      </c>
      <c r="AD296">
        <v>0</v>
      </c>
      <c r="AE296">
        <v>7.07</v>
      </c>
      <c r="AF296">
        <v>0</v>
      </c>
      <c r="AG296">
        <v>0</v>
      </c>
      <c r="AH296">
        <v>0</v>
      </c>
      <c r="AI296">
        <v>1</v>
      </c>
      <c r="AJ296">
        <v>1</v>
      </c>
      <c r="AK296">
        <v>1</v>
      </c>
      <c r="AL296">
        <v>1</v>
      </c>
      <c r="AN296">
        <v>0</v>
      </c>
      <c r="AO296">
        <v>1</v>
      </c>
      <c r="AP296">
        <v>0</v>
      </c>
      <c r="AQ296">
        <v>0</v>
      </c>
      <c r="AR296">
        <v>0</v>
      </c>
      <c r="AS296" t="s">
        <v>3</v>
      </c>
      <c r="AT296">
        <v>7</v>
      </c>
      <c r="AU296" t="s">
        <v>3</v>
      </c>
      <c r="AV296">
        <v>0</v>
      </c>
      <c r="AW296">
        <v>2</v>
      </c>
      <c r="AX296">
        <v>40388200</v>
      </c>
      <c r="AY296">
        <v>1</v>
      </c>
      <c r="AZ296">
        <v>0</v>
      </c>
      <c r="BA296">
        <v>293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Y296*Source!I662</f>
        <v>0</v>
      </c>
      <c r="CY296">
        <f>AA296</f>
        <v>7.08</v>
      </c>
      <c r="CZ296">
        <f>AE296</f>
        <v>7.07</v>
      </c>
      <c r="DA296">
        <f>AI296</f>
        <v>1</v>
      </c>
      <c r="DB296">
        <f t="shared" si="39"/>
        <v>49.49</v>
      </c>
      <c r="DC296">
        <f t="shared" si="40"/>
        <v>0</v>
      </c>
    </row>
    <row r="297" spans="1:107" x14ac:dyDescent="0.2">
      <c r="A297">
        <f>ROW(Source!A662)</f>
        <v>662</v>
      </c>
      <c r="B297">
        <v>40385408</v>
      </c>
      <c r="C297">
        <v>40388183</v>
      </c>
      <c r="D297">
        <v>26764618</v>
      </c>
      <c r="E297">
        <v>1</v>
      </c>
      <c r="F297">
        <v>1</v>
      </c>
      <c r="G297">
        <v>26675980</v>
      </c>
      <c r="H297">
        <v>3</v>
      </c>
      <c r="I297" t="s">
        <v>42</v>
      </c>
      <c r="J297" t="s">
        <v>45</v>
      </c>
      <c r="K297" t="s">
        <v>43</v>
      </c>
      <c r="L297">
        <v>1339</v>
      </c>
      <c r="N297">
        <v>1007</v>
      </c>
      <c r="O297" t="s">
        <v>44</v>
      </c>
      <c r="P297" t="s">
        <v>44</v>
      </c>
      <c r="Q297">
        <v>1</v>
      </c>
      <c r="W297">
        <v>0</v>
      </c>
      <c r="X297">
        <v>-820942871</v>
      </c>
      <c r="Y297">
        <v>126</v>
      </c>
      <c r="AA297">
        <v>1837.92</v>
      </c>
      <c r="AB297">
        <v>0</v>
      </c>
      <c r="AC297">
        <v>0</v>
      </c>
      <c r="AD297">
        <v>0</v>
      </c>
      <c r="AE297">
        <v>173.37</v>
      </c>
      <c r="AF297">
        <v>0</v>
      </c>
      <c r="AG297">
        <v>0</v>
      </c>
      <c r="AH297">
        <v>0</v>
      </c>
      <c r="AI297">
        <v>10.58</v>
      </c>
      <c r="AJ297">
        <v>1</v>
      </c>
      <c r="AK297">
        <v>1</v>
      </c>
      <c r="AL297">
        <v>1</v>
      </c>
      <c r="AN297">
        <v>0</v>
      </c>
      <c r="AO297">
        <v>0</v>
      </c>
      <c r="AP297">
        <v>0</v>
      </c>
      <c r="AQ297">
        <v>0</v>
      </c>
      <c r="AR297">
        <v>0</v>
      </c>
      <c r="AS297" t="s">
        <v>3</v>
      </c>
      <c r="AT297">
        <v>126</v>
      </c>
      <c r="AU297" t="s">
        <v>3</v>
      </c>
      <c r="AV297">
        <v>0</v>
      </c>
      <c r="AW297">
        <v>1</v>
      </c>
      <c r="AX297">
        <v>-1</v>
      </c>
      <c r="AY297">
        <v>0</v>
      </c>
      <c r="AZ297">
        <v>0</v>
      </c>
      <c r="BA297" t="s">
        <v>3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Y297*Source!I662</f>
        <v>0</v>
      </c>
      <c r="CY297">
        <f>AA297</f>
        <v>1837.92</v>
      </c>
      <c r="CZ297">
        <f>AE297</f>
        <v>173.37</v>
      </c>
      <c r="DA297">
        <f>AI297</f>
        <v>10.58</v>
      </c>
      <c r="DB297">
        <f t="shared" si="39"/>
        <v>21844.62</v>
      </c>
      <c r="DC297">
        <f t="shared" si="40"/>
        <v>0</v>
      </c>
    </row>
    <row r="298" spans="1:107" x14ac:dyDescent="0.2">
      <c r="A298">
        <f>ROW(Source!A664)</f>
        <v>664</v>
      </c>
      <c r="B298">
        <v>40385408</v>
      </c>
      <c r="C298">
        <v>40388203</v>
      </c>
      <c r="D298">
        <v>26715131</v>
      </c>
      <c r="E298">
        <v>26675980</v>
      </c>
      <c r="F298">
        <v>1</v>
      </c>
      <c r="G298">
        <v>26675980</v>
      </c>
      <c r="H298">
        <v>1</v>
      </c>
      <c r="I298" t="s">
        <v>901</v>
      </c>
      <c r="J298" t="s">
        <v>3</v>
      </c>
      <c r="K298" t="s">
        <v>902</v>
      </c>
      <c r="L298">
        <v>1191</v>
      </c>
      <c r="N298">
        <v>1013</v>
      </c>
      <c r="O298" t="s">
        <v>903</v>
      </c>
      <c r="P298" t="s">
        <v>903</v>
      </c>
      <c r="Q298">
        <v>1</v>
      </c>
      <c r="W298">
        <v>0</v>
      </c>
      <c r="X298">
        <v>476480486</v>
      </c>
      <c r="Y298">
        <v>116.59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</v>
      </c>
      <c r="AJ298">
        <v>1</v>
      </c>
      <c r="AK298">
        <v>1</v>
      </c>
      <c r="AL298">
        <v>1</v>
      </c>
      <c r="AN298">
        <v>0</v>
      </c>
      <c r="AO298">
        <v>1</v>
      </c>
      <c r="AP298">
        <v>0</v>
      </c>
      <c r="AQ298">
        <v>0</v>
      </c>
      <c r="AR298">
        <v>0</v>
      </c>
      <c r="AS298" t="s">
        <v>3</v>
      </c>
      <c r="AT298">
        <v>116.59</v>
      </c>
      <c r="AU298" t="s">
        <v>3</v>
      </c>
      <c r="AV298">
        <v>1</v>
      </c>
      <c r="AW298">
        <v>2</v>
      </c>
      <c r="AX298">
        <v>40388214</v>
      </c>
      <c r="AY298">
        <v>1</v>
      </c>
      <c r="AZ298">
        <v>0</v>
      </c>
      <c r="BA298">
        <v>295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Y298*Source!I664</f>
        <v>0</v>
      </c>
      <c r="CY298">
        <f>AD298</f>
        <v>0</v>
      </c>
      <c r="CZ298">
        <f>AH298</f>
        <v>0</v>
      </c>
      <c r="DA298">
        <f>AL298</f>
        <v>1</v>
      </c>
      <c r="DB298">
        <f t="shared" si="39"/>
        <v>0</v>
      </c>
      <c r="DC298">
        <f t="shared" si="40"/>
        <v>0</v>
      </c>
    </row>
    <row r="299" spans="1:107" x14ac:dyDescent="0.2">
      <c r="A299">
        <f>ROW(Source!A664)</f>
        <v>664</v>
      </c>
      <c r="B299">
        <v>40385408</v>
      </c>
      <c r="C299">
        <v>40388203</v>
      </c>
      <c r="D299">
        <v>26788109</v>
      </c>
      <c r="E299">
        <v>1</v>
      </c>
      <c r="F299">
        <v>1</v>
      </c>
      <c r="G299">
        <v>26675980</v>
      </c>
      <c r="H299">
        <v>2</v>
      </c>
      <c r="I299" t="s">
        <v>1022</v>
      </c>
      <c r="J299" t="s">
        <v>1023</v>
      </c>
      <c r="K299" t="s">
        <v>1024</v>
      </c>
      <c r="L299">
        <v>1367</v>
      </c>
      <c r="N299">
        <v>1011</v>
      </c>
      <c r="O299" t="s">
        <v>907</v>
      </c>
      <c r="P299" t="s">
        <v>907</v>
      </c>
      <c r="Q299">
        <v>1</v>
      </c>
      <c r="W299">
        <v>0</v>
      </c>
      <c r="X299">
        <v>-1049359691</v>
      </c>
      <c r="Y299">
        <v>3.28</v>
      </c>
      <c r="AA299">
        <v>0</v>
      </c>
      <c r="AB299">
        <v>17.420000000000002</v>
      </c>
      <c r="AC299">
        <v>0.15</v>
      </c>
      <c r="AD299">
        <v>0</v>
      </c>
      <c r="AE299">
        <v>0</v>
      </c>
      <c r="AF299">
        <v>17.420000000000002</v>
      </c>
      <c r="AG299">
        <v>0.15</v>
      </c>
      <c r="AH299">
        <v>0</v>
      </c>
      <c r="AI299">
        <v>1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3.28</v>
      </c>
      <c r="AU299" t="s">
        <v>3</v>
      </c>
      <c r="AV299">
        <v>0</v>
      </c>
      <c r="AW299">
        <v>2</v>
      </c>
      <c r="AX299">
        <v>40388215</v>
      </c>
      <c r="AY299">
        <v>1</v>
      </c>
      <c r="AZ299">
        <v>0</v>
      </c>
      <c r="BA299">
        <v>296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Y299*Source!I664</f>
        <v>0</v>
      </c>
      <c r="CY299">
        <f>AB299</f>
        <v>17.420000000000002</v>
      </c>
      <c r="CZ299">
        <f>AF299</f>
        <v>17.420000000000002</v>
      </c>
      <c r="DA299">
        <f>AJ299</f>
        <v>1</v>
      </c>
      <c r="DB299">
        <f t="shared" si="39"/>
        <v>57.14</v>
      </c>
      <c r="DC299">
        <f t="shared" si="40"/>
        <v>0.49</v>
      </c>
    </row>
    <row r="300" spans="1:107" x14ac:dyDescent="0.2">
      <c r="A300">
        <f>ROW(Source!A664)</f>
        <v>664</v>
      </c>
      <c r="B300">
        <v>40385408</v>
      </c>
      <c r="C300">
        <v>40388203</v>
      </c>
      <c r="D300">
        <v>26788215</v>
      </c>
      <c r="E300">
        <v>1</v>
      </c>
      <c r="F300">
        <v>1</v>
      </c>
      <c r="G300">
        <v>26675980</v>
      </c>
      <c r="H300">
        <v>2</v>
      </c>
      <c r="I300" t="s">
        <v>932</v>
      </c>
      <c r="J300" t="s">
        <v>933</v>
      </c>
      <c r="K300" t="s">
        <v>934</v>
      </c>
      <c r="L300">
        <v>1367</v>
      </c>
      <c r="N300">
        <v>1011</v>
      </c>
      <c r="O300" t="s">
        <v>907</v>
      </c>
      <c r="P300" t="s">
        <v>907</v>
      </c>
      <c r="Q300">
        <v>1</v>
      </c>
      <c r="W300">
        <v>0</v>
      </c>
      <c r="X300">
        <v>-628430174</v>
      </c>
      <c r="Y300">
        <v>0.81</v>
      </c>
      <c r="AA300">
        <v>0</v>
      </c>
      <c r="AB300">
        <v>76.81</v>
      </c>
      <c r="AC300">
        <v>14.36</v>
      </c>
      <c r="AD300">
        <v>0</v>
      </c>
      <c r="AE300">
        <v>0</v>
      </c>
      <c r="AF300">
        <v>76.81</v>
      </c>
      <c r="AG300">
        <v>14.36</v>
      </c>
      <c r="AH300">
        <v>0</v>
      </c>
      <c r="AI300">
        <v>1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0.81</v>
      </c>
      <c r="AU300" t="s">
        <v>3</v>
      </c>
      <c r="AV300">
        <v>0</v>
      </c>
      <c r="AW300">
        <v>2</v>
      </c>
      <c r="AX300">
        <v>40388216</v>
      </c>
      <c r="AY300">
        <v>1</v>
      </c>
      <c r="AZ300">
        <v>0</v>
      </c>
      <c r="BA300">
        <v>297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Y300*Source!I664</f>
        <v>0</v>
      </c>
      <c r="CY300">
        <f>AB300</f>
        <v>76.81</v>
      </c>
      <c r="CZ300">
        <f>AF300</f>
        <v>76.81</v>
      </c>
      <c r="DA300">
        <f>AJ300</f>
        <v>1</v>
      </c>
      <c r="DB300">
        <f t="shared" si="39"/>
        <v>62.22</v>
      </c>
      <c r="DC300">
        <f t="shared" si="40"/>
        <v>11.63</v>
      </c>
    </row>
    <row r="301" spans="1:107" x14ac:dyDescent="0.2">
      <c r="A301">
        <f>ROW(Source!A664)</f>
        <v>664</v>
      </c>
      <c r="B301">
        <v>40385408</v>
      </c>
      <c r="C301">
        <v>40388203</v>
      </c>
      <c r="D301">
        <v>26788269</v>
      </c>
      <c r="E301">
        <v>1</v>
      </c>
      <c r="F301">
        <v>1</v>
      </c>
      <c r="G301">
        <v>26675980</v>
      </c>
      <c r="H301">
        <v>2</v>
      </c>
      <c r="I301" t="s">
        <v>1025</v>
      </c>
      <c r="J301" t="s">
        <v>1026</v>
      </c>
      <c r="K301" t="s">
        <v>1027</v>
      </c>
      <c r="L301">
        <v>1367</v>
      </c>
      <c r="N301">
        <v>1011</v>
      </c>
      <c r="O301" t="s">
        <v>907</v>
      </c>
      <c r="P301" t="s">
        <v>907</v>
      </c>
      <c r="Q301">
        <v>1</v>
      </c>
      <c r="W301">
        <v>0</v>
      </c>
      <c r="X301">
        <v>2073069139</v>
      </c>
      <c r="Y301">
        <v>1.74</v>
      </c>
      <c r="AA301">
        <v>0</v>
      </c>
      <c r="AB301">
        <v>0.81</v>
      </c>
      <c r="AC301">
        <v>0.03</v>
      </c>
      <c r="AD301">
        <v>0</v>
      </c>
      <c r="AE301">
        <v>0</v>
      </c>
      <c r="AF301">
        <v>0.81</v>
      </c>
      <c r="AG301">
        <v>0.03</v>
      </c>
      <c r="AH301">
        <v>0</v>
      </c>
      <c r="AI301">
        <v>1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1.74</v>
      </c>
      <c r="AU301" t="s">
        <v>3</v>
      </c>
      <c r="AV301">
        <v>0</v>
      </c>
      <c r="AW301">
        <v>2</v>
      </c>
      <c r="AX301">
        <v>40388218</v>
      </c>
      <c r="AY301">
        <v>1</v>
      </c>
      <c r="AZ301">
        <v>0</v>
      </c>
      <c r="BA301">
        <v>298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Y301*Source!I664</f>
        <v>0</v>
      </c>
      <c r="CY301">
        <f>AB301</f>
        <v>0.81</v>
      </c>
      <c r="CZ301">
        <f>AF301</f>
        <v>0.81</v>
      </c>
      <c r="DA301">
        <f>AJ301</f>
        <v>1</v>
      </c>
      <c r="DB301">
        <f t="shared" si="39"/>
        <v>1.41</v>
      </c>
      <c r="DC301">
        <f t="shared" si="40"/>
        <v>0.05</v>
      </c>
    </row>
    <row r="302" spans="1:107" x14ac:dyDescent="0.2">
      <c r="A302">
        <f>ROW(Source!A664)</f>
        <v>664</v>
      </c>
      <c r="B302">
        <v>40385408</v>
      </c>
      <c r="C302">
        <v>40388203</v>
      </c>
      <c r="D302">
        <v>26787462</v>
      </c>
      <c r="E302">
        <v>1</v>
      </c>
      <c r="F302">
        <v>1</v>
      </c>
      <c r="G302">
        <v>26675980</v>
      </c>
      <c r="H302">
        <v>2</v>
      </c>
      <c r="I302" t="s">
        <v>988</v>
      </c>
      <c r="J302" t="s">
        <v>989</v>
      </c>
      <c r="K302" t="s">
        <v>990</v>
      </c>
      <c r="L302">
        <v>1367</v>
      </c>
      <c r="N302">
        <v>1011</v>
      </c>
      <c r="O302" t="s">
        <v>907</v>
      </c>
      <c r="P302" t="s">
        <v>907</v>
      </c>
      <c r="Q302">
        <v>1</v>
      </c>
      <c r="W302">
        <v>0</v>
      </c>
      <c r="X302">
        <v>-266174272</v>
      </c>
      <c r="Y302">
        <v>0.81</v>
      </c>
      <c r="AA302">
        <v>0</v>
      </c>
      <c r="AB302">
        <v>190.93</v>
      </c>
      <c r="AC302">
        <v>18.149999999999999</v>
      </c>
      <c r="AD302">
        <v>0</v>
      </c>
      <c r="AE302">
        <v>0</v>
      </c>
      <c r="AF302">
        <v>190.93</v>
      </c>
      <c r="AG302">
        <v>18.149999999999999</v>
      </c>
      <c r="AH302">
        <v>0</v>
      </c>
      <c r="AI302">
        <v>1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0.81</v>
      </c>
      <c r="AU302" t="s">
        <v>3</v>
      </c>
      <c r="AV302">
        <v>0</v>
      </c>
      <c r="AW302">
        <v>2</v>
      </c>
      <c r="AX302">
        <v>40388217</v>
      </c>
      <c r="AY302">
        <v>1</v>
      </c>
      <c r="AZ302">
        <v>0</v>
      </c>
      <c r="BA302">
        <v>299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Y302*Source!I664</f>
        <v>0</v>
      </c>
      <c r="CY302">
        <f>AB302</f>
        <v>190.93</v>
      </c>
      <c r="CZ302">
        <f>AF302</f>
        <v>190.93</v>
      </c>
      <c r="DA302">
        <f>AJ302</f>
        <v>1</v>
      </c>
      <c r="DB302">
        <f t="shared" si="39"/>
        <v>154.65</v>
      </c>
      <c r="DC302">
        <f t="shared" si="40"/>
        <v>14.7</v>
      </c>
    </row>
    <row r="303" spans="1:107" x14ac:dyDescent="0.2">
      <c r="A303">
        <f>ROW(Source!A664)</f>
        <v>664</v>
      </c>
      <c r="B303">
        <v>40385408</v>
      </c>
      <c r="C303">
        <v>40388203</v>
      </c>
      <c r="D303">
        <v>26715879</v>
      </c>
      <c r="E303">
        <v>26675980</v>
      </c>
      <c r="F303">
        <v>1</v>
      </c>
      <c r="G303">
        <v>26675980</v>
      </c>
      <c r="H303">
        <v>2</v>
      </c>
      <c r="I303" t="s">
        <v>929</v>
      </c>
      <c r="J303" t="s">
        <v>3</v>
      </c>
      <c r="K303" t="s">
        <v>930</v>
      </c>
      <c r="L303">
        <v>1344</v>
      </c>
      <c r="N303">
        <v>1008</v>
      </c>
      <c r="O303" t="s">
        <v>931</v>
      </c>
      <c r="P303" t="s">
        <v>931</v>
      </c>
      <c r="Q303">
        <v>1</v>
      </c>
      <c r="W303">
        <v>0</v>
      </c>
      <c r="X303">
        <v>-1180195794</v>
      </c>
      <c r="Y303">
        <v>0.01</v>
      </c>
      <c r="AA303">
        <v>0</v>
      </c>
      <c r="AB303">
        <v>1</v>
      </c>
      <c r="AC303">
        <v>0</v>
      </c>
      <c r="AD303">
        <v>0</v>
      </c>
      <c r="AE303">
        <v>0</v>
      </c>
      <c r="AF303">
        <v>1</v>
      </c>
      <c r="AG303">
        <v>0</v>
      </c>
      <c r="AH303">
        <v>0</v>
      </c>
      <c r="AI303">
        <v>1</v>
      </c>
      <c r="AJ303">
        <v>1</v>
      </c>
      <c r="AK303">
        <v>1</v>
      </c>
      <c r="AL303">
        <v>1</v>
      </c>
      <c r="AN303">
        <v>0</v>
      </c>
      <c r="AO303">
        <v>1</v>
      </c>
      <c r="AP303">
        <v>0</v>
      </c>
      <c r="AQ303">
        <v>0</v>
      </c>
      <c r="AR303">
        <v>0</v>
      </c>
      <c r="AS303" t="s">
        <v>3</v>
      </c>
      <c r="AT303">
        <v>0.01</v>
      </c>
      <c r="AU303" t="s">
        <v>3</v>
      </c>
      <c r="AV303">
        <v>0</v>
      </c>
      <c r="AW303">
        <v>2</v>
      </c>
      <c r="AX303">
        <v>40388219</v>
      </c>
      <c r="AY303">
        <v>1</v>
      </c>
      <c r="AZ303">
        <v>0</v>
      </c>
      <c r="BA303">
        <v>300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Y303*Source!I664</f>
        <v>0</v>
      </c>
      <c r="CY303">
        <f>AB303</f>
        <v>1</v>
      </c>
      <c r="CZ303">
        <f>AF303</f>
        <v>1</v>
      </c>
      <c r="DA303">
        <f>AJ303</f>
        <v>1</v>
      </c>
      <c r="DB303">
        <f t="shared" si="39"/>
        <v>0.01</v>
      </c>
      <c r="DC303">
        <f t="shared" si="40"/>
        <v>0</v>
      </c>
    </row>
    <row r="304" spans="1:107" x14ac:dyDescent="0.2">
      <c r="A304">
        <f>ROW(Source!A664)</f>
        <v>664</v>
      </c>
      <c r="B304">
        <v>40385408</v>
      </c>
      <c r="C304">
        <v>40388203</v>
      </c>
      <c r="D304">
        <v>26763881</v>
      </c>
      <c r="E304">
        <v>1</v>
      </c>
      <c r="F304">
        <v>1</v>
      </c>
      <c r="G304">
        <v>26675980</v>
      </c>
      <c r="H304">
        <v>3</v>
      </c>
      <c r="I304" t="s">
        <v>174</v>
      </c>
      <c r="J304" t="s">
        <v>176</v>
      </c>
      <c r="K304" t="s">
        <v>175</v>
      </c>
      <c r="L304">
        <v>1339</v>
      </c>
      <c r="N304">
        <v>1007</v>
      </c>
      <c r="O304" t="s">
        <v>44</v>
      </c>
      <c r="P304" t="s">
        <v>44</v>
      </c>
      <c r="Q304">
        <v>1</v>
      </c>
      <c r="W304">
        <v>0</v>
      </c>
      <c r="X304">
        <v>2069056849</v>
      </c>
      <c r="Y304">
        <v>0.21</v>
      </c>
      <c r="AA304">
        <v>104.99</v>
      </c>
      <c r="AB304">
        <v>0</v>
      </c>
      <c r="AC304">
        <v>0</v>
      </c>
      <c r="AD304">
        <v>0</v>
      </c>
      <c r="AE304">
        <v>104.99</v>
      </c>
      <c r="AF304">
        <v>0</v>
      </c>
      <c r="AG304">
        <v>0</v>
      </c>
      <c r="AH304">
        <v>0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0</v>
      </c>
      <c r="AQ304">
        <v>0</v>
      </c>
      <c r="AR304">
        <v>0</v>
      </c>
      <c r="AS304" t="s">
        <v>3</v>
      </c>
      <c r="AT304">
        <v>0.21</v>
      </c>
      <c r="AU304" t="s">
        <v>3</v>
      </c>
      <c r="AV304">
        <v>0</v>
      </c>
      <c r="AW304">
        <v>2</v>
      </c>
      <c r="AX304">
        <v>40388220</v>
      </c>
      <c r="AY304">
        <v>1</v>
      </c>
      <c r="AZ304">
        <v>0</v>
      </c>
      <c r="BA304">
        <v>301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Y304*Source!I664</f>
        <v>0</v>
      </c>
      <c r="CY304">
        <f>AA304</f>
        <v>104.99</v>
      </c>
      <c r="CZ304">
        <f>AE304</f>
        <v>104.99</v>
      </c>
      <c r="DA304">
        <f>AI304</f>
        <v>1</v>
      </c>
      <c r="DB304">
        <f t="shared" si="39"/>
        <v>22.05</v>
      </c>
      <c r="DC304">
        <f t="shared" si="40"/>
        <v>0</v>
      </c>
    </row>
    <row r="305" spans="1:107" x14ac:dyDescent="0.2">
      <c r="A305">
        <f>ROW(Source!A664)</f>
        <v>664</v>
      </c>
      <c r="B305">
        <v>40385408</v>
      </c>
      <c r="C305">
        <v>40388203</v>
      </c>
      <c r="D305">
        <v>26781844</v>
      </c>
      <c r="E305">
        <v>1</v>
      </c>
      <c r="F305">
        <v>1</v>
      </c>
      <c r="G305">
        <v>26675980</v>
      </c>
      <c r="H305">
        <v>3</v>
      </c>
      <c r="I305" t="s">
        <v>460</v>
      </c>
      <c r="J305" t="s">
        <v>462</v>
      </c>
      <c r="K305" t="s">
        <v>461</v>
      </c>
      <c r="L305">
        <v>1348</v>
      </c>
      <c r="N305">
        <v>1009</v>
      </c>
      <c r="O305" t="s">
        <v>57</v>
      </c>
      <c r="P305" t="s">
        <v>57</v>
      </c>
      <c r="Q305">
        <v>1000</v>
      </c>
      <c r="W305">
        <v>0</v>
      </c>
      <c r="X305">
        <v>2029920186</v>
      </c>
      <c r="Y305">
        <v>2.25</v>
      </c>
      <c r="AA305">
        <v>3186.95</v>
      </c>
      <c r="AB305">
        <v>0</v>
      </c>
      <c r="AC305">
        <v>0</v>
      </c>
      <c r="AD305">
        <v>0</v>
      </c>
      <c r="AE305">
        <v>438.37</v>
      </c>
      <c r="AF305">
        <v>0</v>
      </c>
      <c r="AG305">
        <v>0</v>
      </c>
      <c r="AH305">
        <v>0</v>
      </c>
      <c r="AI305">
        <v>7.27</v>
      </c>
      <c r="AJ305">
        <v>1</v>
      </c>
      <c r="AK305">
        <v>1</v>
      </c>
      <c r="AL305">
        <v>1</v>
      </c>
      <c r="AN305">
        <v>0</v>
      </c>
      <c r="AO305">
        <v>0</v>
      </c>
      <c r="AP305">
        <v>0</v>
      </c>
      <c r="AQ305">
        <v>0</v>
      </c>
      <c r="AR305">
        <v>0</v>
      </c>
      <c r="AS305" t="s">
        <v>3</v>
      </c>
      <c r="AT305">
        <v>2.25</v>
      </c>
      <c r="AU305" t="s">
        <v>3</v>
      </c>
      <c r="AV305">
        <v>0</v>
      </c>
      <c r="AW305">
        <v>1</v>
      </c>
      <c r="AX305">
        <v>-1</v>
      </c>
      <c r="AY305">
        <v>0</v>
      </c>
      <c r="AZ305">
        <v>0</v>
      </c>
      <c r="BA305" t="s">
        <v>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Y305*Source!I664</f>
        <v>0</v>
      </c>
      <c r="CY305">
        <f>AA305</f>
        <v>3186.95</v>
      </c>
      <c r="CZ305">
        <f>AE305</f>
        <v>438.37</v>
      </c>
      <c r="DA305">
        <f>AI305</f>
        <v>7.27</v>
      </c>
      <c r="DB305">
        <f t="shared" si="39"/>
        <v>986.33</v>
      </c>
      <c r="DC305">
        <f t="shared" si="40"/>
        <v>0</v>
      </c>
    </row>
    <row r="306" spans="1:107" x14ac:dyDescent="0.2">
      <c r="A306">
        <f>ROW(Source!A664)</f>
        <v>664</v>
      </c>
      <c r="B306">
        <v>40385408</v>
      </c>
      <c r="C306">
        <v>40388203</v>
      </c>
      <c r="D306">
        <v>26783055</v>
      </c>
      <c r="E306">
        <v>1</v>
      </c>
      <c r="F306">
        <v>1</v>
      </c>
      <c r="G306">
        <v>26675980</v>
      </c>
      <c r="H306">
        <v>3</v>
      </c>
      <c r="I306" t="s">
        <v>464</v>
      </c>
      <c r="J306" t="s">
        <v>467</v>
      </c>
      <c r="K306" t="s">
        <v>465</v>
      </c>
      <c r="L306">
        <v>1327</v>
      </c>
      <c r="N306">
        <v>1005</v>
      </c>
      <c r="O306" t="s">
        <v>466</v>
      </c>
      <c r="P306" t="s">
        <v>466</v>
      </c>
      <c r="Q306">
        <v>1</v>
      </c>
      <c r="W306">
        <v>0</v>
      </c>
      <c r="X306">
        <v>-1129273364</v>
      </c>
      <c r="Y306">
        <v>100</v>
      </c>
      <c r="AA306">
        <v>915.48</v>
      </c>
      <c r="AB306">
        <v>0</v>
      </c>
      <c r="AC306">
        <v>0</v>
      </c>
      <c r="AD306">
        <v>0</v>
      </c>
      <c r="AE306">
        <v>283.43</v>
      </c>
      <c r="AF306">
        <v>0</v>
      </c>
      <c r="AG306">
        <v>0</v>
      </c>
      <c r="AH306">
        <v>0</v>
      </c>
      <c r="AI306">
        <v>3.23</v>
      </c>
      <c r="AJ306">
        <v>1</v>
      </c>
      <c r="AK306">
        <v>1</v>
      </c>
      <c r="AL306">
        <v>1</v>
      </c>
      <c r="AN306">
        <v>0</v>
      </c>
      <c r="AO306">
        <v>0</v>
      </c>
      <c r="AP306">
        <v>0</v>
      </c>
      <c r="AQ306">
        <v>0</v>
      </c>
      <c r="AR306">
        <v>0</v>
      </c>
      <c r="AS306" t="s">
        <v>3</v>
      </c>
      <c r="AT306">
        <v>100</v>
      </c>
      <c r="AU306" t="s">
        <v>3</v>
      </c>
      <c r="AV306">
        <v>0</v>
      </c>
      <c r="AW306">
        <v>1</v>
      </c>
      <c r="AX306">
        <v>-1</v>
      </c>
      <c r="AY306">
        <v>0</v>
      </c>
      <c r="AZ306">
        <v>0</v>
      </c>
      <c r="BA306" t="s">
        <v>3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Y306*Source!I664</f>
        <v>0</v>
      </c>
      <c r="CY306">
        <f>AA306</f>
        <v>915.48</v>
      </c>
      <c r="CZ306">
        <f>AE306</f>
        <v>283.43</v>
      </c>
      <c r="DA306">
        <f>AI306</f>
        <v>3.23</v>
      </c>
      <c r="DB306">
        <f t="shared" si="39"/>
        <v>28343</v>
      </c>
      <c r="DC306">
        <f t="shared" si="40"/>
        <v>0</v>
      </c>
    </row>
    <row r="307" spans="1:107" x14ac:dyDescent="0.2">
      <c r="A307">
        <f>ROW(Source!A664)</f>
        <v>664</v>
      </c>
      <c r="B307">
        <v>40385408</v>
      </c>
      <c r="C307">
        <v>40388203</v>
      </c>
      <c r="D307">
        <v>26785555</v>
      </c>
      <c r="E307">
        <v>1</v>
      </c>
      <c r="F307">
        <v>1</v>
      </c>
      <c r="G307">
        <v>26675980</v>
      </c>
      <c r="H307">
        <v>3</v>
      </c>
      <c r="I307" t="s">
        <v>456</v>
      </c>
      <c r="J307" t="s">
        <v>458</v>
      </c>
      <c r="K307" t="s">
        <v>457</v>
      </c>
      <c r="L307">
        <v>1354</v>
      </c>
      <c r="N307">
        <v>1010</v>
      </c>
      <c r="O307" t="s">
        <v>344</v>
      </c>
      <c r="P307" t="s">
        <v>344</v>
      </c>
      <c r="Q307">
        <v>1</v>
      </c>
      <c r="W307">
        <v>0</v>
      </c>
      <c r="X307">
        <v>-1816805806</v>
      </c>
      <c r="Y307">
        <v>1.4742010000000001</v>
      </c>
      <c r="AA307">
        <v>739.92</v>
      </c>
      <c r="AB307">
        <v>0</v>
      </c>
      <c r="AC307">
        <v>0</v>
      </c>
      <c r="AD307">
        <v>0</v>
      </c>
      <c r="AE307">
        <v>437.82</v>
      </c>
      <c r="AF307">
        <v>0</v>
      </c>
      <c r="AG307">
        <v>0</v>
      </c>
      <c r="AH307">
        <v>0</v>
      </c>
      <c r="AI307">
        <v>1.69</v>
      </c>
      <c r="AJ307">
        <v>1</v>
      </c>
      <c r="AK307">
        <v>1</v>
      </c>
      <c r="AL307">
        <v>1</v>
      </c>
      <c r="AN307">
        <v>0</v>
      </c>
      <c r="AO307">
        <v>0</v>
      </c>
      <c r="AP307">
        <v>0</v>
      </c>
      <c r="AQ307">
        <v>0</v>
      </c>
      <c r="AR307">
        <v>0</v>
      </c>
      <c r="AS307" t="s">
        <v>3</v>
      </c>
      <c r="AT307">
        <v>1.4742010000000001</v>
      </c>
      <c r="AU307" t="s">
        <v>3</v>
      </c>
      <c r="AV307">
        <v>0</v>
      </c>
      <c r="AW307">
        <v>1</v>
      </c>
      <c r="AX307">
        <v>-1</v>
      </c>
      <c r="AY307">
        <v>0</v>
      </c>
      <c r="AZ307">
        <v>0</v>
      </c>
      <c r="BA307" t="s">
        <v>3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Y307*Source!I664</f>
        <v>0</v>
      </c>
      <c r="CY307">
        <f>AA307</f>
        <v>739.92</v>
      </c>
      <c r="CZ307">
        <f>AE307</f>
        <v>437.82</v>
      </c>
      <c r="DA307">
        <f>AI307</f>
        <v>1.69</v>
      </c>
      <c r="DB307">
        <f t="shared" si="39"/>
        <v>645.42999999999995</v>
      </c>
      <c r="DC307">
        <f t="shared" si="40"/>
        <v>0</v>
      </c>
    </row>
    <row r="308" spans="1:107" x14ac:dyDescent="0.2">
      <c r="A308">
        <f>ROW(Source!A702)</f>
        <v>702</v>
      </c>
      <c r="B308">
        <v>40385408</v>
      </c>
      <c r="C308">
        <v>40388227</v>
      </c>
      <c r="D308">
        <v>26715131</v>
      </c>
      <c r="E308">
        <v>26675980</v>
      </c>
      <c r="F308">
        <v>1</v>
      </c>
      <c r="G308">
        <v>26675980</v>
      </c>
      <c r="H308">
        <v>1</v>
      </c>
      <c r="I308" t="s">
        <v>901</v>
      </c>
      <c r="J308" t="s">
        <v>3</v>
      </c>
      <c r="K308" t="s">
        <v>902</v>
      </c>
      <c r="L308">
        <v>1191</v>
      </c>
      <c r="N308">
        <v>1013</v>
      </c>
      <c r="O308" t="s">
        <v>903</v>
      </c>
      <c r="P308" t="s">
        <v>903</v>
      </c>
      <c r="Q308">
        <v>1</v>
      </c>
      <c r="W308">
        <v>0</v>
      </c>
      <c r="X308">
        <v>476480486</v>
      </c>
      <c r="Y308">
        <v>76.7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76.7</v>
      </c>
      <c r="AU308" t="s">
        <v>3</v>
      </c>
      <c r="AV308">
        <v>1</v>
      </c>
      <c r="AW308">
        <v>2</v>
      </c>
      <c r="AX308">
        <v>40388229</v>
      </c>
      <c r="AY308">
        <v>1</v>
      </c>
      <c r="AZ308">
        <v>0</v>
      </c>
      <c r="BA308">
        <v>305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Y308*Source!I702</f>
        <v>0</v>
      </c>
      <c r="CY308">
        <f>AD308</f>
        <v>0</v>
      </c>
      <c r="CZ308">
        <f>AH308</f>
        <v>0</v>
      </c>
      <c r="DA308">
        <f>AL308</f>
        <v>1</v>
      </c>
      <c r="DB308">
        <f t="shared" si="39"/>
        <v>0</v>
      </c>
      <c r="DC308">
        <f t="shared" si="40"/>
        <v>0</v>
      </c>
    </row>
    <row r="309" spans="1:107" x14ac:dyDescent="0.2">
      <c r="A309">
        <f>ROW(Source!A703)</f>
        <v>703</v>
      </c>
      <c r="B309">
        <v>40385408</v>
      </c>
      <c r="C309">
        <v>40388230</v>
      </c>
      <c r="D309">
        <v>26715879</v>
      </c>
      <c r="E309">
        <v>26675980</v>
      </c>
      <c r="F309">
        <v>1</v>
      </c>
      <c r="G309">
        <v>26675980</v>
      </c>
      <c r="H309">
        <v>2</v>
      </c>
      <c r="I309" t="s">
        <v>929</v>
      </c>
      <c r="J309" t="s">
        <v>3</v>
      </c>
      <c r="K309" t="s">
        <v>930</v>
      </c>
      <c r="L309">
        <v>1344</v>
      </c>
      <c r="N309">
        <v>1008</v>
      </c>
      <c r="O309" t="s">
        <v>931</v>
      </c>
      <c r="P309" t="s">
        <v>931</v>
      </c>
      <c r="Q309">
        <v>1</v>
      </c>
      <c r="W309">
        <v>0</v>
      </c>
      <c r="X309">
        <v>-1180195794</v>
      </c>
      <c r="Y309">
        <v>8.86</v>
      </c>
      <c r="AA309">
        <v>0</v>
      </c>
      <c r="AB309">
        <v>1.05</v>
      </c>
      <c r="AC309">
        <v>0</v>
      </c>
      <c r="AD309">
        <v>0</v>
      </c>
      <c r="AE309">
        <v>0</v>
      </c>
      <c r="AF309">
        <v>1</v>
      </c>
      <c r="AG309">
        <v>0</v>
      </c>
      <c r="AH309">
        <v>0</v>
      </c>
      <c r="AI309">
        <v>1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8.86</v>
      </c>
      <c r="AU309" t="s">
        <v>3</v>
      </c>
      <c r="AV309">
        <v>0</v>
      </c>
      <c r="AW309">
        <v>2</v>
      </c>
      <c r="AX309">
        <v>40388232</v>
      </c>
      <c r="AY309">
        <v>1</v>
      </c>
      <c r="AZ309">
        <v>0</v>
      </c>
      <c r="BA309">
        <v>306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Y309*Source!I703</f>
        <v>0</v>
      </c>
      <c r="CY309">
        <f>AB309</f>
        <v>1.05</v>
      </c>
      <c r="CZ309">
        <f>AF309</f>
        <v>1</v>
      </c>
      <c r="DA309">
        <f>AJ309</f>
        <v>1</v>
      </c>
      <c r="DB309">
        <f t="shared" si="39"/>
        <v>8.86</v>
      </c>
      <c r="DC309">
        <f t="shared" si="40"/>
        <v>0</v>
      </c>
    </row>
    <row r="310" spans="1:107" x14ac:dyDescent="0.2">
      <c r="A310">
        <f>ROW(Source!A704)</f>
        <v>704</v>
      </c>
      <c r="B310">
        <v>40385408</v>
      </c>
      <c r="C310">
        <v>40388233</v>
      </c>
      <c r="D310">
        <v>26715131</v>
      </c>
      <c r="E310">
        <v>26675980</v>
      </c>
      <c r="F310">
        <v>1</v>
      </c>
      <c r="G310">
        <v>26675980</v>
      </c>
      <c r="H310">
        <v>1</v>
      </c>
      <c r="I310" t="s">
        <v>901</v>
      </c>
      <c r="J310" t="s">
        <v>3</v>
      </c>
      <c r="K310" t="s">
        <v>902</v>
      </c>
      <c r="L310">
        <v>1191</v>
      </c>
      <c r="N310">
        <v>1013</v>
      </c>
      <c r="O310" t="s">
        <v>903</v>
      </c>
      <c r="P310" t="s">
        <v>903</v>
      </c>
      <c r="Q310">
        <v>1</v>
      </c>
      <c r="W310">
        <v>0</v>
      </c>
      <c r="X310">
        <v>476480486</v>
      </c>
      <c r="Y310">
        <v>63.44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1</v>
      </c>
      <c r="AJ310">
        <v>1</v>
      </c>
      <c r="AK310">
        <v>1</v>
      </c>
      <c r="AL310">
        <v>1</v>
      </c>
      <c r="AN310">
        <v>0</v>
      </c>
      <c r="AO310">
        <v>1</v>
      </c>
      <c r="AP310">
        <v>0</v>
      </c>
      <c r="AQ310">
        <v>0</v>
      </c>
      <c r="AR310">
        <v>0</v>
      </c>
      <c r="AS310" t="s">
        <v>3</v>
      </c>
      <c r="AT310">
        <v>63.44</v>
      </c>
      <c r="AU310" t="s">
        <v>3</v>
      </c>
      <c r="AV310">
        <v>1</v>
      </c>
      <c r="AW310">
        <v>2</v>
      </c>
      <c r="AX310">
        <v>40388243</v>
      </c>
      <c r="AY310">
        <v>1</v>
      </c>
      <c r="AZ310">
        <v>0</v>
      </c>
      <c r="BA310">
        <v>307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Y310*Source!I704</f>
        <v>0</v>
      </c>
      <c r="CY310">
        <f>AD310</f>
        <v>0</v>
      </c>
      <c r="CZ310">
        <f>AH310</f>
        <v>0</v>
      </c>
      <c r="DA310">
        <f>AL310</f>
        <v>1</v>
      </c>
      <c r="DB310">
        <f t="shared" si="39"/>
        <v>0</v>
      </c>
      <c r="DC310">
        <f t="shared" si="40"/>
        <v>0</v>
      </c>
    </row>
    <row r="311" spans="1:107" x14ac:dyDescent="0.2">
      <c r="A311">
        <f>ROW(Source!A704)</f>
        <v>704</v>
      </c>
      <c r="B311">
        <v>40385408</v>
      </c>
      <c r="C311">
        <v>40388233</v>
      </c>
      <c r="D311">
        <v>26788215</v>
      </c>
      <c r="E311">
        <v>1</v>
      </c>
      <c r="F311">
        <v>1</v>
      </c>
      <c r="G311">
        <v>26675980</v>
      </c>
      <c r="H311">
        <v>2</v>
      </c>
      <c r="I311" t="s">
        <v>932</v>
      </c>
      <c r="J311" t="s">
        <v>933</v>
      </c>
      <c r="K311" t="s">
        <v>934</v>
      </c>
      <c r="L311">
        <v>1367</v>
      </c>
      <c r="N311">
        <v>1011</v>
      </c>
      <c r="O311" t="s">
        <v>907</v>
      </c>
      <c r="P311" t="s">
        <v>907</v>
      </c>
      <c r="Q311">
        <v>1</v>
      </c>
      <c r="W311">
        <v>0</v>
      </c>
      <c r="X311">
        <v>-628430174</v>
      </c>
      <c r="Y311">
        <v>0.14000000000000001</v>
      </c>
      <c r="AA311">
        <v>0</v>
      </c>
      <c r="AB311">
        <v>80.42</v>
      </c>
      <c r="AC311">
        <v>15.03</v>
      </c>
      <c r="AD311">
        <v>0</v>
      </c>
      <c r="AE311">
        <v>0</v>
      </c>
      <c r="AF311">
        <v>76.81</v>
      </c>
      <c r="AG311">
        <v>14.36</v>
      </c>
      <c r="AH311">
        <v>0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0</v>
      </c>
      <c r="AQ311">
        <v>0</v>
      </c>
      <c r="AR311">
        <v>0</v>
      </c>
      <c r="AS311" t="s">
        <v>3</v>
      </c>
      <c r="AT311">
        <v>0.14000000000000001</v>
      </c>
      <c r="AU311" t="s">
        <v>3</v>
      </c>
      <c r="AV311">
        <v>0</v>
      </c>
      <c r="AW311">
        <v>2</v>
      </c>
      <c r="AX311">
        <v>40388244</v>
      </c>
      <c r="AY311">
        <v>1</v>
      </c>
      <c r="AZ311">
        <v>0</v>
      </c>
      <c r="BA311">
        <v>308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Y311*Source!I704</f>
        <v>0</v>
      </c>
      <c r="CY311">
        <f>AB311</f>
        <v>80.42</v>
      </c>
      <c r="CZ311">
        <f>AF311</f>
        <v>76.81</v>
      </c>
      <c r="DA311">
        <f>AJ311</f>
        <v>1</v>
      </c>
      <c r="DB311">
        <f t="shared" si="39"/>
        <v>10.75</v>
      </c>
      <c r="DC311">
        <f t="shared" si="40"/>
        <v>2.0099999999999998</v>
      </c>
    </row>
    <row r="312" spans="1:107" x14ac:dyDescent="0.2">
      <c r="A312">
        <f>ROW(Source!A704)</f>
        <v>704</v>
      </c>
      <c r="B312">
        <v>40385408</v>
      </c>
      <c r="C312">
        <v>40388233</v>
      </c>
      <c r="D312">
        <v>26787462</v>
      </c>
      <c r="E312">
        <v>1</v>
      </c>
      <c r="F312">
        <v>1</v>
      </c>
      <c r="G312">
        <v>26675980</v>
      </c>
      <c r="H312">
        <v>2</v>
      </c>
      <c r="I312" t="s">
        <v>988</v>
      </c>
      <c r="J312" t="s">
        <v>989</v>
      </c>
      <c r="K312" t="s">
        <v>990</v>
      </c>
      <c r="L312">
        <v>1367</v>
      </c>
      <c r="N312">
        <v>1011</v>
      </c>
      <c r="O312" t="s">
        <v>907</v>
      </c>
      <c r="P312" t="s">
        <v>907</v>
      </c>
      <c r="Q312">
        <v>1</v>
      </c>
      <c r="W312">
        <v>0</v>
      </c>
      <c r="X312">
        <v>-266174272</v>
      </c>
      <c r="Y312">
        <v>0.14000000000000001</v>
      </c>
      <c r="AA312">
        <v>0</v>
      </c>
      <c r="AB312">
        <v>199.9</v>
      </c>
      <c r="AC312">
        <v>19</v>
      </c>
      <c r="AD312">
        <v>0</v>
      </c>
      <c r="AE312">
        <v>0</v>
      </c>
      <c r="AF312">
        <v>190.93</v>
      </c>
      <c r="AG312">
        <v>18.149999999999999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0.14000000000000001</v>
      </c>
      <c r="AU312" t="s">
        <v>3</v>
      </c>
      <c r="AV312">
        <v>0</v>
      </c>
      <c r="AW312">
        <v>2</v>
      </c>
      <c r="AX312">
        <v>40388245</v>
      </c>
      <c r="AY312">
        <v>1</v>
      </c>
      <c r="AZ312">
        <v>0</v>
      </c>
      <c r="BA312">
        <v>309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Y312*Source!I704</f>
        <v>0</v>
      </c>
      <c r="CY312">
        <f>AB312</f>
        <v>199.9</v>
      </c>
      <c r="CZ312">
        <f>AF312</f>
        <v>190.93</v>
      </c>
      <c r="DA312">
        <f>AJ312</f>
        <v>1</v>
      </c>
      <c r="DB312">
        <f t="shared" si="39"/>
        <v>26.73</v>
      </c>
      <c r="DC312">
        <f t="shared" si="40"/>
        <v>2.54</v>
      </c>
    </row>
    <row r="313" spans="1:107" x14ac:dyDescent="0.2">
      <c r="A313">
        <f>ROW(Source!A704)</f>
        <v>704</v>
      </c>
      <c r="B313">
        <v>40385408</v>
      </c>
      <c r="C313">
        <v>40388233</v>
      </c>
      <c r="D313">
        <v>26787555</v>
      </c>
      <c r="E313">
        <v>1</v>
      </c>
      <c r="F313">
        <v>1</v>
      </c>
      <c r="G313">
        <v>26675980</v>
      </c>
      <c r="H313">
        <v>2</v>
      </c>
      <c r="I313" t="s">
        <v>995</v>
      </c>
      <c r="J313" t="s">
        <v>996</v>
      </c>
      <c r="K313" t="s">
        <v>997</v>
      </c>
      <c r="L313">
        <v>1367</v>
      </c>
      <c r="N313">
        <v>1011</v>
      </c>
      <c r="O313" t="s">
        <v>907</v>
      </c>
      <c r="P313" t="s">
        <v>907</v>
      </c>
      <c r="Q313">
        <v>1</v>
      </c>
      <c r="W313">
        <v>0</v>
      </c>
      <c r="X313">
        <v>482200787</v>
      </c>
      <c r="Y313">
        <v>0.22</v>
      </c>
      <c r="AA313">
        <v>0</v>
      </c>
      <c r="AB313">
        <v>76.430000000000007</v>
      </c>
      <c r="AC313">
        <v>17.690000000000001</v>
      </c>
      <c r="AD313">
        <v>0</v>
      </c>
      <c r="AE313">
        <v>0</v>
      </c>
      <c r="AF313">
        <v>73</v>
      </c>
      <c r="AG313">
        <v>16.899999999999999</v>
      </c>
      <c r="AH313">
        <v>0</v>
      </c>
      <c r="AI313">
        <v>1</v>
      </c>
      <c r="AJ313">
        <v>1</v>
      </c>
      <c r="AK313">
        <v>1</v>
      </c>
      <c r="AL313">
        <v>1</v>
      </c>
      <c r="AN313">
        <v>0</v>
      </c>
      <c r="AO313">
        <v>1</v>
      </c>
      <c r="AP313">
        <v>0</v>
      </c>
      <c r="AQ313">
        <v>0</v>
      </c>
      <c r="AR313">
        <v>0</v>
      </c>
      <c r="AS313" t="s">
        <v>3</v>
      </c>
      <c r="AT313">
        <v>0.22</v>
      </c>
      <c r="AU313" t="s">
        <v>3</v>
      </c>
      <c r="AV313">
        <v>0</v>
      </c>
      <c r="AW313">
        <v>2</v>
      </c>
      <c r="AX313">
        <v>40388246</v>
      </c>
      <c r="AY313">
        <v>1</v>
      </c>
      <c r="AZ313">
        <v>0</v>
      </c>
      <c r="BA313">
        <v>310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Y313*Source!I704</f>
        <v>0</v>
      </c>
      <c r="CY313">
        <f>AB313</f>
        <v>76.430000000000007</v>
      </c>
      <c r="CZ313">
        <f>AF313</f>
        <v>73</v>
      </c>
      <c r="DA313">
        <f>AJ313</f>
        <v>1</v>
      </c>
      <c r="DB313">
        <f t="shared" si="39"/>
        <v>16.059999999999999</v>
      </c>
      <c r="DC313">
        <f t="shared" si="40"/>
        <v>3.72</v>
      </c>
    </row>
    <row r="314" spans="1:107" x14ac:dyDescent="0.2">
      <c r="A314">
        <f>ROW(Source!A704)</f>
        <v>704</v>
      </c>
      <c r="B314">
        <v>40385408</v>
      </c>
      <c r="C314">
        <v>40388233</v>
      </c>
      <c r="D314">
        <v>26763335</v>
      </c>
      <c r="E314">
        <v>1</v>
      </c>
      <c r="F314">
        <v>1</v>
      </c>
      <c r="G314">
        <v>26675980</v>
      </c>
      <c r="H314">
        <v>3</v>
      </c>
      <c r="I314" t="s">
        <v>998</v>
      </c>
      <c r="J314" t="s">
        <v>999</v>
      </c>
      <c r="K314" t="s">
        <v>1000</v>
      </c>
      <c r="L314">
        <v>1348</v>
      </c>
      <c r="N314">
        <v>1009</v>
      </c>
      <c r="O314" t="s">
        <v>57</v>
      </c>
      <c r="P314" t="s">
        <v>57</v>
      </c>
      <c r="Q314">
        <v>1000</v>
      </c>
      <c r="W314">
        <v>0</v>
      </c>
      <c r="X314">
        <v>563176784</v>
      </c>
      <c r="Y314">
        <v>1E-3</v>
      </c>
      <c r="AA314">
        <v>6717.06</v>
      </c>
      <c r="AB314">
        <v>0</v>
      </c>
      <c r="AC314">
        <v>0</v>
      </c>
      <c r="AD314">
        <v>0</v>
      </c>
      <c r="AE314">
        <v>6521.42</v>
      </c>
      <c r="AF314">
        <v>0</v>
      </c>
      <c r="AG314">
        <v>0</v>
      </c>
      <c r="AH314">
        <v>0</v>
      </c>
      <c r="AI314">
        <v>1</v>
      </c>
      <c r="AJ314">
        <v>1</v>
      </c>
      <c r="AK314">
        <v>1</v>
      </c>
      <c r="AL314">
        <v>1</v>
      </c>
      <c r="AN314">
        <v>0</v>
      </c>
      <c r="AO314">
        <v>1</v>
      </c>
      <c r="AP314">
        <v>0</v>
      </c>
      <c r="AQ314">
        <v>0</v>
      </c>
      <c r="AR314">
        <v>0</v>
      </c>
      <c r="AS314" t="s">
        <v>3</v>
      </c>
      <c r="AT314">
        <v>1E-3</v>
      </c>
      <c r="AU314" t="s">
        <v>3</v>
      </c>
      <c r="AV314">
        <v>0</v>
      </c>
      <c r="AW314">
        <v>2</v>
      </c>
      <c r="AX314">
        <v>40388247</v>
      </c>
      <c r="AY314">
        <v>1</v>
      </c>
      <c r="AZ314">
        <v>0</v>
      </c>
      <c r="BA314">
        <v>311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Y314*Source!I704</f>
        <v>0</v>
      </c>
      <c r="CY314">
        <f>AA314</f>
        <v>6717.06</v>
      </c>
      <c r="CZ314">
        <f>AE314</f>
        <v>6521.42</v>
      </c>
      <c r="DA314">
        <f>AI314</f>
        <v>1</v>
      </c>
      <c r="DB314">
        <f t="shared" si="39"/>
        <v>6.52</v>
      </c>
      <c r="DC314">
        <f t="shared" si="40"/>
        <v>0</v>
      </c>
    </row>
    <row r="315" spans="1:107" x14ac:dyDescent="0.2">
      <c r="A315">
        <f>ROW(Source!A704)</f>
        <v>704</v>
      </c>
      <c r="B315">
        <v>40385408</v>
      </c>
      <c r="C315">
        <v>40388233</v>
      </c>
      <c r="D315">
        <v>26763429</v>
      </c>
      <c r="E315">
        <v>1</v>
      </c>
      <c r="F315">
        <v>1</v>
      </c>
      <c r="G315">
        <v>26675980</v>
      </c>
      <c r="H315">
        <v>3</v>
      </c>
      <c r="I315" t="s">
        <v>1001</v>
      </c>
      <c r="J315" t="s">
        <v>1002</v>
      </c>
      <c r="K315" t="s">
        <v>1003</v>
      </c>
      <c r="L315">
        <v>1339</v>
      </c>
      <c r="N315">
        <v>1007</v>
      </c>
      <c r="O315" t="s">
        <v>44</v>
      </c>
      <c r="P315" t="s">
        <v>44</v>
      </c>
      <c r="Q315">
        <v>1</v>
      </c>
      <c r="W315">
        <v>0</v>
      </c>
      <c r="X315">
        <v>-164923881</v>
      </c>
      <c r="Y315">
        <v>0.17</v>
      </c>
      <c r="AA315">
        <v>1883.42</v>
      </c>
      <c r="AB315">
        <v>0</v>
      </c>
      <c r="AC315">
        <v>0</v>
      </c>
      <c r="AD315">
        <v>0</v>
      </c>
      <c r="AE315">
        <v>1828.56</v>
      </c>
      <c r="AF315">
        <v>0</v>
      </c>
      <c r="AG315">
        <v>0</v>
      </c>
      <c r="AH315">
        <v>0</v>
      </c>
      <c r="AI315">
        <v>1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0.17</v>
      </c>
      <c r="AU315" t="s">
        <v>3</v>
      </c>
      <c r="AV315">
        <v>0</v>
      </c>
      <c r="AW315">
        <v>2</v>
      </c>
      <c r="AX315">
        <v>40388248</v>
      </c>
      <c r="AY315">
        <v>1</v>
      </c>
      <c r="AZ315">
        <v>0</v>
      </c>
      <c r="BA315">
        <v>312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Y315*Source!I704</f>
        <v>0</v>
      </c>
      <c r="CY315">
        <f>AA315</f>
        <v>1883.42</v>
      </c>
      <c r="CZ315">
        <f>AE315</f>
        <v>1828.56</v>
      </c>
      <c r="DA315">
        <f>AI315</f>
        <v>1</v>
      </c>
      <c r="DB315">
        <f t="shared" si="39"/>
        <v>310.86</v>
      </c>
      <c r="DC315">
        <f t="shared" si="40"/>
        <v>0</v>
      </c>
    </row>
    <row r="316" spans="1:107" x14ac:dyDescent="0.2">
      <c r="A316">
        <f>ROW(Source!A704)</f>
        <v>704</v>
      </c>
      <c r="B316">
        <v>40385408</v>
      </c>
      <c r="C316">
        <v>40388233</v>
      </c>
      <c r="D316">
        <v>26781698</v>
      </c>
      <c r="E316">
        <v>1</v>
      </c>
      <c r="F316">
        <v>1</v>
      </c>
      <c r="G316">
        <v>26675980</v>
      </c>
      <c r="H316">
        <v>3</v>
      </c>
      <c r="I316" t="s">
        <v>223</v>
      </c>
      <c r="J316" t="s">
        <v>225</v>
      </c>
      <c r="K316" t="s">
        <v>224</v>
      </c>
      <c r="L316">
        <v>1339</v>
      </c>
      <c r="N316">
        <v>1007</v>
      </c>
      <c r="O316" t="s">
        <v>44</v>
      </c>
      <c r="P316" t="s">
        <v>44</v>
      </c>
      <c r="Q316">
        <v>1</v>
      </c>
      <c r="W316">
        <v>0</v>
      </c>
      <c r="X316">
        <v>-758282629</v>
      </c>
      <c r="Y316">
        <v>4.8</v>
      </c>
      <c r="AA316">
        <v>726.04</v>
      </c>
      <c r="AB316">
        <v>0</v>
      </c>
      <c r="AC316">
        <v>0</v>
      </c>
      <c r="AD316">
        <v>0</v>
      </c>
      <c r="AE316">
        <v>704.89</v>
      </c>
      <c r="AF316">
        <v>0</v>
      </c>
      <c r="AG316">
        <v>0</v>
      </c>
      <c r="AH316">
        <v>0</v>
      </c>
      <c r="AI316">
        <v>1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4.8</v>
      </c>
      <c r="AU316" t="s">
        <v>3</v>
      </c>
      <c r="AV316">
        <v>0</v>
      </c>
      <c r="AW316">
        <v>2</v>
      </c>
      <c r="AX316">
        <v>40388249</v>
      </c>
      <c r="AY316">
        <v>1</v>
      </c>
      <c r="AZ316">
        <v>0</v>
      </c>
      <c r="BA316">
        <v>313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Y316*Source!I704</f>
        <v>0</v>
      </c>
      <c r="CY316">
        <f>AA316</f>
        <v>726.04</v>
      </c>
      <c r="CZ316">
        <f>AE316</f>
        <v>704.89</v>
      </c>
      <c r="DA316">
        <f>AI316</f>
        <v>1</v>
      </c>
      <c r="DB316">
        <f t="shared" si="39"/>
        <v>3383.47</v>
      </c>
      <c r="DC316">
        <f t="shared" si="40"/>
        <v>0</v>
      </c>
    </row>
    <row r="317" spans="1:107" x14ac:dyDescent="0.2">
      <c r="A317">
        <f>ROW(Source!A704)</f>
        <v>704</v>
      </c>
      <c r="B317">
        <v>40385408</v>
      </c>
      <c r="C317">
        <v>40388233</v>
      </c>
      <c r="D317">
        <v>26781832</v>
      </c>
      <c r="E317">
        <v>1</v>
      </c>
      <c r="F317">
        <v>1</v>
      </c>
      <c r="G317">
        <v>26675980</v>
      </c>
      <c r="H317">
        <v>3</v>
      </c>
      <c r="I317" t="s">
        <v>227</v>
      </c>
      <c r="J317" t="s">
        <v>229</v>
      </c>
      <c r="K317" t="s">
        <v>228</v>
      </c>
      <c r="L317">
        <v>1339</v>
      </c>
      <c r="N317">
        <v>1007</v>
      </c>
      <c r="O317" t="s">
        <v>44</v>
      </c>
      <c r="P317" t="s">
        <v>44</v>
      </c>
      <c r="Q317">
        <v>1</v>
      </c>
      <c r="W317">
        <v>0</v>
      </c>
      <c r="X317">
        <v>-718781615</v>
      </c>
      <c r="Y317">
        <v>0.02</v>
      </c>
      <c r="AA317">
        <v>464.67</v>
      </c>
      <c r="AB317">
        <v>0</v>
      </c>
      <c r="AC317">
        <v>0</v>
      </c>
      <c r="AD317">
        <v>0</v>
      </c>
      <c r="AE317">
        <v>451.14</v>
      </c>
      <c r="AF317">
        <v>0</v>
      </c>
      <c r="AG317">
        <v>0</v>
      </c>
      <c r="AH317">
        <v>0</v>
      </c>
      <c r="AI317">
        <v>1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0.02</v>
      </c>
      <c r="AU317" t="s">
        <v>3</v>
      </c>
      <c r="AV317">
        <v>0</v>
      </c>
      <c r="AW317">
        <v>2</v>
      </c>
      <c r="AX317">
        <v>40388250</v>
      </c>
      <c r="AY317">
        <v>1</v>
      </c>
      <c r="AZ317">
        <v>0</v>
      </c>
      <c r="BA317">
        <v>314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Y317*Source!I704</f>
        <v>0</v>
      </c>
      <c r="CY317">
        <f>AA317</f>
        <v>464.67</v>
      </c>
      <c r="CZ317">
        <f>AE317</f>
        <v>451.14</v>
      </c>
      <c r="DA317">
        <f>AI317</f>
        <v>1</v>
      </c>
      <c r="DB317">
        <f t="shared" si="39"/>
        <v>9.02</v>
      </c>
      <c r="DC317">
        <f t="shared" si="40"/>
        <v>0</v>
      </c>
    </row>
    <row r="318" spans="1:107" x14ac:dyDescent="0.2">
      <c r="A318">
        <f>ROW(Source!A704)</f>
        <v>704</v>
      </c>
      <c r="B318">
        <v>40385408</v>
      </c>
      <c r="C318">
        <v>40388233</v>
      </c>
      <c r="D318">
        <v>26782966</v>
      </c>
      <c r="E318">
        <v>1</v>
      </c>
      <c r="F318">
        <v>1</v>
      </c>
      <c r="G318">
        <v>26675980</v>
      </c>
      <c r="H318">
        <v>3</v>
      </c>
      <c r="I318" t="s">
        <v>279</v>
      </c>
      <c r="J318" t="s">
        <v>281</v>
      </c>
      <c r="K318" t="s">
        <v>280</v>
      </c>
      <c r="L318">
        <v>1339</v>
      </c>
      <c r="N318">
        <v>1007</v>
      </c>
      <c r="O318" t="s">
        <v>44</v>
      </c>
      <c r="P318" t="s">
        <v>44</v>
      </c>
      <c r="Q318">
        <v>1</v>
      </c>
      <c r="W318">
        <v>0</v>
      </c>
      <c r="X318">
        <v>-1388957592</v>
      </c>
      <c r="Y318">
        <v>1.6</v>
      </c>
      <c r="AA318">
        <v>9617.43</v>
      </c>
      <c r="AB318">
        <v>0</v>
      </c>
      <c r="AC318">
        <v>0</v>
      </c>
      <c r="AD318">
        <v>0</v>
      </c>
      <c r="AE318">
        <v>4244.2299999999996</v>
      </c>
      <c r="AF318">
        <v>0</v>
      </c>
      <c r="AG318">
        <v>0</v>
      </c>
      <c r="AH318">
        <v>0</v>
      </c>
      <c r="AI318">
        <v>2.2000000000000002</v>
      </c>
      <c r="AJ318">
        <v>1</v>
      </c>
      <c r="AK318">
        <v>1</v>
      </c>
      <c r="AL318">
        <v>1</v>
      </c>
      <c r="AN318">
        <v>0</v>
      </c>
      <c r="AO318">
        <v>0</v>
      </c>
      <c r="AP318">
        <v>0</v>
      </c>
      <c r="AQ318">
        <v>0</v>
      </c>
      <c r="AR318">
        <v>0</v>
      </c>
      <c r="AS318" t="s">
        <v>3</v>
      </c>
      <c r="AT318">
        <v>1.6</v>
      </c>
      <c r="AU318" t="s">
        <v>3</v>
      </c>
      <c r="AV318">
        <v>0</v>
      </c>
      <c r="AW318">
        <v>1</v>
      </c>
      <c r="AX318">
        <v>-1</v>
      </c>
      <c r="AY318">
        <v>0</v>
      </c>
      <c r="AZ318">
        <v>0</v>
      </c>
      <c r="BA318" t="s">
        <v>3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Y318*Source!I704</f>
        <v>0</v>
      </c>
      <c r="CY318">
        <f>AA318</f>
        <v>9617.43</v>
      </c>
      <c r="CZ318">
        <f>AE318</f>
        <v>4244.2299999999996</v>
      </c>
      <c r="DA318">
        <f>AI318</f>
        <v>2.2000000000000002</v>
      </c>
      <c r="DB318">
        <f t="shared" si="39"/>
        <v>6790.77</v>
      </c>
      <c r="DC318">
        <f t="shared" si="40"/>
        <v>0</v>
      </c>
    </row>
    <row r="319" spans="1:107" x14ac:dyDescent="0.2">
      <c r="A319">
        <f>ROW(Source!A740)</f>
        <v>740</v>
      </c>
      <c r="B319">
        <v>40385408</v>
      </c>
      <c r="C319">
        <v>40388253</v>
      </c>
      <c r="D319">
        <v>26715131</v>
      </c>
      <c r="E319">
        <v>26675980</v>
      </c>
      <c r="F319">
        <v>1</v>
      </c>
      <c r="G319">
        <v>26675980</v>
      </c>
      <c r="H319">
        <v>1</v>
      </c>
      <c r="I319" t="s">
        <v>901</v>
      </c>
      <c r="J319" t="s">
        <v>3</v>
      </c>
      <c r="K319" t="s">
        <v>902</v>
      </c>
      <c r="L319">
        <v>1191</v>
      </c>
      <c r="N319">
        <v>1013</v>
      </c>
      <c r="O319" t="s">
        <v>903</v>
      </c>
      <c r="P319" t="s">
        <v>903</v>
      </c>
      <c r="Q319">
        <v>1</v>
      </c>
      <c r="W319">
        <v>0</v>
      </c>
      <c r="X319">
        <v>476480486</v>
      </c>
      <c r="Y319">
        <v>471.67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</v>
      </c>
      <c r="AJ319">
        <v>1</v>
      </c>
      <c r="AK319">
        <v>1</v>
      </c>
      <c r="AL319">
        <v>1</v>
      </c>
      <c r="AN319">
        <v>0</v>
      </c>
      <c r="AO319">
        <v>1</v>
      </c>
      <c r="AP319">
        <v>0</v>
      </c>
      <c r="AQ319">
        <v>0</v>
      </c>
      <c r="AR319">
        <v>0</v>
      </c>
      <c r="AS319" t="s">
        <v>3</v>
      </c>
      <c r="AT319">
        <v>471.67</v>
      </c>
      <c r="AU319" t="s">
        <v>3</v>
      </c>
      <c r="AV319">
        <v>1</v>
      </c>
      <c r="AW319">
        <v>2</v>
      </c>
      <c r="AX319">
        <v>40388264</v>
      </c>
      <c r="AY319">
        <v>1</v>
      </c>
      <c r="AZ319">
        <v>0</v>
      </c>
      <c r="BA319">
        <v>316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Y319*Source!I740</f>
        <v>0</v>
      </c>
      <c r="CY319">
        <f>AD319</f>
        <v>0</v>
      </c>
      <c r="CZ319">
        <f>AH319</f>
        <v>0</v>
      </c>
      <c r="DA319">
        <f>AL319</f>
        <v>1</v>
      </c>
      <c r="DB319">
        <f t="shared" si="39"/>
        <v>0</v>
      </c>
      <c r="DC319">
        <f t="shared" si="40"/>
        <v>0</v>
      </c>
    </row>
    <row r="320" spans="1:107" x14ac:dyDescent="0.2">
      <c r="A320">
        <f>ROW(Source!A740)</f>
        <v>740</v>
      </c>
      <c r="B320">
        <v>40385408</v>
      </c>
      <c r="C320">
        <v>40388253</v>
      </c>
      <c r="D320">
        <v>26788215</v>
      </c>
      <c r="E320">
        <v>1</v>
      </c>
      <c r="F320">
        <v>1</v>
      </c>
      <c r="G320">
        <v>26675980</v>
      </c>
      <c r="H320">
        <v>2</v>
      </c>
      <c r="I320" t="s">
        <v>932</v>
      </c>
      <c r="J320" t="s">
        <v>933</v>
      </c>
      <c r="K320" t="s">
        <v>934</v>
      </c>
      <c r="L320">
        <v>1367</v>
      </c>
      <c r="N320">
        <v>1011</v>
      </c>
      <c r="O320" t="s">
        <v>907</v>
      </c>
      <c r="P320" t="s">
        <v>907</v>
      </c>
      <c r="Q320">
        <v>1</v>
      </c>
      <c r="W320">
        <v>0</v>
      </c>
      <c r="X320">
        <v>-628430174</v>
      </c>
      <c r="Y320">
        <v>1.04</v>
      </c>
      <c r="AA320">
        <v>0</v>
      </c>
      <c r="AB320">
        <v>80.42</v>
      </c>
      <c r="AC320">
        <v>15.03</v>
      </c>
      <c r="AD320">
        <v>0</v>
      </c>
      <c r="AE320">
        <v>0</v>
      </c>
      <c r="AF320">
        <v>76.81</v>
      </c>
      <c r="AG320">
        <v>14.36</v>
      </c>
      <c r="AH320">
        <v>0</v>
      </c>
      <c r="AI320">
        <v>1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1.04</v>
      </c>
      <c r="AU320" t="s">
        <v>3</v>
      </c>
      <c r="AV320">
        <v>0</v>
      </c>
      <c r="AW320">
        <v>2</v>
      </c>
      <c r="AX320">
        <v>40388265</v>
      </c>
      <c r="AY320">
        <v>1</v>
      </c>
      <c r="AZ320">
        <v>0</v>
      </c>
      <c r="BA320">
        <v>317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Y320*Source!I740</f>
        <v>0</v>
      </c>
      <c r="CY320">
        <f>AB320</f>
        <v>80.42</v>
      </c>
      <c r="CZ320">
        <f>AF320</f>
        <v>76.81</v>
      </c>
      <c r="DA320">
        <f>AJ320</f>
        <v>1</v>
      </c>
      <c r="DB320">
        <f t="shared" si="39"/>
        <v>79.88</v>
      </c>
      <c r="DC320">
        <f t="shared" si="40"/>
        <v>14.93</v>
      </c>
    </row>
    <row r="321" spans="1:107" x14ac:dyDescent="0.2">
      <c r="A321">
        <f>ROW(Source!A740)</f>
        <v>740</v>
      </c>
      <c r="B321">
        <v>40385408</v>
      </c>
      <c r="C321">
        <v>40388253</v>
      </c>
      <c r="D321">
        <v>26788338</v>
      </c>
      <c r="E321">
        <v>1</v>
      </c>
      <c r="F321">
        <v>1</v>
      </c>
      <c r="G321">
        <v>26675980</v>
      </c>
      <c r="H321">
        <v>2</v>
      </c>
      <c r="I321" t="s">
        <v>1028</v>
      </c>
      <c r="J321" t="s">
        <v>1029</v>
      </c>
      <c r="K321" t="s">
        <v>1030</v>
      </c>
      <c r="L321">
        <v>1367</v>
      </c>
      <c r="N321">
        <v>1011</v>
      </c>
      <c r="O321" t="s">
        <v>907</v>
      </c>
      <c r="P321" t="s">
        <v>907</v>
      </c>
      <c r="Q321">
        <v>1</v>
      </c>
      <c r="W321">
        <v>0</v>
      </c>
      <c r="X321">
        <v>593980231</v>
      </c>
      <c r="Y321">
        <v>92.06</v>
      </c>
      <c r="AA321">
        <v>0</v>
      </c>
      <c r="AB321">
        <v>2.4700000000000002</v>
      </c>
      <c r="AC321">
        <v>0.04</v>
      </c>
      <c r="AD321">
        <v>0</v>
      </c>
      <c r="AE321">
        <v>0</v>
      </c>
      <c r="AF321">
        <v>2.36</v>
      </c>
      <c r="AG321">
        <v>0.04</v>
      </c>
      <c r="AH321">
        <v>0</v>
      </c>
      <c r="AI321">
        <v>1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92.06</v>
      </c>
      <c r="AU321" t="s">
        <v>3</v>
      </c>
      <c r="AV321">
        <v>0</v>
      </c>
      <c r="AW321">
        <v>2</v>
      </c>
      <c r="AX321">
        <v>40388267</v>
      </c>
      <c r="AY321">
        <v>1</v>
      </c>
      <c r="AZ321">
        <v>0</v>
      </c>
      <c r="BA321">
        <v>318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Y321*Source!I740</f>
        <v>0</v>
      </c>
      <c r="CY321">
        <f>AB321</f>
        <v>2.4700000000000002</v>
      </c>
      <c r="CZ321">
        <f>AF321</f>
        <v>2.36</v>
      </c>
      <c r="DA321">
        <f>AJ321</f>
        <v>1</v>
      </c>
      <c r="DB321">
        <f t="shared" si="39"/>
        <v>217.26</v>
      </c>
      <c r="DC321">
        <f t="shared" si="40"/>
        <v>3.68</v>
      </c>
    </row>
    <row r="322" spans="1:107" x14ac:dyDescent="0.2">
      <c r="A322">
        <f>ROW(Source!A740)</f>
        <v>740</v>
      </c>
      <c r="B322">
        <v>40385408</v>
      </c>
      <c r="C322">
        <v>40388253</v>
      </c>
      <c r="D322">
        <v>26787462</v>
      </c>
      <c r="E322">
        <v>1</v>
      </c>
      <c r="F322">
        <v>1</v>
      </c>
      <c r="G322">
        <v>26675980</v>
      </c>
      <c r="H322">
        <v>2</v>
      </c>
      <c r="I322" t="s">
        <v>988</v>
      </c>
      <c r="J322" t="s">
        <v>989</v>
      </c>
      <c r="K322" t="s">
        <v>990</v>
      </c>
      <c r="L322">
        <v>1367</v>
      </c>
      <c r="N322">
        <v>1011</v>
      </c>
      <c r="O322" t="s">
        <v>907</v>
      </c>
      <c r="P322" t="s">
        <v>907</v>
      </c>
      <c r="Q322">
        <v>1</v>
      </c>
      <c r="W322">
        <v>0</v>
      </c>
      <c r="X322">
        <v>-266174272</v>
      </c>
      <c r="Y322">
        <v>1.04</v>
      </c>
      <c r="AA322">
        <v>0</v>
      </c>
      <c r="AB322">
        <v>199.9</v>
      </c>
      <c r="AC322">
        <v>19</v>
      </c>
      <c r="AD322">
        <v>0</v>
      </c>
      <c r="AE322">
        <v>0</v>
      </c>
      <c r="AF322">
        <v>190.93</v>
      </c>
      <c r="AG322">
        <v>18.149999999999999</v>
      </c>
      <c r="AH322">
        <v>0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0</v>
      </c>
      <c r="AQ322">
        <v>0</v>
      </c>
      <c r="AR322">
        <v>0</v>
      </c>
      <c r="AS322" t="s">
        <v>3</v>
      </c>
      <c r="AT322">
        <v>1.04</v>
      </c>
      <c r="AU322" t="s">
        <v>3</v>
      </c>
      <c r="AV322">
        <v>0</v>
      </c>
      <c r="AW322">
        <v>2</v>
      </c>
      <c r="AX322">
        <v>40388266</v>
      </c>
      <c r="AY322">
        <v>1</v>
      </c>
      <c r="AZ322">
        <v>0</v>
      </c>
      <c r="BA322">
        <v>319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Y322*Source!I740</f>
        <v>0</v>
      </c>
      <c r="CY322">
        <f>AB322</f>
        <v>199.9</v>
      </c>
      <c r="CZ322">
        <f>AF322</f>
        <v>190.93</v>
      </c>
      <c r="DA322">
        <f>AJ322</f>
        <v>1</v>
      </c>
      <c r="DB322">
        <f t="shared" si="39"/>
        <v>198.57</v>
      </c>
      <c r="DC322">
        <f t="shared" si="40"/>
        <v>18.88</v>
      </c>
    </row>
    <row r="323" spans="1:107" x14ac:dyDescent="0.2">
      <c r="A323">
        <f>ROW(Source!A740)</f>
        <v>740</v>
      </c>
      <c r="B323">
        <v>40385408</v>
      </c>
      <c r="C323">
        <v>40388253</v>
      </c>
      <c r="D323">
        <v>26763322</v>
      </c>
      <c r="E323">
        <v>1</v>
      </c>
      <c r="F323">
        <v>1</v>
      </c>
      <c r="G323">
        <v>26675980</v>
      </c>
      <c r="H323">
        <v>3</v>
      </c>
      <c r="I323" t="s">
        <v>565</v>
      </c>
      <c r="J323" t="s">
        <v>567</v>
      </c>
      <c r="K323" t="s">
        <v>566</v>
      </c>
      <c r="L323">
        <v>1339</v>
      </c>
      <c r="N323">
        <v>1007</v>
      </c>
      <c r="O323" t="s">
        <v>44</v>
      </c>
      <c r="P323" t="s">
        <v>44</v>
      </c>
      <c r="Q323">
        <v>1</v>
      </c>
      <c r="W323">
        <v>0</v>
      </c>
      <c r="X323">
        <v>-862991314</v>
      </c>
      <c r="Y323">
        <v>1.81</v>
      </c>
      <c r="AA323">
        <v>7.09</v>
      </c>
      <c r="AB323">
        <v>0</v>
      </c>
      <c r="AC323">
        <v>0</v>
      </c>
      <c r="AD323">
        <v>0</v>
      </c>
      <c r="AE323">
        <v>7.07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1.81</v>
      </c>
      <c r="AU323" t="s">
        <v>3</v>
      </c>
      <c r="AV323">
        <v>0</v>
      </c>
      <c r="AW323">
        <v>2</v>
      </c>
      <c r="AX323">
        <v>40388268</v>
      </c>
      <c r="AY323">
        <v>1</v>
      </c>
      <c r="AZ323">
        <v>0</v>
      </c>
      <c r="BA323">
        <v>320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Y323*Source!I740</f>
        <v>0</v>
      </c>
      <c r="CY323">
        <f t="shared" ref="CY323:CY328" si="41">AA323</f>
        <v>7.09</v>
      </c>
      <c r="CZ323">
        <f t="shared" ref="CZ323:CZ328" si="42">AE323</f>
        <v>7.07</v>
      </c>
      <c r="DA323">
        <f t="shared" ref="DA323:DA328" si="43">AI323</f>
        <v>1</v>
      </c>
      <c r="DB323">
        <f t="shared" si="39"/>
        <v>12.8</v>
      </c>
      <c r="DC323">
        <f t="shared" si="40"/>
        <v>0</v>
      </c>
    </row>
    <row r="324" spans="1:107" x14ac:dyDescent="0.2">
      <c r="A324">
        <f>ROW(Source!A740)</f>
        <v>740</v>
      </c>
      <c r="B324">
        <v>40385408</v>
      </c>
      <c r="C324">
        <v>40388253</v>
      </c>
      <c r="D324">
        <v>26763891</v>
      </c>
      <c r="E324">
        <v>1</v>
      </c>
      <c r="F324">
        <v>1</v>
      </c>
      <c r="G324">
        <v>26675980</v>
      </c>
      <c r="H324">
        <v>3</v>
      </c>
      <c r="I324" t="s">
        <v>481</v>
      </c>
      <c r="J324" t="s">
        <v>483</v>
      </c>
      <c r="K324" t="s">
        <v>482</v>
      </c>
      <c r="L324">
        <v>1348</v>
      </c>
      <c r="N324">
        <v>1009</v>
      </c>
      <c r="O324" t="s">
        <v>57</v>
      </c>
      <c r="P324" t="s">
        <v>57</v>
      </c>
      <c r="Q324">
        <v>1000</v>
      </c>
      <c r="W324">
        <v>0</v>
      </c>
      <c r="X324">
        <v>855038544</v>
      </c>
      <c r="Y324">
        <v>1.0399999999999999E-3</v>
      </c>
      <c r="AA324">
        <v>273243.38</v>
      </c>
      <c r="AB324">
        <v>0</v>
      </c>
      <c r="AC324">
        <v>0</v>
      </c>
      <c r="AD324">
        <v>0</v>
      </c>
      <c r="AE324">
        <v>31063.41</v>
      </c>
      <c r="AF324">
        <v>0</v>
      </c>
      <c r="AG324">
        <v>0</v>
      </c>
      <c r="AH324">
        <v>0</v>
      </c>
      <c r="AI324">
        <v>8.77</v>
      </c>
      <c r="AJ324">
        <v>1</v>
      </c>
      <c r="AK324">
        <v>1</v>
      </c>
      <c r="AL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 t="s">
        <v>3</v>
      </c>
      <c r="AT324">
        <v>1.0399999999999999E-3</v>
      </c>
      <c r="AU324" t="s">
        <v>3</v>
      </c>
      <c r="AV324">
        <v>0</v>
      </c>
      <c r="AW324">
        <v>1</v>
      </c>
      <c r="AX324">
        <v>-1</v>
      </c>
      <c r="AY324">
        <v>0</v>
      </c>
      <c r="AZ324">
        <v>0</v>
      </c>
      <c r="BA324" t="s">
        <v>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Y324*Source!I740</f>
        <v>0</v>
      </c>
      <c r="CY324">
        <f t="shared" si="41"/>
        <v>273243.38</v>
      </c>
      <c r="CZ324">
        <f t="shared" si="42"/>
        <v>31063.41</v>
      </c>
      <c r="DA324">
        <f t="shared" si="43"/>
        <v>8.77</v>
      </c>
      <c r="DB324">
        <f t="shared" ref="DB324:DB355" si="44">ROUND(ROUND(AT324*CZ324,2),6)</f>
        <v>32.31</v>
      </c>
      <c r="DC324">
        <f t="shared" ref="DC324:DC355" si="45">ROUND(ROUND(AT324*AG324,2),6)</f>
        <v>0</v>
      </c>
    </row>
    <row r="325" spans="1:107" x14ac:dyDescent="0.2">
      <c r="A325">
        <f>ROW(Source!A740)</f>
        <v>740</v>
      </c>
      <c r="B325">
        <v>40385408</v>
      </c>
      <c r="C325">
        <v>40388253</v>
      </c>
      <c r="D325">
        <v>26764048</v>
      </c>
      <c r="E325">
        <v>1</v>
      </c>
      <c r="F325">
        <v>1</v>
      </c>
      <c r="G325">
        <v>26675980</v>
      </c>
      <c r="H325">
        <v>3</v>
      </c>
      <c r="I325" t="s">
        <v>1031</v>
      </c>
      <c r="J325" t="s">
        <v>1032</v>
      </c>
      <c r="K325" t="s">
        <v>1033</v>
      </c>
      <c r="L325">
        <v>1348</v>
      </c>
      <c r="N325">
        <v>1009</v>
      </c>
      <c r="O325" t="s">
        <v>57</v>
      </c>
      <c r="P325" t="s">
        <v>57</v>
      </c>
      <c r="Q325">
        <v>1000</v>
      </c>
      <c r="W325">
        <v>0</v>
      </c>
      <c r="X325">
        <v>-1884493121</v>
      </c>
      <c r="Y325">
        <v>6.5699999999999995E-2</v>
      </c>
      <c r="AA325">
        <v>81490.14</v>
      </c>
      <c r="AB325">
        <v>0</v>
      </c>
      <c r="AC325">
        <v>0</v>
      </c>
      <c r="AD325">
        <v>0</v>
      </c>
      <c r="AE325">
        <v>81246.399999999994</v>
      </c>
      <c r="AF325">
        <v>0</v>
      </c>
      <c r="AG325">
        <v>0</v>
      </c>
      <c r="AH325">
        <v>0</v>
      </c>
      <c r="AI325">
        <v>1</v>
      </c>
      <c r="AJ325">
        <v>1</v>
      </c>
      <c r="AK325">
        <v>1</v>
      </c>
      <c r="AL325">
        <v>1</v>
      </c>
      <c r="AN325">
        <v>0</v>
      </c>
      <c r="AO325">
        <v>1</v>
      </c>
      <c r="AP325">
        <v>0</v>
      </c>
      <c r="AQ325">
        <v>0</v>
      </c>
      <c r="AR325">
        <v>0</v>
      </c>
      <c r="AS325" t="s">
        <v>3</v>
      </c>
      <c r="AT325">
        <v>6.5699999999999995E-2</v>
      </c>
      <c r="AU325" t="s">
        <v>3</v>
      </c>
      <c r="AV325">
        <v>0</v>
      </c>
      <c r="AW325">
        <v>2</v>
      </c>
      <c r="AX325">
        <v>40388269</v>
      </c>
      <c r="AY325">
        <v>1</v>
      </c>
      <c r="AZ325">
        <v>0</v>
      </c>
      <c r="BA325">
        <v>321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Y325*Source!I740</f>
        <v>0</v>
      </c>
      <c r="CY325">
        <f t="shared" si="41"/>
        <v>81490.14</v>
      </c>
      <c r="CZ325">
        <f t="shared" si="42"/>
        <v>81246.399999999994</v>
      </c>
      <c r="DA325">
        <f t="shared" si="43"/>
        <v>1</v>
      </c>
      <c r="DB325">
        <f t="shared" si="44"/>
        <v>5337.89</v>
      </c>
      <c r="DC325">
        <f t="shared" si="45"/>
        <v>0</v>
      </c>
    </row>
    <row r="326" spans="1:107" x14ac:dyDescent="0.2">
      <c r="A326">
        <f>ROW(Source!A740)</f>
        <v>740</v>
      </c>
      <c r="B326">
        <v>40385408</v>
      </c>
      <c r="C326">
        <v>40388253</v>
      </c>
      <c r="D326">
        <v>26781844</v>
      </c>
      <c r="E326">
        <v>1</v>
      </c>
      <c r="F326">
        <v>1</v>
      </c>
      <c r="G326">
        <v>26675980</v>
      </c>
      <c r="H326">
        <v>3</v>
      </c>
      <c r="I326" t="s">
        <v>460</v>
      </c>
      <c r="J326" t="s">
        <v>462</v>
      </c>
      <c r="K326" t="s">
        <v>461</v>
      </c>
      <c r="L326">
        <v>1348</v>
      </c>
      <c r="N326">
        <v>1009</v>
      </c>
      <c r="O326" t="s">
        <v>57</v>
      </c>
      <c r="P326" t="s">
        <v>57</v>
      </c>
      <c r="Q326">
        <v>1000</v>
      </c>
      <c r="W326">
        <v>0</v>
      </c>
      <c r="X326">
        <v>2029920186</v>
      </c>
      <c r="Y326">
        <v>1.8</v>
      </c>
      <c r="AA326">
        <v>3196.51</v>
      </c>
      <c r="AB326">
        <v>0</v>
      </c>
      <c r="AC326">
        <v>0</v>
      </c>
      <c r="AD326">
        <v>0</v>
      </c>
      <c r="AE326">
        <v>438.37</v>
      </c>
      <c r="AF326">
        <v>0</v>
      </c>
      <c r="AG326">
        <v>0</v>
      </c>
      <c r="AH326">
        <v>0</v>
      </c>
      <c r="AI326">
        <v>7.27</v>
      </c>
      <c r="AJ326">
        <v>1</v>
      </c>
      <c r="AK326">
        <v>1</v>
      </c>
      <c r="AL326">
        <v>1</v>
      </c>
      <c r="AN326">
        <v>0</v>
      </c>
      <c r="AO326">
        <v>0</v>
      </c>
      <c r="AP326">
        <v>0</v>
      </c>
      <c r="AQ326">
        <v>0</v>
      </c>
      <c r="AR326">
        <v>0</v>
      </c>
      <c r="AS326" t="s">
        <v>3</v>
      </c>
      <c r="AT326">
        <v>1.8</v>
      </c>
      <c r="AU326" t="s">
        <v>3</v>
      </c>
      <c r="AV326">
        <v>0</v>
      </c>
      <c r="AW326">
        <v>1</v>
      </c>
      <c r="AX326">
        <v>-1</v>
      </c>
      <c r="AY326">
        <v>0</v>
      </c>
      <c r="AZ326">
        <v>0</v>
      </c>
      <c r="BA326" t="s">
        <v>3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Y326*Source!I740</f>
        <v>0</v>
      </c>
      <c r="CY326">
        <f t="shared" si="41"/>
        <v>3196.51</v>
      </c>
      <c r="CZ326">
        <f t="shared" si="42"/>
        <v>438.37</v>
      </c>
      <c r="DA326">
        <f t="shared" si="43"/>
        <v>7.27</v>
      </c>
      <c r="DB326">
        <f t="shared" si="44"/>
        <v>789.07</v>
      </c>
      <c r="DC326">
        <f t="shared" si="45"/>
        <v>0</v>
      </c>
    </row>
    <row r="327" spans="1:107" x14ac:dyDescent="0.2">
      <c r="A327">
        <f>ROW(Source!A740)</f>
        <v>740</v>
      </c>
      <c r="B327">
        <v>40385408</v>
      </c>
      <c r="C327">
        <v>40388253</v>
      </c>
      <c r="D327">
        <v>26783068</v>
      </c>
      <c r="E327">
        <v>1</v>
      </c>
      <c r="F327">
        <v>1</v>
      </c>
      <c r="G327">
        <v>26675980</v>
      </c>
      <c r="H327">
        <v>3</v>
      </c>
      <c r="I327" t="s">
        <v>490</v>
      </c>
      <c r="J327" t="s">
        <v>492</v>
      </c>
      <c r="K327" t="s">
        <v>491</v>
      </c>
      <c r="L327">
        <v>1327</v>
      </c>
      <c r="N327">
        <v>1005</v>
      </c>
      <c r="O327" t="s">
        <v>466</v>
      </c>
      <c r="P327" t="s">
        <v>466</v>
      </c>
      <c r="Q327">
        <v>1</v>
      </c>
      <c r="W327">
        <v>0</v>
      </c>
      <c r="X327">
        <v>-551230037</v>
      </c>
      <c r="Y327">
        <v>100</v>
      </c>
      <c r="AA327">
        <v>2782.86</v>
      </c>
      <c r="AB327">
        <v>0</v>
      </c>
      <c r="AC327">
        <v>0</v>
      </c>
      <c r="AD327">
        <v>0</v>
      </c>
      <c r="AE327">
        <v>673.43</v>
      </c>
      <c r="AF327">
        <v>0</v>
      </c>
      <c r="AG327">
        <v>0</v>
      </c>
      <c r="AH327">
        <v>0</v>
      </c>
      <c r="AI327">
        <v>4.12</v>
      </c>
      <c r="AJ327">
        <v>1</v>
      </c>
      <c r="AK327">
        <v>1</v>
      </c>
      <c r="AL327">
        <v>1</v>
      </c>
      <c r="AN327">
        <v>0</v>
      </c>
      <c r="AO327">
        <v>0</v>
      </c>
      <c r="AP327">
        <v>0</v>
      </c>
      <c r="AQ327">
        <v>0</v>
      </c>
      <c r="AR327">
        <v>0</v>
      </c>
      <c r="AS327" t="s">
        <v>3</v>
      </c>
      <c r="AT327">
        <v>100</v>
      </c>
      <c r="AU327" t="s">
        <v>3</v>
      </c>
      <c r="AV327">
        <v>0</v>
      </c>
      <c r="AW327">
        <v>1</v>
      </c>
      <c r="AX327">
        <v>-1</v>
      </c>
      <c r="AY327">
        <v>0</v>
      </c>
      <c r="AZ327">
        <v>0</v>
      </c>
      <c r="BA327" t="s">
        <v>3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Y327*Source!I740</f>
        <v>0</v>
      </c>
      <c r="CY327">
        <f t="shared" si="41"/>
        <v>2782.86</v>
      </c>
      <c r="CZ327">
        <f t="shared" si="42"/>
        <v>673.43</v>
      </c>
      <c r="DA327">
        <f t="shared" si="43"/>
        <v>4.12</v>
      </c>
      <c r="DB327">
        <f t="shared" si="44"/>
        <v>67343</v>
      </c>
      <c r="DC327">
        <f t="shared" si="45"/>
        <v>0</v>
      </c>
    </row>
    <row r="328" spans="1:107" x14ac:dyDescent="0.2">
      <c r="A328">
        <f>ROW(Source!A740)</f>
        <v>740</v>
      </c>
      <c r="B328">
        <v>40385408</v>
      </c>
      <c r="C328">
        <v>40388253</v>
      </c>
      <c r="D328">
        <v>26785490</v>
      </c>
      <c r="E328">
        <v>1</v>
      </c>
      <c r="F328">
        <v>1</v>
      </c>
      <c r="G328">
        <v>26675980</v>
      </c>
      <c r="H328">
        <v>3</v>
      </c>
      <c r="I328" t="s">
        <v>485</v>
      </c>
      <c r="J328" t="s">
        <v>487</v>
      </c>
      <c r="K328" t="s">
        <v>486</v>
      </c>
      <c r="L328">
        <v>1354</v>
      </c>
      <c r="N328">
        <v>1010</v>
      </c>
      <c r="O328" t="s">
        <v>344</v>
      </c>
      <c r="P328" t="s">
        <v>344</v>
      </c>
      <c r="Q328">
        <v>1</v>
      </c>
      <c r="W328">
        <v>0</v>
      </c>
      <c r="X328">
        <v>-1747189084</v>
      </c>
      <c r="Y328">
        <v>25</v>
      </c>
      <c r="AA328">
        <v>136.99</v>
      </c>
      <c r="AB328">
        <v>0</v>
      </c>
      <c r="AC328">
        <v>0</v>
      </c>
      <c r="AD328">
        <v>0</v>
      </c>
      <c r="AE328">
        <v>235.48</v>
      </c>
      <c r="AF328">
        <v>0</v>
      </c>
      <c r="AG328">
        <v>0</v>
      </c>
      <c r="AH328">
        <v>0</v>
      </c>
      <c r="AI328">
        <v>0.57999999999999996</v>
      </c>
      <c r="AJ328">
        <v>1</v>
      </c>
      <c r="AK328">
        <v>1</v>
      </c>
      <c r="AL328">
        <v>1</v>
      </c>
      <c r="AN328">
        <v>0</v>
      </c>
      <c r="AO328">
        <v>0</v>
      </c>
      <c r="AP328">
        <v>0</v>
      </c>
      <c r="AQ328">
        <v>0</v>
      </c>
      <c r="AR328">
        <v>0</v>
      </c>
      <c r="AS328" t="s">
        <v>3</v>
      </c>
      <c r="AT328">
        <v>25</v>
      </c>
      <c r="AU328" t="s">
        <v>3</v>
      </c>
      <c r="AV328">
        <v>0</v>
      </c>
      <c r="AW328">
        <v>1</v>
      </c>
      <c r="AX328">
        <v>-1</v>
      </c>
      <c r="AY328">
        <v>0</v>
      </c>
      <c r="AZ328">
        <v>0</v>
      </c>
      <c r="BA328" t="s">
        <v>3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Y328*Source!I740</f>
        <v>0</v>
      </c>
      <c r="CY328">
        <f t="shared" si="41"/>
        <v>136.99</v>
      </c>
      <c r="CZ328">
        <f t="shared" si="42"/>
        <v>235.48</v>
      </c>
      <c r="DA328">
        <f t="shared" si="43"/>
        <v>0.57999999999999996</v>
      </c>
      <c r="DB328">
        <f t="shared" si="44"/>
        <v>5887</v>
      </c>
      <c r="DC328">
        <f t="shared" si="45"/>
        <v>0</v>
      </c>
    </row>
    <row r="329" spans="1:107" x14ac:dyDescent="0.2">
      <c r="A329">
        <f>ROW(Source!A779)</f>
        <v>779</v>
      </c>
      <c r="B329">
        <v>40385408</v>
      </c>
      <c r="C329">
        <v>40388278</v>
      </c>
      <c r="D329">
        <v>26715131</v>
      </c>
      <c r="E329">
        <v>26675980</v>
      </c>
      <c r="F329">
        <v>1</v>
      </c>
      <c r="G329">
        <v>26675980</v>
      </c>
      <c r="H329">
        <v>1</v>
      </c>
      <c r="I329" t="s">
        <v>901</v>
      </c>
      <c r="J329" t="s">
        <v>3</v>
      </c>
      <c r="K329" t="s">
        <v>902</v>
      </c>
      <c r="L329">
        <v>1191</v>
      </c>
      <c r="N329">
        <v>1013</v>
      </c>
      <c r="O329" t="s">
        <v>903</v>
      </c>
      <c r="P329" t="s">
        <v>903</v>
      </c>
      <c r="Q329">
        <v>1</v>
      </c>
      <c r="W329">
        <v>0</v>
      </c>
      <c r="X329">
        <v>476480486</v>
      </c>
      <c r="Y329">
        <v>1.38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1.38</v>
      </c>
      <c r="AU329" t="s">
        <v>3</v>
      </c>
      <c r="AV329">
        <v>1</v>
      </c>
      <c r="AW329">
        <v>2</v>
      </c>
      <c r="AX329">
        <v>40388282</v>
      </c>
      <c r="AY329">
        <v>1</v>
      </c>
      <c r="AZ329">
        <v>0</v>
      </c>
      <c r="BA329">
        <v>326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Y329*Source!I779</f>
        <v>0</v>
      </c>
      <c r="CY329">
        <f>AD329</f>
        <v>0</v>
      </c>
      <c r="CZ329">
        <f>AH329</f>
        <v>0</v>
      </c>
      <c r="DA329">
        <f>AL329</f>
        <v>1</v>
      </c>
      <c r="DB329">
        <f t="shared" si="44"/>
        <v>0</v>
      </c>
      <c r="DC329">
        <f t="shared" si="45"/>
        <v>0</v>
      </c>
    </row>
    <row r="330" spans="1:107" x14ac:dyDescent="0.2">
      <c r="A330">
        <f>ROW(Source!A779)</f>
        <v>779</v>
      </c>
      <c r="B330">
        <v>40385408</v>
      </c>
      <c r="C330">
        <v>40388278</v>
      </c>
      <c r="D330">
        <v>26787370</v>
      </c>
      <c r="E330">
        <v>1</v>
      </c>
      <c r="F330">
        <v>1</v>
      </c>
      <c r="G330">
        <v>26675980</v>
      </c>
      <c r="H330">
        <v>2</v>
      </c>
      <c r="I330" t="s">
        <v>979</v>
      </c>
      <c r="J330" t="s">
        <v>980</v>
      </c>
      <c r="K330" t="s">
        <v>981</v>
      </c>
      <c r="L330">
        <v>1367</v>
      </c>
      <c r="N330">
        <v>1011</v>
      </c>
      <c r="O330" t="s">
        <v>907</v>
      </c>
      <c r="P330" t="s">
        <v>907</v>
      </c>
      <c r="Q330">
        <v>1</v>
      </c>
      <c r="W330">
        <v>0</v>
      </c>
      <c r="X330">
        <v>781556702</v>
      </c>
      <c r="Y330">
        <v>3.9874999999999998</v>
      </c>
      <c r="AA330">
        <v>0</v>
      </c>
      <c r="AB330">
        <v>193.58</v>
      </c>
      <c r="AC330">
        <v>34.090000000000003</v>
      </c>
      <c r="AD330">
        <v>0</v>
      </c>
      <c r="AE330">
        <v>0</v>
      </c>
      <c r="AF330">
        <v>162.4</v>
      </c>
      <c r="AG330">
        <v>28.6</v>
      </c>
      <c r="AH330">
        <v>0</v>
      </c>
      <c r="AI330">
        <v>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3.9874999999999998</v>
      </c>
      <c r="AU330" t="s">
        <v>3</v>
      </c>
      <c r="AV330">
        <v>0</v>
      </c>
      <c r="AW330">
        <v>2</v>
      </c>
      <c r="AX330">
        <v>40388283</v>
      </c>
      <c r="AY330">
        <v>1</v>
      </c>
      <c r="AZ330">
        <v>0</v>
      </c>
      <c r="BA330">
        <v>327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Y330*Source!I779</f>
        <v>0</v>
      </c>
      <c r="CY330">
        <f>AB330</f>
        <v>193.58</v>
      </c>
      <c r="CZ330">
        <f>AF330</f>
        <v>162.4</v>
      </c>
      <c r="DA330">
        <f>AJ330</f>
        <v>1</v>
      </c>
      <c r="DB330">
        <f t="shared" si="44"/>
        <v>647.57000000000005</v>
      </c>
      <c r="DC330">
        <f t="shared" si="45"/>
        <v>114.04</v>
      </c>
    </row>
    <row r="331" spans="1:107" x14ac:dyDescent="0.2">
      <c r="A331">
        <f>ROW(Source!A779)</f>
        <v>779</v>
      </c>
      <c r="B331">
        <v>40385408</v>
      </c>
      <c r="C331">
        <v>40388278</v>
      </c>
      <c r="D331">
        <v>26787395</v>
      </c>
      <c r="E331">
        <v>1</v>
      </c>
      <c r="F331">
        <v>1</v>
      </c>
      <c r="G331">
        <v>26675980</v>
      </c>
      <c r="H331">
        <v>2</v>
      </c>
      <c r="I331" t="s">
        <v>982</v>
      </c>
      <c r="J331" t="s">
        <v>983</v>
      </c>
      <c r="K331" t="s">
        <v>984</v>
      </c>
      <c r="L331">
        <v>1367</v>
      </c>
      <c r="N331">
        <v>1011</v>
      </c>
      <c r="O331" t="s">
        <v>907</v>
      </c>
      <c r="P331" t="s">
        <v>907</v>
      </c>
      <c r="Q331">
        <v>1</v>
      </c>
      <c r="W331">
        <v>0</v>
      </c>
      <c r="X331">
        <v>695902881</v>
      </c>
      <c r="Y331">
        <v>0.997</v>
      </c>
      <c r="AA331">
        <v>0</v>
      </c>
      <c r="AB331">
        <v>131.49</v>
      </c>
      <c r="AC331">
        <v>31.61</v>
      </c>
      <c r="AD331">
        <v>0</v>
      </c>
      <c r="AE331">
        <v>0</v>
      </c>
      <c r="AF331">
        <v>110.31</v>
      </c>
      <c r="AG331">
        <v>26.52</v>
      </c>
      <c r="AH331">
        <v>0</v>
      </c>
      <c r="AI331">
        <v>1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0.997</v>
      </c>
      <c r="AU331" t="s">
        <v>3</v>
      </c>
      <c r="AV331">
        <v>0</v>
      </c>
      <c r="AW331">
        <v>2</v>
      </c>
      <c r="AX331">
        <v>40388284</v>
      </c>
      <c r="AY331">
        <v>1</v>
      </c>
      <c r="AZ331">
        <v>0</v>
      </c>
      <c r="BA331">
        <v>328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Y331*Source!I779</f>
        <v>0</v>
      </c>
      <c r="CY331">
        <f>AB331</f>
        <v>131.49</v>
      </c>
      <c r="CZ331">
        <f>AF331</f>
        <v>110.31</v>
      </c>
      <c r="DA331">
        <f>AJ331</f>
        <v>1</v>
      </c>
      <c r="DB331">
        <f t="shared" si="44"/>
        <v>109.98</v>
      </c>
      <c r="DC331">
        <f t="shared" si="45"/>
        <v>26.44</v>
      </c>
    </row>
    <row r="332" spans="1:107" x14ac:dyDescent="0.2">
      <c r="A332">
        <f>ROW(Source!A780)</f>
        <v>780</v>
      </c>
      <c r="B332">
        <v>40385408</v>
      </c>
      <c r="C332">
        <v>40388285</v>
      </c>
      <c r="D332">
        <v>26715131</v>
      </c>
      <c r="E332">
        <v>26675980</v>
      </c>
      <c r="F332">
        <v>1</v>
      </c>
      <c r="G332">
        <v>26675980</v>
      </c>
      <c r="H332">
        <v>1</v>
      </c>
      <c r="I332" t="s">
        <v>901</v>
      </c>
      <c r="J332" t="s">
        <v>3</v>
      </c>
      <c r="K332" t="s">
        <v>902</v>
      </c>
      <c r="L332">
        <v>1191</v>
      </c>
      <c r="N332">
        <v>1013</v>
      </c>
      <c r="O332" t="s">
        <v>903</v>
      </c>
      <c r="P332" t="s">
        <v>903</v>
      </c>
      <c r="Q332">
        <v>1</v>
      </c>
      <c r="W332">
        <v>0</v>
      </c>
      <c r="X332">
        <v>476480486</v>
      </c>
      <c r="Y332">
        <v>1.38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1</v>
      </c>
      <c r="AJ332">
        <v>1</v>
      </c>
      <c r="AK332">
        <v>1</v>
      </c>
      <c r="AL332">
        <v>1</v>
      </c>
      <c r="AN332">
        <v>0</v>
      </c>
      <c r="AO332">
        <v>1</v>
      </c>
      <c r="AP332">
        <v>0</v>
      </c>
      <c r="AQ332">
        <v>0</v>
      </c>
      <c r="AR332">
        <v>0</v>
      </c>
      <c r="AS332" t="s">
        <v>3</v>
      </c>
      <c r="AT332">
        <v>1.38</v>
      </c>
      <c r="AU332" t="s">
        <v>3</v>
      </c>
      <c r="AV332">
        <v>1</v>
      </c>
      <c r="AW332">
        <v>2</v>
      </c>
      <c r="AX332">
        <v>40388289</v>
      </c>
      <c r="AY332">
        <v>1</v>
      </c>
      <c r="AZ332">
        <v>0</v>
      </c>
      <c r="BA332">
        <v>329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Y332*Source!I780</f>
        <v>0</v>
      </c>
      <c r="CY332">
        <f>AD332</f>
        <v>0</v>
      </c>
      <c r="CZ332">
        <f>AH332</f>
        <v>0</v>
      </c>
      <c r="DA332">
        <f>AL332</f>
        <v>1</v>
      </c>
      <c r="DB332">
        <f t="shared" si="44"/>
        <v>0</v>
      </c>
      <c r="DC332">
        <f t="shared" si="45"/>
        <v>0</v>
      </c>
    </row>
    <row r="333" spans="1:107" x14ac:dyDescent="0.2">
      <c r="A333">
        <f>ROW(Source!A780)</f>
        <v>780</v>
      </c>
      <c r="B333">
        <v>40385408</v>
      </c>
      <c r="C333">
        <v>40388285</v>
      </c>
      <c r="D333">
        <v>26787370</v>
      </c>
      <c r="E333">
        <v>1</v>
      </c>
      <c r="F333">
        <v>1</v>
      </c>
      <c r="G333">
        <v>26675980</v>
      </c>
      <c r="H333">
        <v>2</v>
      </c>
      <c r="I333" t="s">
        <v>979</v>
      </c>
      <c r="J333" t="s">
        <v>980</v>
      </c>
      <c r="K333" t="s">
        <v>981</v>
      </c>
      <c r="L333">
        <v>1367</v>
      </c>
      <c r="N333">
        <v>1011</v>
      </c>
      <c r="O333" t="s">
        <v>907</v>
      </c>
      <c r="P333" t="s">
        <v>907</v>
      </c>
      <c r="Q333">
        <v>1</v>
      </c>
      <c r="W333">
        <v>0</v>
      </c>
      <c r="X333">
        <v>781556702</v>
      </c>
      <c r="Y333">
        <v>3.9874999999999998</v>
      </c>
      <c r="AA333">
        <v>0</v>
      </c>
      <c r="AB333">
        <v>193.58</v>
      </c>
      <c r="AC333">
        <v>34.090000000000003</v>
      </c>
      <c r="AD333">
        <v>0</v>
      </c>
      <c r="AE333">
        <v>0</v>
      </c>
      <c r="AF333">
        <v>162.4</v>
      </c>
      <c r="AG333">
        <v>28.6</v>
      </c>
      <c r="AH333">
        <v>0</v>
      </c>
      <c r="AI333">
        <v>1</v>
      </c>
      <c r="AJ333">
        <v>1</v>
      </c>
      <c r="AK333">
        <v>1</v>
      </c>
      <c r="AL333">
        <v>1</v>
      </c>
      <c r="AN333">
        <v>0</v>
      </c>
      <c r="AO333">
        <v>1</v>
      </c>
      <c r="AP333">
        <v>0</v>
      </c>
      <c r="AQ333">
        <v>0</v>
      </c>
      <c r="AR333">
        <v>0</v>
      </c>
      <c r="AS333" t="s">
        <v>3</v>
      </c>
      <c r="AT333">
        <v>3.9874999999999998</v>
      </c>
      <c r="AU333" t="s">
        <v>3</v>
      </c>
      <c r="AV333">
        <v>0</v>
      </c>
      <c r="AW333">
        <v>2</v>
      </c>
      <c r="AX333">
        <v>40388290</v>
      </c>
      <c r="AY333">
        <v>1</v>
      </c>
      <c r="AZ333">
        <v>0</v>
      </c>
      <c r="BA333">
        <v>330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Y333*Source!I780</f>
        <v>0</v>
      </c>
      <c r="CY333">
        <f>AB333</f>
        <v>193.58</v>
      </c>
      <c r="CZ333">
        <f>AF333</f>
        <v>162.4</v>
      </c>
      <c r="DA333">
        <f>AJ333</f>
        <v>1</v>
      </c>
      <c r="DB333">
        <f t="shared" si="44"/>
        <v>647.57000000000005</v>
      </c>
      <c r="DC333">
        <f t="shared" si="45"/>
        <v>114.04</v>
      </c>
    </row>
    <row r="334" spans="1:107" x14ac:dyDescent="0.2">
      <c r="A334">
        <f>ROW(Source!A780)</f>
        <v>780</v>
      </c>
      <c r="B334">
        <v>40385408</v>
      </c>
      <c r="C334">
        <v>40388285</v>
      </c>
      <c r="D334">
        <v>26787395</v>
      </c>
      <c r="E334">
        <v>1</v>
      </c>
      <c r="F334">
        <v>1</v>
      </c>
      <c r="G334">
        <v>26675980</v>
      </c>
      <c r="H334">
        <v>2</v>
      </c>
      <c r="I334" t="s">
        <v>982</v>
      </c>
      <c r="J334" t="s">
        <v>983</v>
      </c>
      <c r="K334" t="s">
        <v>984</v>
      </c>
      <c r="L334">
        <v>1367</v>
      </c>
      <c r="N334">
        <v>1011</v>
      </c>
      <c r="O334" t="s">
        <v>907</v>
      </c>
      <c r="P334" t="s">
        <v>907</v>
      </c>
      <c r="Q334">
        <v>1</v>
      </c>
      <c r="W334">
        <v>0</v>
      </c>
      <c r="X334">
        <v>695902881</v>
      </c>
      <c r="Y334">
        <v>0.997</v>
      </c>
      <c r="AA334">
        <v>0</v>
      </c>
      <c r="AB334">
        <v>131.49</v>
      </c>
      <c r="AC334">
        <v>31.61</v>
      </c>
      <c r="AD334">
        <v>0</v>
      </c>
      <c r="AE334">
        <v>0</v>
      </c>
      <c r="AF334">
        <v>110.31</v>
      </c>
      <c r="AG334">
        <v>26.52</v>
      </c>
      <c r="AH334">
        <v>0</v>
      </c>
      <c r="AI334">
        <v>1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0.997</v>
      </c>
      <c r="AU334" t="s">
        <v>3</v>
      </c>
      <c r="AV334">
        <v>0</v>
      </c>
      <c r="AW334">
        <v>2</v>
      </c>
      <c r="AX334">
        <v>40388291</v>
      </c>
      <c r="AY334">
        <v>1</v>
      </c>
      <c r="AZ334">
        <v>0</v>
      </c>
      <c r="BA334">
        <v>331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Y334*Source!I780</f>
        <v>0</v>
      </c>
      <c r="CY334">
        <f>AB334</f>
        <v>131.49</v>
      </c>
      <c r="CZ334">
        <f>AF334</f>
        <v>110.31</v>
      </c>
      <c r="DA334">
        <f>AJ334</f>
        <v>1</v>
      </c>
      <c r="DB334">
        <f t="shared" si="44"/>
        <v>109.98</v>
      </c>
      <c r="DC334">
        <f t="shared" si="45"/>
        <v>26.44</v>
      </c>
    </row>
    <row r="335" spans="1:107" x14ac:dyDescent="0.2">
      <c r="A335">
        <f>ROW(Source!A781)</f>
        <v>781</v>
      </c>
      <c r="B335">
        <v>40385408</v>
      </c>
      <c r="C335">
        <v>40388292</v>
      </c>
      <c r="D335">
        <v>26715131</v>
      </c>
      <c r="E335">
        <v>26675980</v>
      </c>
      <c r="F335">
        <v>1</v>
      </c>
      <c r="G335">
        <v>26675980</v>
      </c>
      <c r="H335">
        <v>1</v>
      </c>
      <c r="I335" t="s">
        <v>901</v>
      </c>
      <c r="J335" t="s">
        <v>3</v>
      </c>
      <c r="K335" t="s">
        <v>902</v>
      </c>
      <c r="L335">
        <v>1191</v>
      </c>
      <c r="N335">
        <v>1013</v>
      </c>
      <c r="O335" t="s">
        <v>903</v>
      </c>
      <c r="P335" t="s">
        <v>903</v>
      </c>
      <c r="Q335">
        <v>1</v>
      </c>
      <c r="W335">
        <v>0</v>
      </c>
      <c r="X335">
        <v>476480486</v>
      </c>
      <c r="Y335">
        <v>192.7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1</v>
      </c>
      <c r="AK335">
        <v>1</v>
      </c>
      <c r="AL335">
        <v>1</v>
      </c>
      <c r="AN335">
        <v>0</v>
      </c>
      <c r="AO335">
        <v>1</v>
      </c>
      <c r="AP335">
        <v>0</v>
      </c>
      <c r="AQ335">
        <v>0</v>
      </c>
      <c r="AR335">
        <v>0</v>
      </c>
      <c r="AS335" t="s">
        <v>3</v>
      </c>
      <c r="AT335">
        <v>192.7</v>
      </c>
      <c r="AU335" t="s">
        <v>3</v>
      </c>
      <c r="AV335">
        <v>1</v>
      </c>
      <c r="AW335">
        <v>2</v>
      </c>
      <c r="AX335">
        <v>40388294</v>
      </c>
      <c r="AY335">
        <v>1</v>
      </c>
      <c r="AZ335">
        <v>0</v>
      </c>
      <c r="BA335">
        <v>332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Y335*Source!I781</f>
        <v>0</v>
      </c>
      <c r="CY335">
        <f>AD335</f>
        <v>0</v>
      </c>
      <c r="CZ335">
        <f>AH335</f>
        <v>0</v>
      </c>
      <c r="DA335">
        <f>AL335</f>
        <v>1</v>
      </c>
      <c r="DB335">
        <f t="shared" si="44"/>
        <v>0</v>
      </c>
      <c r="DC335">
        <f t="shared" si="45"/>
        <v>0</v>
      </c>
    </row>
    <row r="336" spans="1:107" x14ac:dyDescent="0.2">
      <c r="A336">
        <f>ROW(Source!A782)</f>
        <v>782</v>
      </c>
      <c r="B336">
        <v>40385408</v>
      </c>
      <c r="C336">
        <v>40388295</v>
      </c>
      <c r="D336">
        <v>26715131</v>
      </c>
      <c r="E336">
        <v>26675980</v>
      </c>
      <c r="F336">
        <v>1</v>
      </c>
      <c r="G336">
        <v>26675980</v>
      </c>
      <c r="H336">
        <v>1</v>
      </c>
      <c r="I336" t="s">
        <v>901</v>
      </c>
      <c r="J336" t="s">
        <v>3</v>
      </c>
      <c r="K336" t="s">
        <v>902</v>
      </c>
      <c r="L336">
        <v>1191</v>
      </c>
      <c r="N336">
        <v>1013</v>
      </c>
      <c r="O336" t="s">
        <v>903</v>
      </c>
      <c r="P336" t="s">
        <v>903</v>
      </c>
      <c r="Q336">
        <v>1</v>
      </c>
      <c r="W336">
        <v>0</v>
      </c>
      <c r="X336">
        <v>476480486</v>
      </c>
      <c r="Y336">
        <v>83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</v>
      </c>
      <c r="AJ336">
        <v>1</v>
      </c>
      <c r="AK336">
        <v>1</v>
      </c>
      <c r="AL336">
        <v>1</v>
      </c>
      <c r="AN336">
        <v>0</v>
      </c>
      <c r="AO336">
        <v>1</v>
      </c>
      <c r="AP336">
        <v>0</v>
      </c>
      <c r="AQ336">
        <v>0</v>
      </c>
      <c r="AR336">
        <v>0</v>
      </c>
      <c r="AS336" t="s">
        <v>3</v>
      </c>
      <c r="AT336">
        <v>83</v>
      </c>
      <c r="AU336" t="s">
        <v>3</v>
      </c>
      <c r="AV336">
        <v>1</v>
      </c>
      <c r="AW336">
        <v>2</v>
      </c>
      <c r="AX336">
        <v>40388297</v>
      </c>
      <c r="AY336">
        <v>1</v>
      </c>
      <c r="AZ336">
        <v>0</v>
      </c>
      <c r="BA336">
        <v>333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Y336*Source!I782</f>
        <v>0</v>
      </c>
      <c r="CY336">
        <f>AD336</f>
        <v>0</v>
      </c>
      <c r="CZ336">
        <f>AH336</f>
        <v>0</v>
      </c>
      <c r="DA336">
        <f>AL336</f>
        <v>1</v>
      </c>
      <c r="DB336">
        <f t="shared" si="44"/>
        <v>0</v>
      </c>
      <c r="DC336">
        <f t="shared" si="45"/>
        <v>0</v>
      </c>
    </row>
    <row r="337" spans="1:107" x14ac:dyDescent="0.2">
      <c r="A337">
        <f>ROW(Source!A783)</f>
        <v>783</v>
      </c>
      <c r="B337">
        <v>40385408</v>
      </c>
      <c r="C337">
        <v>40388298</v>
      </c>
      <c r="D337">
        <v>26715131</v>
      </c>
      <c r="E337">
        <v>26675980</v>
      </c>
      <c r="F337">
        <v>1</v>
      </c>
      <c r="G337">
        <v>26675980</v>
      </c>
      <c r="H337">
        <v>1</v>
      </c>
      <c r="I337" t="s">
        <v>901</v>
      </c>
      <c r="J337" t="s">
        <v>3</v>
      </c>
      <c r="K337" t="s">
        <v>902</v>
      </c>
      <c r="L337">
        <v>1191</v>
      </c>
      <c r="N337">
        <v>1013</v>
      </c>
      <c r="O337" t="s">
        <v>903</v>
      </c>
      <c r="P337" t="s">
        <v>903</v>
      </c>
      <c r="Q337">
        <v>1</v>
      </c>
      <c r="W337">
        <v>0</v>
      </c>
      <c r="X337">
        <v>476480486</v>
      </c>
      <c r="Y337">
        <v>107.04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0</v>
      </c>
      <c r="AQ337">
        <v>0</v>
      </c>
      <c r="AR337">
        <v>0</v>
      </c>
      <c r="AS337" t="s">
        <v>3</v>
      </c>
      <c r="AT337">
        <v>107.04</v>
      </c>
      <c r="AU337" t="s">
        <v>3</v>
      </c>
      <c r="AV337">
        <v>1</v>
      </c>
      <c r="AW337">
        <v>2</v>
      </c>
      <c r="AX337">
        <v>40388300</v>
      </c>
      <c r="AY337">
        <v>1</v>
      </c>
      <c r="AZ337">
        <v>0</v>
      </c>
      <c r="BA337">
        <v>334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Y337*Source!I783</f>
        <v>0</v>
      </c>
      <c r="CY337">
        <f>AD337</f>
        <v>0</v>
      </c>
      <c r="CZ337">
        <f>AH337</f>
        <v>0</v>
      </c>
      <c r="DA337">
        <f>AL337</f>
        <v>1</v>
      </c>
      <c r="DB337">
        <f t="shared" si="44"/>
        <v>0</v>
      </c>
      <c r="DC337">
        <f t="shared" si="45"/>
        <v>0</v>
      </c>
    </row>
    <row r="338" spans="1:107" x14ac:dyDescent="0.2">
      <c r="A338">
        <f>ROW(Source!A784)</f>
        <v>784</v>
      </c>
      <c r="B338">
        <v>40385408</v>
      </c>
      <c r="C338">
        <v>40388301</v>
      </c>
      <c r="D338">
        <v>26715131</v>
      </c>
      <c r="E338">
        <v>26675980</v>
      </c>
      <c r="F338">
        <v>1</v>
      </c>
      <c r="G338">
        <v>26675980</v>
      </c>
      <c r="H338">
        <v>1</v>
      </c>
      <c r="I338" t="s">
        <v>901</v>
      </c>
      <c r="J338" t="s">
        <v>3</v>
      </c>
      <c r="K338" t="s">
        <v>902</v>
      </c>
      <c r="L338">
        <v>1191</v>
      </c>
      <c r="N338">
        <v>1013</v>
      </c>
      <c r="O338" t="s">
        <v>903</v>
      </c>
      <c r="P338" t="s">
        <v>903</v>
      </c>
      <c r="Q338">
        <v>1</v>
      </c>
      <c r="W338">
        <v>0</v>
      </c>
      <c r="X338">
        <v>476480486</v>
      </c>
      <c r="Y338">
        <v>0.78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0.78</v>
      </c>
      <c r="AU338" t="s">
        <v>3</v>
      </c>
      <c r="AV338">
        <v>1</v>
      </c>
      <c r="AW338">
        <v>2</v>
      </c>
      <c r="AX338">
        <v>40388308</v>
      </c>
      <c r="AY338">
        <v>1</v>
      </c>
      <c r="AZ338">
        <v>0</v>
      </c>
      <c r="BA338">
        <v>335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Y338*Source!I784</f>
        <v>0</v>
      </c>
      <c r="CY338">
        <f>AD338</f>
        <v>0</v>
      </c>
      <c r="CZ338">
        <f>AH338</f>
        <v>0</v>
      </c>
      <c r="DA338">
        <f>AL338</f>
        <v>1</v>
      </c>
      <c r="DB338">
        <f t="shared" si="44"/>
        <v>0</v>
      </c>
      <c r="DC338">
        <f t="shared" si="45"/>
        <v>0</v>
      </c>
    </row>
    <row r="339" spans="1:107" x14ac:dyDescent="0.2">
      <c r="A339">
        <f>ROW(Source!A784)</f>
        <v>784</v>
      </c>
      <c r="B339">
        <v>40385408</v>
      </c>
      <c r="C339">
        <v>40388301</v>
      </c>
      <c r="D339">
        <v>26787833</v>
      </c>
      <c r="E339">
        <v>1</v>
      </c>
      <c r="F339">
        <v>1</v>
      </c>
      <c r="G339">
        <v>26675980</v>
      </c>
      <c r="H339">
        <v>2</v>
      </c>
      <c r="I339" t="s">
        <v>1034</v>
      </c>
      <c r="J339" t="s">
        <v>1035</v>
      </c>
      <c r="K339" t="s">
        <v>1036</v>
      </c>
      <c r="L339">
        <v>1367</v>
      </c>
      <c r="N339">
        <v>1011</v>
      </c>
      <c r="O339" t="s">
        <v>907</v>
      </c>
      <c r="P339" t="s">
        <v>907</v>
      </c>
      <c r="Q339">
        <v>1</v>
      </c>
      <c r="W339">
        <v>0</v>
      </c>
      <c r="X339">
        <v>-668768829</v>
      </c>
      <c r="Y339">
        <v>0.18</v>
      </c>
      <c r="AA339">
        <v>0</v>
      </c>
      <c r="AB339">
        <v>41.62</v>
      </c>
      <c r="AC339">
        <v>13.33</v>
      </c>
      <c r="AD339">
        <v>0</v>
      </c>
      <c r="AE339">
        <v>0</v>
      </c>
      <c r="AF339">
        <v>41.62</v>
      </c>
      <c r="AG339">
        <v>13.33</v>
      </c>
      <c r="AH339">
        <v>0</v>
      </c>
      <c r="AI339">
        <v>1</v>
      </c>
      <c r="AJ339">
        <v>1</v>
      </c>
      <c r="AK339">
        <v>1</v>
      </c>
      <c r="AL339">
        <v>1</v>
      </c>
      <c r="AN339">
        <v>0</v>
      </c>
      <c r="AO339">
        <v>1</v>
      </c>
      <c r="AP339">
        <v>0</v>
      </c>
      <c r="AQ339">
        <v>0</v>
      </c>
      <c r="AR339">
        <v>0</v>
      </c>
      <c r="AS339" t="s">
        <v>3</v>
      </c>
      <c r="AT339">
        <v>0.18</v>
      </c>
      <c r="AU339" t="s">
        <v>3</v>
      </c>
      <c r="AV339">
        <v>0</v>
      </c>
      <c r="AW339">
        <v>2</v>
      </c>
      <c r="AX339">
        <v>40388309</v>
      </c>
      <c r="AY339">
        <v>1</v>
      </c>
      <c r="AZ339">
        <v>0</v>
      </c>
      <c r="BA339">
        <v>336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Y339*Source!I784</f>
        <v>0</v>
      </c>
      <c r="CY339">
        <f>AB339</f>
        <v>41.62</v>
      </c>
      <c r="CZ339">
        <f>AF339</f>
        <v>41.62</v>
      </c>
      <c r="DA339">
        <f>AJ339</f>
        <v>1</v>
      </c>
      <c r="DB339">
        <f t="shared" si="44"/>
        <v>7.49</v>
      </c>
      <c r="DC339">
        <f t="shared" si="45"/>
        <v>2.4</v>
      </c>
    </row>
    <row r="340" spans="1:107" x14ac:dyDescent="0.2">
      <c r="A340">
        <f>ROW(Source!A784)</f>
        <v>784</v>
      </c>
      <c r="B340">
        <v>40385408</v>
      </c>
      <c r="C340">
        <v>40388301</v>
      </c>
      <c r="D340">
        <v>26788244</v>
      </c>
      <c r="E340">
        <v>1</v>
      </c>
      <c r="F340">
        <v>1</v>
      </c>
      <c r="G340">
        <v>26675980</v>
      </c>
      <c r="H340">
        <v>2</v>
      </c>
      <c r="I340" t="s">
        <v>1037</v>
      </c>
      <c r="J340" t="s">
        <v>1038</v>
      </c>
      <c r="K340" t="s">
        <v>1039</v>
      </c>
      <c r="L340">
        <v>1367</v>
      </c>
      <c r="N340">
        <v>1011</v>
      </c>
      <c r="O340" t="s">
        <v>907</v>
      </c>
      <c r="P340" t="s">
        <v>907</v>
      </c>
      <c r="Q340">
        <v>1</v>
      </c>
      <c r="W340">
        <v>0</v>
      </c>
      <c r="X340">
        <v>1280158331</v>
      </c>
      <c r="Y340">
        <v>0.36</v>
      </c>
      <c r="AA340">
        <v>0</v>
      </c>
      <c r="AB340">
        <v>0.56000000000000005</v>
      </c>
      <c r="AC340">
        <v>0.09</v>
      </c>
      <c r="AD340">
        <v>0</v>
      </c>
      <c r="AE340">
        <v>0</v>
      </c>
      <c r="AF340">
        <v>0.56000000000000005</v>
      </c>
      <c r="AG340">
        <v>0.09</v>
      </c>
      <c r="AH340">
        <v>0</v>
      </c>
      <c r="AI340">
        <v>1</v>
      </c>
      <c r="AJ340">
        <v>1</v>
      </c>
      <c r="AK340">
        <v>1</v>
      </c>
      <c r="AL340">
        <v>1</v>
      </c>
      <c r="AN340">
        <v>0</v>
      </c>
      <c r="AO340">
        <v>1</v>
      </c>
      <c r="AP340">
        <v>0</v>
      </c>
      <c r="AQ340">
        <v>0</v>
      </c>
      <c r="AR340">
        <v>0</v>
      </c>
      <c r="AS340" t="s">
        <v>3</v>
      </c>
      <c r="AT340">
        <v>0.36</v>
      </c>
      <c r="AU340" t="s">
        <v>3</v>
      </c>
      <c r="AV340">
        <v>0</v>
      </c>
      <c r="AW340">
        <v>2</v>
      </c>
      <c r="AX340">
        <v>40388310</v>
      </c>
      <c r="AY340">
        <v>1</v>
      </c>
      <c r="AZ340">
        <v>0</v>
      </c>
      <c r="BA340">
        <v>337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Y340*Source!I784</f>
        <v>0</v>
      </c>
      <c r="CY340">
        <f>AB340</f>
        <v>0.56000000000000005</v>
      </c>
      <c r="CZ340">
        <f>AF340</f>
        <v>0.56000000000000005</v>
      </c>
      <c r="DA340">
        <f>AJ340</f>
        <v>1</v>
      </c>
      <c r="DB340">
        <f t="shared" si="44"/>
        <v>0.2</v>
      </c>
      <c r="DC340">
        <f t="shared" si="45"/>
        <v>0.03</v>
      </c>
    </row>
    <row r="341" spans="1:107" x14ac:dyDescent="0.2">
      <c r="A341">
        <f>ROW(Source!A784)</f>
        <v>784</v>
      </c>
      <c r="B341">
        <v>40385408</v>
      </c>
      <c r="C341">
        <v>40388301</v>
      </c>
      <c r="D341">
        <v>26787551</v>
      </c>
      <c r="E341">
        <v>1</v>
      </c>
      <c r="F341">
        <v>1</v>
      </c>
      <c r="G341">
        <v>26675980</v>
      </c>
      <c r="H341">
        <v>2</v>
      </c>
      <c r="I341" t="s">
        <v>953</v>
      </c>
      <c r="J341" t="s">
        <v>954</v>
      </c>
      <c r="K341" t="s">
        <v>955</v>
      </c>
      <c r="L341">
        <v>1367</v>
      </c>
      <c r="N341">
        <v>1011</v>
      </c>
      <c r="O341" t="s">
        <v>907</v>
      </c>
      <c r="P341" t="s">
        <v>907</v>
      </c>
      <c r="Q341">
        <v>1</v>
      </c>
      <c r="W341">
        <v>0</v>
      </c>
      <c r="X341">
        <v>1022351366</v>
      </c>
      <c r="Y341">
        <v>7.0000000000000007E-2</v>
      </c>
      <c r="AA341">
        <v>0</v>
      </c>
      <c r="AB341">
        <v>106.74</v>
      </c>
      <c r="AC341">
        <v>19.2</v>
      </c>
      <c r="AD341">
        <v>0</v>
      </c>
      <c r="AE341">
        <v>0</v>
      </c>
      <c r="AF341">
        <v>106.74</v>
      </c>
      <c r="AG341">
        <v>19.2</v>
      </c>
      <c r="AH341">
        <v>0</v>
      </c>
      <c r="AI341">
        <v>1</v>
      </c>
      <c r="AJ341">
        <v>1</v>
      </c>
      <c r="AK341">
        <v>1</v>
      </c>
      <c r="AL341">
        <v>1</v>
      </c>
      <c r="AN341">
        <v>0</v>
      </c>
      <c r="AO341">
        <v>1</v>
      </c>
      <c r="AP341">
        <v>0</v>
      </c>
      <c r="AQ341">
        <v>0</v>
      </c>
      <c r="AR341">
        <v>0</v>
      </c>
      <c r="AS341" t="s">
        <v>3</v>
      </c>
      <c r="AT341">
        <v>7.0000000000000007E-2</v>
      </c>
      <c r="AU341" t="s">
        <v>3</v>
      </c>
      <c r="AV341">
        <v>0</v>
      </c>
      <c r="AW341">
        <v>2</v>
      </c>
      <c r="AX341">
        <v>40388311</v>
      </c>
      <c r="AY341">
        <v>1</v>
      </c>
      <c r="AZ341">
        <v>0</v>
      </c>
      <c r="BA341">
        <v>338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Y341*Source!I784</f>
        <v>0</v>
      </c>
      <c r="CY341">
        <f>AB341</f>
        <v>106.74</v>
      </c>
      <c r="CZ341">
        <f>AF341</f>
        <v>106.74</v>
      </c>
      <c r="DA341">
        <f>AJ341</f>
        <v>1</v>
      </c>
      <c r="DB341">
        <f t="shared" si="44"/>
        <v>7.47</v>
      </c>
      <c r="DC341">
        <f t="shared" si="45"/>
        <v>1.34</v>
      </c>
    </row>
    <row r="342" spans="1:107" x14ac:dyDescent="0.2">
      <c r="A342">
        <f>ROW(Source!A784)</f>
        <v>784</v>
      </c>
      <c r="B342">
        <v>40385408</v>
      </c>
      <c r="C342">
        <v>40388301</v>
      </c>
      <c r="D342">
        <v>26763322</v>
      </c>
      <c r="E342">
        <v>1</v>
      </c>
      <c r="F342">
        <v>1</v>
      </c>
      <c r="G342">
        <v>26675980</v>
      </c>
      <c r="H342">
        <v>3</v>
      </c>
      <c r="I342" t="s">
        <v>565</v>
      </c>
      <c r="J342" t="s">
        <v>567</v>
      </c>
      <c r="K342" t="s">
        <v>566</v>
      </c>
      <c r="L342">
        <v>1339</v>
      </c>
      <c r="N342">
        <v>1007</v>
      </c>
      <c r="O342" t="s">
        <v>44</v>
      </c>
      <c r="P342" t="s">
        <v>44</v>
      </c>
      <c r="Q342">
        <v>1</v>
      </c>
      <c r="W342">
        <v>0</v>
      </c>
      <c r="X342">
        <v>-862991314</v>
      </c>
      <c r="Y342">
        <v>0.15</v>
      </c>
      <c r="AA342">
        <v>7.07</v>
      </c>
      <c r="AB342">
        <v>0</v>
      </c>
      <c r="AC342">
        <v>0</v>
      </c>
      <c r="AD342">
        <v>0</v>
      </c>
      <c r="AE342">
        <v>7.07</v>
      </c>
      <c r="AF342">
        <v>0</v>
      </c>
      <c r="AG342">
        <v>0</v>
      </c>
      <c r="AH342">
        <v>0</v>
      </c>
      <c r="AI342">
        <v>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0.15</v>
      </c>
      <c r="AU342" t="s">
        <v>3</v>
      </c>
      <c r="AV342">
        <v>0</v>
      </c>
      <c r="AW342">
        <v>2</v>
      </c>
      <c r="AX342">
        <v>40388312</v>
      </c>
      <c r="AY342">
        <v>1</v>
      </c>
      <c r="AZ342">
        <v>0</v>
      </c>
      <c r="BA342">
        <v>339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Y342*Source!I784</f>
        <v>0</v>
      </c>
      <c r="CY342">
        <f>AA342</f>
        <v>7.07</v>
      </c>
      <c r="CZ342">
        <f>AE342</f>
        <v>7.07</v>
      </c>
      <c r="DA342">
        <f>AI342</f>
        <v>1</v>
      </c>
      <c r="DB342">
        <f t="shared" si="44"/>
        <v>1.06</v>
      </c>
      <c r="DC342">
        <f t="shared" si="45"/>
        <v>0</v>
      </c>
    </row>
    <row r="343" spans="1:107" x14ac:dyDescent="0.2">
      <c r="A343">
        <f>ROW(Source!A784)</f>
        <v>784</v>
      </c>
      <c r="B343">
        <v>40385408</v>
      </c>
      <c r="C343">
        <v>40388301</v>
      </c>
      <c r="D343">
        <v>26763881</v>
      </c>
      <c r="E343">
        <v>1</v>
      </c>
      <c r="F343">
        <v>1</v>
      </c>
      <c r="G343">
        <v>26675980</v>
      </c>
      <c r="H343">
        <v>3</v>
      </c>
      <c r="I343" t="s">
        <v>174</v>
      </c>
      <c r="J343" t="s">
        <v>176</v>
      </c>
      <c r="K343" t="s">
        <v>175</v>
      </c>
      <c r="L343">
        <v>1339</v>
      </c>
      <c r="N343">
        <v>1007</v>
      </c>
      <c r="O343" t="s">
        <v>44</v>
      </c>
      <c r="P343" t="s">
        <v>44</v>
      </c>
      <c r="Q343">
        <v>1</v>
      </c>
      <c r="W343">
        <v>0</v>
      </c>
      <c r="X343">
        <v>2069056849</v>
      </c>
      <c r="Y343">
        <v>1.1000000000000001</v>
      </c>
      <c r="AA343">
        <v>552.25</v>
      </c>
      <c r="AB343">
        <v>0</v>
      </c>
      <c r="AC343">
        <v>0</v>
      </c>
      <c r="AD343">
        <v>0</v>
      </c>
      <c r="AE343">
        <v>104.99</v>
      </c>
      <c r="AF343">
        <v>0</v>
      </c>
      <c r="AG343">
        <v>0</v>
      </c>
      <c r="AH343">
        <v>0</v>
      </c>
      <c r="AI343">
        <v>5.26</v>
      </c>
      <c r="AJ343">
        <v>1</v>
      </c>
      <c r="AK343">
        <v>1</v>
      </c>
      <c r="AL343">
        <v>1</v>
      </c>
      <c r="AN343">
        <v>0</v>
      </c>
      <c r="AO343">
        <v>0</v>
      </c>
      <c r="AP343">
        <v>0</v>
      </c>
      <c r="AQ343">
        <v>0</v>
      </c>
      <c r="AR343">
        <v>0</v>
      </c>
      <c r="AS343" t="s">
        <v>3</v>
      </c>
      <c r="AT343">
        <v>1.1000000000000001</v>
      </c>
      <c r="AU343" t="s">
        <v>3</v>
      </c>
      <c r="AV343">
        <v>0</v>
      </c>
      <c r="AW343">
        <v>1</v>
      </c>
      <c r="AX343">
        <v>-1</v>
      </c>
      <c r="AY343">
        <v>0</v>
      </c>
      <c r="AZ343">
        <v>0</v>
      </c>
      <c r="BA343" t="s">
        <v>3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Y343*Source!I784</f>
        <v>0</v>
      </c>
      <c r="CY343">
        <f>AA343</f>
        <v>552.25</v>
      </c>
      <c r="CZ343">
        <f>AE343</f>
        <v>104.99</v>
      </c>
      <c r="DA343">
        <f>AI343</f>
        <v>5.26</v>
      </c>
      <c r="DB343">
        <f t="shared" si="44"/>
        <v>115.49</v>
      </c>
      <c r="DC343">
        <f t="shared" si="45"/>
        <v>0</v>
      </c>
    </row>
    <row r="344" spans="1:107" x14ac:dyDescent="0.2">
      <c r="A344">
        <f>ROW(Source!A786)</f>
        <v>786</v>
      </c>
      <c r="B344">
        <v>40385408</v>
      </c>
      <c r="C344">
        <v>40388315</v>
      </c>
      <c r="D344">
        <v>26715131</v>
      </c>
      <c r="E344">
        <v>26675980</v>
      </c>
      <c r="F344">
        <v>1</v>
      </c>
      <c r="G344">
        <v>26675980</v>
      </c>
      <c r="H344">
        <v>1</v>
      </c>
      <c r="I344" t="s">
        <v>901</v>
      </c>
      <c r="J344" t="s">
        <v>3</v>
      </c>
      <c r="K344" t="s">
        <v>902</v>
      </c>
      <c r="L344">
        <v>1191</v>
      </c>
      <c r="N344">
        <v>1013</v>
      </c>
      <c r="O344" t="s">
        <v>903</v>
      </c>
      <c r="P344" t="s">
        <v>903</v>
      </c>
      <c r="Q344">
        <v>1</v>
      </c>
      <c r="W344">
        <v>0</v>
      </c>
      <c r="X344">
        <v>476480486</v>
      </c>
      <c r="Y344">
        <v>10.199999999999999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10.199999999999999</v>
      </c>
      <c r="AU344" t="s">
        <v>3</v>
      </c>
      <c r="AV344">
        <v>1</v>
      </c>
      <c r="AW344">
        <v>2</v>
      </c>
      <c r="AX344">
        <v>40388319</v>
      </c>
      <c r="AY344">
        <v>1</v>
      </c>
      <c r="AZ344">
        <v>0</v>
      </c>
      <c r="BA344">
        <v>341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Y344*Source!I786</f>
        <v>0</v>
      </c>
      <c r="CY344">
        <f>AD344</f>
        <v>0</v>
      </c>
      <c r="CZ344">
        <f>AH344</f>
        <v>0</v>
      </c>
      <c r="DA344">
        <f>AL344</f>
        <v>1</v>
      </c>
      <c r="DB344">
        <f t="shared" si="44"/>
        <v>0</v>
      </c>
      <c r="DC344">
        <f t="shared" si="45"/>
        <v>0</v>
      </c>
    </row>
    <row r="345" spans="1:107" x14ac:dyDescent="0.2">
      <c r="A345">
        <f>ROW(Source!A786)</f>
        <v>786</v>
      </c>
      <c r="B345">
        <v>40385408</v>
      </c>
      <c r="C345">
        <v>40388315</v>
      </c>
      <c r="D345">
        <v>26787555</v>
      </c>
      <c r="E345">
        <v>1</v>
      </c>
      <c r="F345">
        <v>1</v>
      </c>
      <c r="G345">
        <v>26675980</v>
      </c>
      <c r="H345">
        <v>2</v>
      </c>
      <c r="I345" t="s">
        <v>995</v>
      </c>
      <c r="J345" t="s">
        <v>996</v>
      </c>
      <c r="K345" t="s">
        <v>997</v>
      </c>
      <c r="L345">
        <v>1367</v>
      </c>
      <c r="N345">
        <v>1011</v>
      </c>
      <c r="O345" t="s">
        <v>907</v>
      </c>
      <c r="P345" t="s">
        <v>907</v>
      </c>
      <c r="Q345">
        <v>1</v>
      </c>
      <c r="W345">
        <v>0</v>
      </c>
      <c r="X345">
        <v>482200787</v>
      </c>
      <c r="Y345">
        <v>0.47</v>
      </c>
      <c r="AA345">
        <v>0</v>
      </c>
      <c r="AB345">
        <v>73</v>
      </c>
      <c r="AC345">
        <v>16.899999999999999</v>
      </c>
      <c r="AD345">
        <v>0</v>
      </c>
      <c r="AE345">
        <v>0</v>
      </c>
      <c r="AF345">
        <v>73</v>
      </c>
      <c r="AG345">
        <v>16.899999999999999</v>
      </c>
      <c r="AH345">
        <v>0</v>
      </c>
      <c r="AI345">
        <v>1</v>
      </c>
      <c r="AJ345">
        <v>1</v>
      </c>
      <c r="AK345">
        <v>1</v>
      </c>
      <c r="AL345">
        <v>1</v>
      </c>
      <c r="AN345">
        <v>0</v>
      </c>
      <c r="AO345">
        <v>1</v>
      </c>
      <c r="AP345">
        <v>0</v>
      </c>
      <c r="AQ345">
        <v>0</v>
      </c>
      <c r="AR345">
        <v>0</v>
      </c>
      <c r="AS345" t="s">
        <v>3</v>
      </c>
      <c r="AT345">
        <v>0.47</v>
      </c>
      <c r="AU345" t="s">
        <v>3</v>
      </c>
      <c r="AV345">
        <v>0</v>
      </c>
      <c r="AW345">
        <v>2</v>
      </c>
      <c r="AX345">
        <v>40388320</v>
      </c>
      <c r="AY345">
        <v>1</v>
      </c>
      <c r="AZ345">
        <v>0</v>
      </c>
      <c r="BA345">
        <v>342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Y345*Source!I786</f>
        <v>0</v>
      </c>
      <c r="CY345">
        <f>AB345</f>
        <v>73</v>
      </c>
      <c r="CZ345">
        <f>AF345</f>
        <v>73</v>
      </c>
      <c r="DA345">
        <f>AJ345</f>
        <v>1</v>
      </c>
      <c r="DB345">
        <f t="shared" si="44"/>
        <v>34.31</v>
      </c>
      <c r="DC345">
        <f t="shared" si="45"/>
        <v>7.94</v>
      </c>
    </row>
    <row r="346" spans="1:107" x14ac:dyDescent="0.2">
      <c r="A346">
        <f>ROW(Source!A786)</f>
        <v>786</v>
      </c>
      <c r="B346">
        <v>40385408</v>
      </c>
      <c r="C346">
        <v>40388315</v>
      </c>
      <c r="D346">
        <v>26764593</v>
      </c>
      <c r="E346">
        <v>1</v>
      </c>
      <c r="F346">
        <v>1</v>
      </c>
      <c r="G346">
        <v>26675980</v>
      </c>
      <c r="H346">
        <v>3</v>
      </c>
      <c r="I346" t="s">
        <v>518</v>
      </c>
      <c r="J346" t="s">
        <v>520</v>
      </c>
      <c r="K346" t="s">
        <v>519</v>
      </c>
      <c r="L346">
        <v>1339</v>
      </c>
      <c r="N346">
        <v>1007</v>
      </c>
      <c r="O346" t="s">
        <v>44</v>
      </c>
      <c r="P346" t="s">
        <v>44</v>
      </c>
      <c r="Q346">
        <v>1</v>
      </c>
      <c r="W346">
        <v>0</v>
      </c>
      <c r="X346">
        <v>-1030024616</v>
      </c>
      <c r="Y346">
        <v>12.5</v>
      </c>
      <c r="AA346">
        <v>1827.63</v>
      </c>
      <c r="AB346">
        <v>0</v>
      </c>
      <c r="AC346">
        <v>0</v>
      </c>
      <c r="AD346">
        <v>0</v>
      </c>
      <c r="AE346">
        <v>185.17</v>
      </c>
      <c r="AF346">
        <v>0</v>
      </c>
      <c r="AG346">
        <v>0</v>
      </c>
      <c r="AH346">
        <v>0</v>
      </c>
      <c r="AI346">
        <v>9.8699999999999992</v>
      </c>
      <c r="AJ346">
        <v>1</v>
      </c>
      <c r="AK346">
        <v>1</v>
      </c>
      <c r="AL346">
        <v>1</v>
      </c>
      <c r="AN346">
        <v>0</v>
      </c>
      <c r="AO346">
        <v>0</v>
      </c>
      <c r="AP346">
        <v>0</v>
      </c>
      <c r="AQ346">
        <v>0</v>
      </c>
      <c r="AR346">
        <v>0</v>
      </c>
      <c r="AS346" t="s">
        <v>3</v>
      </c>
      <c r="AT346">
        <v>12.5</v>
      </c>
      <c r="AU346" t="s">
        <v>3</v>
      </c>
      <c r="AV346">
        <v>0</v>
      </c>
      <c r="AW346">
        <v>1</v>
      </c>
      <c r="AX346">
        <v>-1</v>
      </c>
      <c r="AY346">
        <v>0</v>
      </c>
      <c r="AZ346">
        <v>0</v>
      </c>
      <c r="BA346" t="s">
        <v>3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Y346*Source!I786</f>
        <v>0</v>
      </c>
      <c r="CY346">
        <f>AA346</f>
        <v>1827.63</v>
      </c>
      <c r="CZ346">
        <f>AE346</f>
        <v>185.17</v>
      </c>
      <c r="DA346">
        <f>AI346</f>
        <v>9.8699999999999992</v>
      </c>
      <c r="DB346">
        <f t="shared" si="44"/>
        <v>2314.63</v>
      </c>
      <c r="DC346">
        <f t="shared" si="45"/>
        <v>0</v>
      </c>
    </row>
    <row r="347" spans="1:107" x14ac:dyDescent="0.2">
      <c r="A347">
        <f>ROW(Source!A788)</f>
        <v>788</v>
      </c>
      <c r="B347">
        <v>40385408</v>
      </c>
      <c r="C347">
        <v>40388323</v>
      </c>
      <c r="D347">
        <v>26715131</v>
      </c>
      <c r="E347">
        <v>26675980</v>
      </c>
      <c r="F347">
        <v>1</v>
      </c>
      <c r="G347">
        <v>26675980</v>
      </c>
      <c r="H347">
        <v>1</v>
      </c>
      <c r="I347" t="s">
        <v>901</v>
      </c>
      <c r="J347" t="s">
        <v>3</v>
      </c>
      <c r="K347" t="s">
        <v>902</v>
      </c>
      <c r="L347">
        <v>1191</v>
      </c>
      <c r="N347">
        <v>1013</v>
      </c>
      <c r="O347" t="s">
        <v>903</v>
      </c>
      <c r="P347" t="s">
        <v>903</v>
      </c>
      <c r="Q347">
        <v>1</v>
      </c>
      <c r="W347">
        <v>0</v>
      </c>
      <c r="X347">
        <v>476480486</v>
      </c>
      <c r="Y347">
        <v>21.02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0</v>
      </c>
      <c r="AQ347">
        <v>0</v>
      </c>
      <c r="AR347">
        <v>0</v>
      </c>
      <c r="AS347" t="s">
        <v>3</v>
      </c>
      <c r="AT347">
        <v>21.02</v>
      </c>
      <c r="AU347" t="s">
        <v>3</v>
      </c>
      <c r="AV347">
        <v>1</v>
      </c>
      <c r="AW347">
        <v>2</v>
      </c>
      <c r="AX347">
        <v>40388334</v>
      </c>
      <c r="AY347">
        <v>1</v>
      </c>
      <c r="AZ347">
        <v>0</v>
      </c>
      <c r="BA347">
        <v>344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Y347*Source!I788</f>
        <v>0</v>
      </c>
      <c r="CY347">
        <f>AD347</f>
        <v>0</v>
      </c>
      <c r="CZ347">
        <f>AH347</f>
        <v>0</v>
      </c>
      <c r="DA347">
        <f>AL347</f>
        <v>1</v>
      </c>
      <c r="DB347">
        <f t="shared" si="44"/>
        <v>0</v>
      </c>
      <c r="DC347">
        <f t="shared" si="45"/>
        <v>0</v>
      </c>
    </row>
    <row r="348" spans="1:107" x14ac:dyDescent="0.2">
      <c r="A348">
        <f>ROW(Source!A788)</f>
        <v>788</v>
      </c>
      <c r="B348">
        <v>40385408</v>
      </c>
      <c r="C348">
        <v>40388323</v>
      </c>
      <c r="D348">
        <v>26787393</v>
      </c>
      <c r="E348">
        <v>1</v>
      </c>
      <c r="F348">
        <v>1</v>
      </c>
      <c r="G348">
        <v>26675980</v>
      </c>
      <c r="H348">
        <v>2</v>
      </c>
      <c r="I348" t="s">
        <v>1040</v>
      </c>
      <c r="J348" t="s">
        <v>1041</v>
      </c>
      <c r="K348" t="s">
        <v>1042</v>
      </c>
      <c r="L348">
        <v>1367</v>
      </c>
      <c r="N348">
        <v>1011</v>
      </c>
      <c r="O348" t="s">
        <v>907</v>
      </c>
      <c r="P348" t="s">
        <v>907</v>
      </c>
      <c r="Q348">
        <v>1</v>
      </c>
      <c r="W348">
        <v>0</v>
      </c>
      <c r="X348">
        <v>1096831314</v>
      </c>
      <c r="Y348">
        <v>0.14000000000000001</v>
      </c>
      <c r="AA348">
        <v>0</v>
      </c>
      <c r="AB348">
        <v>59.04</v>
      </c>
      <c r="AC348">
        <v>21.28</v>
      </c>
      <c r="AD348">
        <v>0</v>
      </c>
      <c r="AE348">
        <v>0</v>
      </c>
      <c r="AF348">
        <v>55.33</v>
      </c>
      <c r="AG348">
        <v>19.940000000000001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0.14000000000000001</v>
      </c>
      <c r="AU348" t="s">
        <v>3</v>
      </c>
      <c r="AV348">
        <v>0</v>
      </c>
      <c r="AW348">
        <v>2</v>
      </c>
      <c r="AX348">
        <v>40388335</v>
      </c>
      <c r="AY348">
        <v>1</v>
      </c>
      <c r="AZ348">
        <v>0</v>
      </c>
      <c r="BA348">
        <v>345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Y348*Source!I788</f>
        <v>0</v>
      </c>
      <c r="CY348">
        <f>AB348</f>
        <v>59.04</v>
      </c>
      <c r="CZ348">
        <f>AF348</f>
        <v>55.33</v>
      </c>
      <c r="DA348">
        <f>AJ348</f>
        <v>1</v>
      </c>
      <c r="DB348">
        <f t="shared" si="44"/>
        <v>7.75</v>
      </c>
      <c r="DC348">
        <f t="shared" si="45"/>
        <v>2.79</v>
      </c>
    </row>
    <row r="349" spans="1:107" x14ac:dyDescent="0.2">
      <c r="A349">
        <f>ROW(Source!A788)</f>
        <v>788</v>
      </c>
      <c r="B349">
        <v>40385408</v>
      </c>
      <c r="C349">
        <v>40388323</v>
      </c>
      <c r="D349">
        <v>26788215</v>
      </c>
      <c r="E349">
        <v>1</v>
      </c>
      <c r="F349">
        <v>1</v>
      </c>
      <c r="G349">
        <v>26675980</v>
      </c>
      <c r="H349">
        <v>2</v>
      </c>
      <c r="I349" t="s">
        <v>932</v>
      </c>
      <c r="J349" t="s">
        <v>933</v>
      </c>
      <c r="K349" t="s">
        <v>934</v>
      </c>
      <c r="L349">
        <v>1367</v>
      </c>
      <c r="N349">
        <v>1011</v>
      </c>
      <c r="O349" t="s">
        <v>907</v>
      </c>
      <c r="P349" t="s">
        <v>907</v>
      </c>
      <c r="Q349">
        <v>1</v>
      </c>
      <c r="W349">
        <v>0</v>
      </c>
      <c r="X349">
        <v>-628430174</v>
      </c>
      <c r="Y349">
        <v>0.02</v>
      </c>
      <c r="AA349">
        <v>0</v>
      </c>
      <c r="AB349">
        <v>81.96</v>
      </c>
      <c r="AC349">
        <v>15.32</v>
      </c>
      <c r="AD349">
        <v>0</v>
      </c>
      <c r="AE349">
        <v>0</v>
      </c>
      <c r="AF349">
        <v>76.81</v>
      </c>
      <c r="AG349">
        <v>14.36</v>
      </c>
      <c r="AH349">
        <v>0</v>
      </c>
      <c r="AI349">
        <v>1</v>
      </c>
      <c r="AJ349">
        <v>1</v>
      </c>
      <c r="AK349">
        <v>1</v>
      </c>
      <c r="AL349">
        <v>1</v>
      </c>
      <c r="AN349">
        <v>0</v>
      </c>
      <c r="AO349">
        <v>1</v>
      </c>
      <c r="AP349">
        <v>0</v>
      </c>
      <c r="AQ349">
        <v>0</v>
      </c>
      <c r="AR349">
        <v>0</v>
      </c>
      <c r="AS349" t="s">
        <v>3</v>
      </c>
      <c r="AT349">
        <v>0.02</v>
      </c>
      <c r="AU349" t="s">
        <v>3</v>
      </c>
      <c r="AV349">
        <v>0</v>
      </c>
      <c r="AW349">
        <v>2</v>
      </c>
      <c r="AX349">
        <v>40388336</v>
      </c>
      <c r="AY349">
        <v>1</v>
      </c>
      <c r="AZ349">
        <v>0</v>
      </c>
      <c r="BA349">
        <v>346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Y349*Source!I788</f>
        <v>0</v>
      </c>
      <c r="CY349">
        <f>AB349</f>
        <v>81.96</v>
      </c>
      <c r="CZ349">
        <f>AF349</f>
        <v>76.81</v>
      </c>
      <c r="DA349">
        <f>AJ349</f>
        <v>1</v>
      </c>
      <c r="DB349">
        <f t="shared" si="44"/>
        <v>1.54</v>
      </c>
      <c r="DC349">
        <f t="shared" si="45"/>
        <v>0.28999999999999998</v>
      </c>
    </row>
    <row r="350" spans="1:107" x14ac:dyDescent="0.2">
      <c r="A350">
        <f>ROW(Source!A788)</f>
        <v>788</v>
      </c>
      <c r="B350">
        <v>40385408</v>
      </c>
      <c r="C350">
        <v>40388323</v>
      </c>
      <c r="D350">
        <v>26788244</v>
      </c>
      <c r="E350">
        <v>1</v>
      </c>
      <c r="F350">
        <v>1</v>
      </c>
      <c r="G350">
        <v>26675980</v>
      </c>
      <c r="H350">
        <v>2</v>
      </c>
      <c r="I350" t="s">
        <v>1037</v>
      </c>
      <c r="J350" t="s">
        <v>1038</v>
      </c>
      <c r="K350" t="s">
        <v>1039</v>
      </c>
      <c r="L350">
        <v>1367</v>
      </c>
      <c r="N350">
        <v>1011</v>
      </c>
      <c r="O350" t="s">
        <v>907</v>
      </c>
      <c r="P350" t="s">
        <v>907</v>
      </c>
      <c r="Q350">
        <v>1</v>
      </c>
      <c r="W350">
        <v>0</v>
      </c>
      <c r="X350">
        <v>1280158331</v>
      </c>
      <c r="Y350">
        <v>0.62</v>
      </c>
      <c r="AA350">
        <v>0</v>
      </c>
      <c r="AB350">
        <v>0.6</v>
      </c>
      <c r="AC350">
        <v>0.1</v>
      </c>
      <c r="AD350">
        <v>0</v>
      </c>
      <c r="AE350">
        <v>0</v>
      </c>
      <c r="AF350">
        <v>0.56000000000000005</v>
      </c>
      <c r="AG350">
        <v>0.09</v>
      </c>
      <c r="AH350">
        <v>0</v>
      </c>
      <c r="AI350">
        <v>1</v>
      </c>
      <c r="AJ350">
        <v>1</v>
      </c>
      <c r="AK350">
        <v>1</v>
      </c>
      <c r="AL350">
        <v>1</v>
      </c>
      <c r="AN350">
        <v>0</v>
      </c>
      <c r="AO350">
        <v>1</v>
      </c>
      <c r="AP350">
        <v>0</v>
      </c>
      <c r="AQ350">
        <v>0</v>
      </c>
      <c r="AR350">
        <v>0</v>
      </c>
      <c r="AS350" t="s">
        <v>3</v>
      </c>
      <c r="AT350">
        <v>0.62</v>
      </c>
      <c r="AU350" t="s">
        <v>3</v>
      </c>
      <c r="AV350">
        <v>0</v>
      </c>
      <c r="AW350">
        <v>2</v>
      </c>
      <c r="AX350">
        <v>40388338</v>
      </c>
      <c r="AY350">
        <v>1</v>
      </c>
      <c r="AZ350">
        <v>0</v>
      </c>
      <c r="BA350">
        <v>347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Y350*Source!I788</f>
        <v>0</v>
      </c>
      <c r="CY350">
        <f>AB350</f>
        <v>0.6</v>
      </c>
      <c r="CZ350">
        <f>AF350</f>
        <v>0.56000000000000005</v>
      </c>
      <c r="DA350">
        <f>AJ350</f>
        <v>1</v>
      </c>
      <c r="DB350">
        <f t="shared" si="44"/>
        <v>0.35</v>
      </c>
      <c r="DC350">
        <f t="shared" si="45"/>
        <v>0.06</v>
      </c>
    </row>
    <row r="351" spans="1:107" x14ac:dyDescent="0.2">
      <c r="A351">
        <f>ROW(Source!A788)</f>
        <v>788</v>
      </c>
      <c r="B351">
        <v>40385408</v>
      </c>
      <c r="C351">
        <v>40388323</v>
      </c>
      <c r="D351">
        <v>26787462</v>
      </c>
      <c r="E351">
        <v>1</v>
      </c>
      <c r="F351">
        <v>1</v>
      </c>
      <c r="G351">
        <v>26675980</v>
      </c>
      <c r="H351">
        <v>2</v>
      </c>
      <c r="I351" t="s">
        <v>988</v>
      </c>
      <c r="J351" t="s">
        <v>989</v>
      </c>
      <c r="K351" t="s">
        <v>990</v>
      </c>
      <c r="L351">
        <v>1367</v>
      </c>
      <c r="N351">
        <v>1011</v>
      </c>
      <c r="O351" t="s">
        <v>907</v>
      </c>
      <c r="P351" t="s">
        <v>907</v>
      </c>
      <c r="Q351">
        <v>1</v>
      </c>
      <c r="W351">
        <v>0</v>
      </c>
      <c r="X351">
        <v>-266174272</v>
      </c>
      <c r="Y351">
        <v>0.02</v>
      </c>
      <c r="AA351">
        <v>0</v>
      </c>
      <c r="AB351">
        <v>203.72</v>
      </c>
      <c r="AC351">
        <v>19.37</v>
      </c>
      <c r="AD351">
        <v>0</v>
      </c>
      <c r="AE351">
        <v>0</v>
      </c>
      <c r="AF351">
        <v>190.93</v>
      </c>
      <c r="AG351">
        <v>18.149999999999999</v>
      </c>
      <c r="AH351">
        <v>0</v>
      </c>
      <c r="AI351">
        <v>1</v>
      </c>
      <c r="AJ351">
        <v>1</v>
      </c>
      <c r="AK351">
        <v>1</v>
      </c>
      <c r="AL351">
        <v>1</v>
      </c>
      <c r="AN351">
        <v>0</v>
      </c>
      <c r="AO351">
        <v>1</v>
      </c>
      <c r="AP351">
        <v>0</v>
      </c>
      <c r="AQ351">
        <v>0</v>
      </c>
      <c r="AR351">
        <v>0</v>
      </c>
      <c r="AS351" t="s">
        <v>3</v>
      </c>
      <c r="AT351">
        <v>0.02</v>
      </c>
      <c r="AU351" t="s">
        <v>3</v>
      </c>
      <c r="AV351">
        <v>0</v>
      </c>
      <c r="AW351">
        <v>2</v>
      </c>
      <c r="AX351">
        <v>40388337</v>
      </c>
      <c r="AY351">
        <v>1</v>
      </c>
      <c r="AZ351">
        <v>0</v>
      </c>
      <c r="BA351">
        <v>348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Y351*Source!I788</f>
        <v>0</v>
      </c>
      <c r="CY351">
        <f>AB351</f>
        <v>203.72</v>
      </c>
      <c r="CZ351">
        <f>AF351</f>
        <v>190.93</v>
      </c>
      <c r="DA351">
        <f>AJ351</f>
        <v>1</v>
      </c>
      <c r="DB351">
        <f t="shared" si="44"/>
        <v>3.82</v>
      </c>
      <c r="DC351">
        <f t="shared" si="45"/>
        <v>0.36</v>
      </c>
    </row>
    <row r="352" spans="1:107" x14ac:dyDescent="0.2">
      <c r="A352">
        <f>ROW(Source!A788)</f>
        <v>788</v>
      </c>
      <c r="B352">
        <v>40385408</v>
      </c>
      <c r="C352">
        <v>40388323</v>
      </c>
      <c r="D352">
        <v>26715879</v>
      </c>
      <c r="E352">
        <v>26675980</v>
      </c>
      <c r="F352">
        <v>1</v>
      </c>
      <c r="G352">
        <v>26675980</v>
      </c>
      <c r="H352">
        <v>2</v>
      </c>
      <c r="I352" t="s">
        <v>929</v>
      </c>
      <c r="J352" t="s">
        <v>3</v>
      </c>
      <c r="K352" t="s">
        <v>930</v>
      </c>
      <c r="L352">
        <v>1344</v>
      </c>
      <c r="N352">
        <v>1008</v>
      </c>
      <c r="O352" t="s">
        <v>931</v>
      </c>
      <c r="P352" t="s">
        <v>931</v>
      </c>
      <c r="Q352">
        <v>1</v>
      </c>
      <c r="W352">
        <v>0</v>
      </c>
      <c r="X352">
        <v>-1180195794</v>
      </c>
      <c r="Y352">
        <v>0.01</v>
      </c>
      <c r="AA352">
        <v>0</v>
      </c>
      <c r="AB352">
        <v>1.07</v>
      </c>
      <c r="AC352">
        <v>0</v>
      </c>
      <c r="AD352">
        <v>0</v>
      </c>
      <c r="AE352">
        <v>0</v>
      </c>
      <c r="AF352">
        <v>1</v>
      </c>
      <c r="AG352">
        <v>0</v>
      </c>
      <c r="AH352">
        <v>0</v>
      </c>
      <c r="AI352">
        <v>1</v>
      </c>
      <c r="AJ352">
        <v>1</v>
      </c>
      <c r="AK352">
        <v>1</v>
      </c>
      <c r="AL352">
        <v>1</v>
      </c>
      <c r="AN352">
        <v>0</v>
      </c>
      <c r="AO352">
        <v>1</v>
      </c>
      <c r="AP352">
        <v>0</v>
      </c>
      <c r="AQ352">
        <v>0</v>
      </c>
      <c r="AR352">
        <v>0</v>
      </c>
      <c r="AS352" t="s">
        <v>3</v>
      </c>
      <c r="AT352">
        <v>0.01</v>
      </c>
      <c r="AU352" t="s">
        <v>3</v>
      </c>
      <c r="AV352">
        <v>0</v>
      </c>
      <c r="AW352">
        <v>2</v>
      </c>
      <c r="AX352">
        <v>40388339</v>
      </c>
      <c r="AY352">
        <v>1</v>
      </c>
      <c r="AZ352">
        <v>0</v>
      </c>
      <c r="BA352">
        <v>349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Y352*Source!I788</f>
        <v>0</v>
      </c>
      <c r="CY352">
        <f>AB352</f>
        <v>1.07</v>
      </c>
      <c r="CZ352">
        <f>AF352</f>
        <v>1</v>
      </c>
      <c r="DA352">
        <f>AJ352</f>
        <v>1</v>
      </c>
      <c r="DB352">
        <f t="shared" si="44"/>
        <v>0.01</v>
      </c>
      <c r="DC352">
        <f t="shared" si="45"/>
        <v>0</v>
      </c>
    </row>
    <row r="353" spans="1:107" x14ac:dyDescent="0.2">
      <c r="A353">
        <f>ROW(Source!A788)</f>
        <v>788</v>
      </c>
      <c r="B353">
        <v>40385408</v>
      </c>
      <c r="C353">
        <v>40388323</v>
      </c>
      <c r="D353">
        <v>26764597</v>
      </c>
      <c r="E353">
        <v>1</v>
      </c>
      <c r="F353">
        <v>1</v>
      </c>
      <c r="G353">
        <v>26675980</v>
      </c>
      <c r="H353">
        <v>3</v>
      </c>
      <c r="I353" t="s">
        <v>1043</v>
      </c>
      <c r="J353" t="s">
        <v>1044</v>
      </c>
      <c r="K353" t="s">
        <v>1045</v>
      </c>
      <c r="L353">
        <v>1339</v>
      </c>
      <c r="N353">
        <v>1007</v>
      </c>
      <c r="O353" t="s">
        <v>44</v>
      </c>
      <c r="P353" t="s">
        <v>44</v>
      </c>
      <c r="Q353">
        <v>1</v>
      </c>
      <c r="W353">
        <v>0</v>
      </c>
      <c r="X353">
        <v>874290911</v>
      </c>
      <c r="Y353">
        <v>16</v>
      </c>
      <c r="AA353">
        <v>231.64</v>
      </c>
      <c r="AB353">
        <v>0</v>
      </c>
      <c r="AC353">
        <v>0</v>
      </c>
      <c r="AD353">
        <v>0</v>
      </c>
      <c r="AE353">
        <v>230.95</v>
      </c>
      <c r="AF353">
        <v>0</v>
      </c>
      <c r="AG353">
        <v>0</v>
      </c>
      <c r="AH353">
        <v>0</v>
      </c>
      <c r="AI353">
        <v>1</v>
      </c>
      <c r="AJ353">
        <v>1</v>
      </c>
      <c r="AK353">
        <v>1</v>
      </c>
      <c r="AL353">
        <v>1</v>
      </c>
      <c r="AN353">
        <v>0</v>
      </c>
      <c r="AO353">
        <v>1</v>
      </c>
      <c r="AP353">
        <v>0</v>
      </c>
      <c r="AQ353">
        <v>0</v>
      </c>
      <c r="AR353">
        <v>0</v>
      </c>
      <c r="AS353" t="s">
        <v>3</v>
      </c>
      <c r="AT353">
        <v>16</v>
      </c>
      <c r="AU353" t="s">
        <v>3</v>
      </c>
      <c r="AV353">
        <v>0</v>
      </c>
      <c r="AW353">
        <v>2</v>
      </c>
      <c r="AX353">
        <v>40388340</v>
      </c>
      <c r="AY353">
        <v>1</v>
      </c>
      <c r="AZ353">
        <v>0</v>
      </c>
      <c r="BA353">
        <v>350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Y353*Source!I788</f>
        <v>0</v>
      </c>
      <c r="CY353">
        <f>AA353</f>
        <v>231.64</v>
      </c>
      <c r="CZ353">
        <f>AE353</f>
        <v>230.95</v>
      </c>
      <c r="DA353">
        <f>AI353</f>
        <v>1</v>
      </c>
      <c r="DB353">
        <f t="shared" si="44"/>
        <v>3695.2</v>
      </c>
      <c r="DC353">
        <f t="shared" si="45"/>
        <v>0</v>
      </c>
    </row>
    <row r="354" spans="1:107" x14ac:dyDescent="0.2">
      <c r="A354">
        <f>ROW(Source!A788)</f>
        <v>788</v>
      </c>
      <c r="B354">
        <v>40385408</v>
      </c>
      <c r="C354">
        <v>40388323</v>
      </c>
      <c r="D354">
        <v>26764972</v>
      </c>
      <c r="E354">
        <v>1</v>
      </c>
      <c r="F354">
        <v>1</v>
      </c>
      <c r="G354">
        <v>26675980</v>
      </c>
      <c r="H354">
        <v>3</v>
      </c>
      <c r="I354" t="s">
        <v>1046</v>
      </c>
      <c r="J354" t="s">
        <v>1047</v>
      </c>
      <c r="K354" t="s">
        <v>1048</v>
      </c>
      <c r="L354">
        <v>1327</v>
      </c>
      <c r="N354">
        <v>1005</v>
      </c>
      <c r="O354" t="s">
        <v>466</v>
      </c>
      <c r="P354" t="s">
        <v>466</v>
      </c>
      <c r="Q354">
        <v>1</v>
      </c>
      <c r="W354">
        <v>0</v>
      </c>
      <c r="X354">
        <v>-1873182885</v>
      </c>
      <c r="Y354">
        <v>220</v>
      </c>
      <c r="AA354">
        <v>16.61</v>
      </c>
      <c r="AB354">
        <v>0</v>
      </c>
      <c r="AC354">
        <v>0</v>
      </c>
      <c r="AD354">
        <v>0</v>
      </c>
      <c r="AE354">
        <v>16.559999999999999</v>
      </c>
      <c r="AF354">
        <v>0</v>
      </c>
      <c r="AG354">
        <v>0</v>
      </c>
      <c r="AH354">
        <v>0</v>
      </c>
      <c r="AI354">
        <v>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220</v>
      </c>
      <c r="AU354" t="s">
        <v>3</v>
      </c>
      <c r="AV354">
        <v>0</v>
      </c>
      <c r="AW354">
        <v>2</v>
      </c>
      <c r="AX354">
        <v>40388341</v>
      </c>
      <c r="AY354">
        <v>1</v>
      </c>
      <c r="AZ354">
        <v>0</v>
      </c>
      <c r="BA354">
        <v>351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Y354*Source!I788</f>
        <v>0</v>
      </c>
      <c r="CY354">
        <f>AA354</f>
        <v>16.61</v>
      </c>
      <c r="CZ354">
        <f>AE354</f>
        <v>16.559999999999999</v>
      </c>
      <c r="DA354">
        <f>AI354</f>
        <v>1</v>
      </c>
      <c r="DB354">
        <f t="shared" si="44"/>
        <v>3643.2</v>
      </c>
      <c r="DC354">
        <f t="shared" si="45"/>
        <v>0</v>
      </c>
    </row>
    <row r="355" spans="1:107" x14ac:dyDescent="0.2">
      <c r="A355">
        <f>ROW(Source!A788)</f>
        <v>788</v>
      </c>
      <c r="B355">
        <v>40385408</v>
      </c>
      <c r="C355">
        <v>40388323</v>
      </c>
      <c r="D355">
        <v>26763881</v>
      </c>
      <c r="E355">
        <v>1</v>
      </c>
      <c r="F355">
        <v>1</v>
      </c>
      <c r="G355">
        <v>26675980</v>
      </c>
      <c r="H355">
        <v>3</v>
      </c>
      <c r="I355" t="s">
        <v>174</v>
      </c>
      <c r="J355" t="s">
        <v>176</v>
      </c>
      <c r="K355" t="s">
        <v>175</v>
      </c>
      <c r="L355">
        <v>1339</v>
      </c>
      <c r="N355">
        <v>1007</v>
      </c>
      <c r="O355" t="s">
        <v>44</v>
      </c>
      <c r="P355" t="s">
        <v>44</v>
      </c>
      <c r="Q355">
        <v>1</v>
      </c>
      <c r="W355">
        <v>0</v>
      </c>
      <c r="X355">
        <v>2069056849</v>
      </c>
      <c r="Y355">
        <v>22</v>
      </c>
      <c r="AA355">
        <v>105.3</v>
      </c>
      <c r="AB355">
        <v>0</v>
      </c>
      <c r="AC355">
        <v>0</v>
      </c>
      <c r="AD355">
        <v>0</v>
      </c>
      <c r="AE355">
        <v>104.99</v>
      </c>
      <c r="AF355">
        <v>0</v>
      </c>
      <c r="AG355">
        <v>0</v>
      </c>
      <c r="AH355">
        <v>0</v>
      </c>
      <c r="AI355">
        <v>1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22</v>
      </c>
      <c r="AU355" t="s">
        <v>3</v>
      </c>
      <c r="AV355">
        <v>0</v>
      </c>
      <c r="AW355">
        <v>2</v>
      </c>
      <c r="AX355">
        <v>40388342</v>
      </c>
      <c r="AY355">
        <v>1</v>
      </c>
      <c r="AZ355">
        <v>0</v>
      </c>
      <c r="BA355">
        <v>352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Y355*Source!I788</f>
        <v>0</v>
      </c>
      <c r="CY355">
        <f>AA355</f>
        <v>105.3</v>
      </c>
      <c r="CZ355">
        <f>AE355</f>
        <v>104.99</v>
      </c>
      <c r="DA355">
        <f>AI355</f>
        <v>1</v>
      </c>
      <c r="DB355">
        <f t="shared" si="44"/>
        <v>2309.7800000000002</v>
      </c>
      <c r="DC355">
        <f t="shared" si="45"/>
        <v>0</v>
      </c>
    </row>
    <row r="356" spans="1:107" x14ac:dyDescent="0.2">
      <c r="A356">
        <f>ROW(Source!A788)</f>
        <v>788</v>
      </c>
      <c r="B356">
        <v>40385408</v>
      </c>
      <c r="C356">
        <v>40388323</v>
      </c>
      <c r="D356">
        <v>26768631</v>
      </c>
      <c r="E356">
        <v>1</v>
      </c>
      <c r="F356">
        <v>1</v>
      </c>
      <c r="G356">
        <v>26675980</v>
      </c>
      <c r="H356">
        <v>3</v>
      </c>
      <c r="I356" t="s">
        <v>528</v>
      </c>
      <c r="J356" t="s">
        <v>531</v>
      </c>
      <c r="K356" t="s">
        <v>529</v>
      </c>
      <c r="L356">
        <v>1301</v>
      </c>
      <c r="N356">
        <v>1003</v>
      </c>
      <c r="O356" t="s">
        <v>530</v>
      </c>
      <c r="P356" t="s">
        <v>530</v>
      </c>
      <c r="Q356">
        <v>1</v>
      </c>
      <c r="W356">
        <v>0</v>
      </c>
      <c r="X356">
        <v>856006517</v>
      </c>
      <c r="Y356">
        <v>100</v>
      </c>
      <c r="AA356">
        <v>50.64</v>
      </c>
      <c r="AB356">
        <v>0</v>
      </c>
      <c r="AC356">
        <v>0</v>
      </c>
      <c r="AD356">
        <v>0</v>
      </c>
      <c r="AE356">
        <v>56.73</v>
      </c>
      <c r="AF356">
        <v>0</v>
      </c>
      <c r="AG356">
        <v>0</v>
      </c>
      <c r="AH356">
        <v>0</v>
      </c>
      <c r="AI356">
        <v>0.89</v>
      </c>
      <c r="AJ356">
        <v>1</v>
      </c>
      <c r="AK356">
        <v>1</v>
      </c>
      <c r="AL356">
        <v>1</v>
      </c>
      <c r="AN356">
        <v>0</v>
      </c>
      <c r="AO356">
        <v>0</v>
      </c>
      <c r="AP356">
        <v>0</v>
      </c>
      <c r="AQ356">
        <v>0</v>
      </c>
      <c r="AR356">
        <v>0</v>
      </c>
      <c r="AS356" t="s">
        <v>3</v>
      </c>
      <c r="AT356">
        <v>100</v>
      </c>
      <c r="AU356" t="s">
        <v>3</v>
      </c>
      <c r="AV356">
        <v>0</v>
      </c>
      <c r="AW356">
        <v>1</v>
      </c>
      <c r="AX356">
        <v>-1</v>
      </c>
      <c r="AY356">
        <v>0</v>
      </c>
      <c r="AZ356">
        <v>0</v>
      </c>
      <c r="BA356" t="s">
        <v>3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Y356*Source!I788</f>
        <v>0</v>
      </c>
      <c r="CY356">
        <f>AA356</f>
        <v>50.64</v>
      </c>
      <c r="CZ356">
        <f>AE356</f>
        <v>56.73</v>
      </c>
      <c r="DA356">
        <f>AI356</f>
        <v>0.89</v>
      </c>
      <c r="DB356">
        <f t="shared" ref="DB356:DB387" si="46">ROUND(ROUND(AT356*CZ356,2),6)</f>
        <v>5673</v>
      </c>
      <c r="DC356">
        <f t="shared" ref="DC356:DC387" si="47">ROUND(ROUND(AT356*AG356,2),6)</f>
        <v>0</v>
      </c>
    </row>
    <row r="357" spans="1:107" x14ac:dyDescent="0.2">
      <c r="A357">
        <f>ROW(Source!A790)</f>
        <v>790</v>
      </c>
      <c r="B357">
        <v>40385408</v>
      </c>
      <c r="C357">
        <v>40388346</v>
      </c>
      <c r="D357">
        <v>26715131</v>
      </c>
      <c r="E357">
        <v>26675980</v>
      </c>
      <c r="F357">
        <v>1</v>
      </c>
      <c r="G357">
        <v>26675980</v>
      </c>
      <c r="H357">
        <v>1</v>
      </c>
      <c r="I357" t="s">
        <v>901</v>
      </c>
      <c r="J357" t="s">
        <v>3</v>
      </c>
      <c r="K357" t="s">
        <v>902</v>
      </c>
      <c r="L357">
        <v>1191</v>
      </c>
      <c r="N357">
        <v>1013</v>
      </c>
      <c r="O357" t="s">
        <v>903</v>
      </c>
      <c r="P357" t="s">
        <v>903</v>
      </c>
      <c r="Q357">
        <v>1</v>
      </c>
      <c r="W357">
        <v>0</v>
      </c>
      <c r="X357">
        <v>476480486</v>
      </c>
      <c r="Y357">
        <v>360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360</v>
      </c>
      <c r="AU357" t="s">
        <v>3</v>
      </c>
      <c r="AV357">
        <v>1</v>
      </c>
      <c r="AW357">
        <v>2</v>
      </c>
      <c r="AX357">
        <v>40388365</v>
      </c>
      <c r="AY357">
        <v>1</v>
      </c>
      <c r="AZ357">
        <v>0</v>
      </c>
      <c r="BA357">
        <v>355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Y357*Source!I790</f>
        <v>0</v>
      </c>
      <c r="CY357">
        <f>AD357</f>
        <v>0</v>
      </c>
      <c r="CZ357">
        <f>AH357</f>
        <v>0</v>
      </c>
      <c r="DA357">
        <f>AL357</f>
        <v>1</v>
      </c>
      <c r="DB357">
        <f t="shared" si="46"/>
        <v>0</v>
      </c>
      <c r="DC357">
        <f t="shared" si="47"/>
        <v>0</v>
      </c>
    </row>
    <row r="358" spans="1:107" x14ac:dyDescent="0.2">
      <c r="A358">
        <f>ROW(Source!A790)</f>
        <v>790</v>
      </c>
      <c r="B358">
        <v>40385408</v>
      </c>
      <c r="C358">
        <v>40388346</v>
      </c>
      <c r="D358">
        <v>26787932</v>
      </c>
      <c r="E358">
        <v>1</v>
      </c>
      <c r="F358">
        <v>1</v>
      </c>
      <c r="G358">
        <v>26675980</v>
      </c>
      <c r="H358">
        <v>2</v>
      </c>
      <c r="I358" t="s">
        <v>1049</v>
      </c>
      <c r="J358" t="s">
        <v>1050</v>
      </c>
      <c r="K358" t="s">
        <v>1051</v>
      </c>
      <c r="L358">
        <v>1367</v>
      </c>
      <c r="N358">
        <v>1011</v>
      </c>
      <c r="O358" t="s">
        <v>907</v>
      </c>
      <c r="P358" t="s">
        <v>907</v>
      </c>
      <c r="Q358">
        <v>1</v>
      </c>
      <c r="W358">
        <v>0</v>
      </c>
      <c r="X358">
        <v>-243982840</v>
      </c>
      <c r="Y358">
        <v>104</v>
      </c>
      <c r="AA358">
        <v>0</v>
      </c>
      <c r="AB358">
        <v>6.51</v>
      </c>
      <c r="AC358">
        <v>0.3</v>
      </c>
      <c r="AD358">
        <v>0</v>
      </c>
      <c r="AE358">
        <v>0</v>
      </c>
      <c r="AF358">
        <v>6.22</v>
      </c>
      <c r="AG358">
        <v>0.28999999999999998</v>
      </c>
      <c r="AH358">
        <v>0</v>
      </c>
      <c r="AI358">
        <v>1</v>
      </c>
      <c r="AJ358">
        <v>1</v>
      </c>
      <c r="AK358">
        <v>1</v>
      </c>
      <c r="AL358">
        <v>1</v>
      </c>
      <c r="AN358">
        <v>0</v>
      </c>
      <c r="AO358">
        <v>1</v>
      </c>
      <c r="AP358">
        <v>0</v>
      </c>
      <c r="AQ358">
        <v>0</v>
      </c>
      <c r="AR358">
        <v>0</v>
      </c>
      <c r="AS358" t="s">
        <v>3</v>
      </c>
      <c r="AT358">
        <v>104</v>
      </c>
      <c r="AU358" t="s">
        <v>3</v>
      </c>
      <c r="AV358">
        <v>0</v>
      </c>
      <c r="AW358">
        <v>2</v>
      </c>
      <c r="AX358">
        <v>40388366</v>
      </c>
      <c r="AY358">
        <v>1</v>
      </c>
      <c r="AZ358">
        <v>0</v>
      </c>
      <c r="BA358">
        <v>356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Y358*Source!I790</f>
        <v>0</v>
      </c>
      <c r="CY358">
        <f t="shared" ref="CY358:CY363" si="48">AB358</f>
        <v>6.51</v>
      </c>
      <c r="CZ358">
        <f t="shared" ref="CZ358:CZ363" si="49">AF358</f>
        <v>6.22</v>
      </c>
      <c r="DA358">
        <f t="shared" ref="DA358:DA363" si="50">AJ358</f>
        <v>1</v>
      </c>
      <c r="DB358">
        <f t="shared" si="46"/>
        <v>646.88</v>
      </c>
      <c r="DC358">
        <f t="shared" si="47"/>
        <v>30.16</v>
      </c>
    </row>
    <row r="359" spans="1:107" x14ac:dyDescent="0.2">
      <c r="A359">
        <f>ROW(Source!A790)</f>
        <v>790</v>
      </c>
      <c r="B359">
        <v>40385408</v>
      </c>
      <c r="C359">
        <v>40388346</v>
      </c>
      <c r="D359">
        <v>26788215</v>
      </c>
      <c r="E359">
        <v>1</v>
      </c>
      <c r="F359">
        <v>1</v>
      </c>
      <c r="G359">
        <v>26675980</v>
      </c>
      <c r="H359">
        <v>2</v>
      </c>
      <c r="I359" t="s">
        <v>932</v>
      </c>
      <c r="J359" t="s">
        <v>933</v>
      </c>
      <c r="K359" t="s">
        <v>934</v>
      </c>
      <c r="L359">
        <v>1367</v>
      </c>
      <c r="N359">
        <v>1011</v>
      </c>
      <c r="O359" t="s">
        <v>907</v>
      </c>
      <c r="P359" t="s">
        <v>907</v>
      </c>
      <c r="Q359">
        <v>1</v>
      </c>
      <c r="W359">
        <v>0</v>
      </c>
      <c r="X359">
        <v>-628430174</v>
      </c>
      <c r="Y359">
        <v>1.72</v>
      </c>
      <c r="AA359">
        <v>0</v>
      </c>
      <c r="AB359">
        <v>80.42</v>
      </c>
      <c r="AC359">
        <v>15.03</v>
      </c>
      <c r="AD359">
        <v>0</v>
      </c>
      <c r="AE359">
        <v>0</v>
      </c>
      <c r="AF359">
        <v>76.81</v>
      </c>
      <c r="AG359">
        <v>14.36</v>
      </c>
      <c r="AH359">
        <v>0</v>
      </c>
      <c r="AI359">
        <v>1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1.72</v>
      </c>
      <c r="AU359" t="s">
        <v>3</v>
      </c>
      <c r="AV359">
        <v>0</v>
      </c>
      <c r="AW359">
        <v>2</v>
      </c>
      <c r="AX359">
        <v>40388367</v>
      </c>
      <c r="AY359">
        <v>1</v>
      </c>
      <c r="AZ359">
        <v>0</v>
      </c>
      <c r="BA359">
        <v>357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Y359*Source!I790</f>
        <v>0</v>
      </c>
      <c r="CY359">
        <f t="shared" si="48"/>
        <v>80.42</v>
      </c>
      <c r="CZ359">
        <f t="shared" si="49"/>
        <v>76.81</v>
      </c>
      <c r="DA359">
        <f t="shared" si="50"/>
        <v>1</v>
      </c>
      <c r="DB359">
        <f t="shared" si="46"/>
        <v>132.11000000000001</v>
      </c>
      <c r="DC359">
        <f t="shared" si="47"/>
        <v>24.7</v>
      </c>
    </row>
    <row r="360" spans="1:107" x14ac:dyDescent="0.2">
      <c r="A360">
        <f>ROW(Source!A790)</f>
        <v>790</v>
      </c>
      <c r="B360">
        <v>40385408</v>
      </c>
      <c r="C360">
        <v>40388346</v>
      </c>
      <c r="D360">
        <v>26788268</v>
      </c>
      <c r="E360">
        <v>1</v>
      </c>
      <c r="F360">
        <v>1</v>
      </c>
      <c r="G360">
        <v>26675980</v>
      </c>
      <c r="H360">
        <v>2</v>
      </c>
      <c r="I360" t="s">
        <v>1052</v>
      </c>
      <c r="J360" t="s">
        <v>1053</v>
      </c>
      <c r="K360" t="s">
        <v>1054</v>
      </c>
      <c r="L360">
        <v>1367</v>
      </c>
      <c r="N360">
        <v>1011</v>
      </c>
      <c r="O360" t="s">
        <v>907</v>
      </c>
      <c r="P360" t="s">
        <v>907</v>
      </c>
      <c r="Q360">
        <v>1</v>
      </c>
      <c r="W360">
        <v>0</v>
      </c>
      <c r="X360">
        <v>1189541023</v>
      </c>
      <c r="Y360">
        <v>0.81</v>
      </c>
      <c r="AA360">
        <v>0</v>
      </c>
      <c r="AB360">
        <v>0.55000000000000004</v>
      </c>
      <c r="AC360">
        <v>0.04</v>
      </c>
      <c r="AD360">
        <v>0</v>
      </c>
      <c r="AE360">
        <v>0</v>
      </c>
      <c r="AF360">
        <v>0.53</v>
      </c>
      <c r="AG360">
        <v>0.04</v>
      </c>
      <c r="AH360">
        <v>0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0.81</v>
      </c>
      <c r="AU360" t="s">
        <v>3</v>
      </c>
      <c r="AV360">
        <v>0</v>
      </c>
      <c r="AW360">
        <v>2</v>
      </c>
      <c r="AX360">
        <v>40388369</v>
      </c>
      <c r="AY360">
        <v>1</v>
      </c>
      <c r="AZ360">
        <v>0</v>
      </c>
      <c r="BA360">
        <v>358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Y360*Source!I790</f>
        <v>0</v>
      </c>
      <c r="CY360">
        <f t="shared" si="48"/>
        <v>0.55000000000000004</v>
      </c>
      <c r="CZ360">
        <f t="shared" si="49"/>
        <v>0.53</v>
      </c>
      <c r="DA360">
        <f t="shared" si="50"/>
        <v>1</v>
      </c>
      <c r="DB360">
        <f t="shared" si="46"/>
        <v>0.43</v>
      </c>
      <c r="DC360">
        <f t="shared" si="47"/>
        <v>0.03</v>
      </c>
    </row>
    <row r="361" spans="1:107" x14ac:dyDescent="0.2">
      <c r="A361">
        <f>ROW(Source!A790)</f>
        <v>790</v>
      </c>
      <c r="B361">
        <v>40385408</v>
      </c>
      <c r="C361">
        <v>40388346</v>
      </c>
      <c r="D361">
        <v>26787462</v>
      </c>
      <c r="E361">
        <v>1</v>
      </c>
      <c r="F361">
        <v>1</v>
      </c>
      <c r="G361">
        <v>26675980</v>
      </c>
      <c r="H361">
        <v>2</v>
      </c>
      <c r="I361" t="s">
        <v>988</v>
      </c>
      <c r="J361" t="s">
        <v>989</v>
      </c>
      <c r="K361" t="s">
        <v>990</v>
      </c>
      <c r="L361">
        <v>1367</v>
      </c>
      <c r="N361">
        <v>1011</v>
      </c>
      <c r="O361" t="s">
        <v>907</v>
      </c>
      <c r="P361" t="s">
        <v>907</v>
      </c>
      <c r="Q361">
        <v>1</v>
      </c>
      <c r="W361">
        <v>0</v>
      </c>
      <c r="X361">
        <v>-266174272</v>
      </c>
      <c r="Y361">
        <v>1.1499999999999999</v>
      </c>
      <c r="AA361">
        <v>0</v>
      </c>
      <c r="AB361">
        <v>199.9</v>
      </c>
      <c r="AC361">
        <v>19</v>
      </c>
      <c r="AD361">
        <v>0</v>
      </c>
      <c r="AE361">
        <v>0</v>
      </c>
      <c r="AF361">
        <v>190.93</v>
      </c>
      <c r="AG361">
        <v>18.149999999999999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1.1499999999999999</v>
      </c>
      <c r="AU361" t="s">
        <v>3</v>
      </c>
      <c r="AV361">
        <v>0</v>
      </c>
      <c r="AW361">
        <v>2</v>
      </c>
      <c r="AX361">
        <v>40388368</v>
      </c>
      <c r="AY361">
        <v>1</v>
      </c>
      <c r="AZ361">
        <v>0</v>
      </c>
      <c r="BA361">
        <v>359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Y361*Source!I790</f>
        <v>0</v>
      </c>
      <c r="CY361">
        <f t="shared" si="48"/>
        <v>199.9</v>
      </c>
      <c r="CZ361">
        <f t="shared" si="49"/>
        <v>190.93</v>
      </c>
      <c r="DA361">
        <f t="shared" si="50"/>
        <v>1</v>
      </c>
      <c r="DB361">
        <f t="shared" si="46"/>
        <v>219.57</v>
      </c>
      <c r="DC361">
        <f t="shared" si="47"/>
        <v>20.87</v>
      </c>
    </row>
    <row r="362" spans="1:107" x14ac:dyDescent="0.2">
      <c r="A362">
        <f>ROW(Source!A790)</f>
        <v>790</v>
      </c>
      <c r="B362">
        <v>40385408</v>
      </c>
      <c r="C362">
        <v>40388346</v>
      </c>
      <c r="D362">
        <v>26787555</v>
      </c>
      <c r="E362">
        <v>1</v>
      </c>
      <c r="F362">
        <v>1</v>
      </c>
      <c r="G362">
        <v>26675980</v>
      </c>
      <c r="H362">
        <v>2</v>
      </c>
      <c r="I362" t="s">
        <v>995</v>
      </c>
      <c r="J362" t="s">
        <v>996</v>
      </c>
      <c r="K362" t="s">
        <v>997</v>
      </c>
      <c r="L362">
        <v>1367</v>
      </c>
      <c r="N362">
        <v>1011</v>
      </c>
      <c r="O362" t="s">
        <v>907</v>
      </c>
      <c r="P362" t="s">
        <v>907</v>
      </c>
      <c r="Q362">
        <v>1</v>
      </c>
      <c r="W362">
        <v>0</v>
      </c>
      <c r="X362">
        <v>482200787</v>
      </c>
      <c r="Y362">
        <v>0.25</v>
      </c>
      <c r="AA362">
        <v>0</v>
      </c>
      <c r="AB362">
        <v>76.430000000000007</v>
      </c>
      <c r="AC362">
        <v>17.690000000000001</v>
      </c>
      <c r="AD362">
        <v>0</v>
      </c>
      <c r="AE362">
        <v>0</v>
      </c>
      <c r="AF362">
        <v>73</v>
      </c>
      <c r="AG362">
        <v>16.899999999999999</v>
      </c>
      <c r="AH362">
        <v>0</v>
      </c>
      <c r="AI362">
        <v>1</v>
      </c>
      <c r="AJ362">
        <v>1</v>
      </c>
      <c r="AK362">
        <v>1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0.25</v>
      </c>
      <c r="AU362" t="s">
        <v>3</v>
      </c>
      <c r="AV362">
        <v>0</v>
      </c>
      <c r="AW362">
        <v>2</v>
      </c>
      <c r="AX362">
        <v>40388370</v>
      </c>
      <c r="AY362">
        <v>1</v>
      </c>
      <c r="AZ362">
        <v>0</v>
      </c>
      <c r="BA362">
        <v>360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Y362*Source!I790</f>
        <v>0</v>
      </c>
      <c r="CY362">
        <f t="shared" si="48"/>
        <v>76.430000000000007</v>
      </c>
      <c r="CZ362">
        <f t="shared" si="49"/>
        <v>73</v>
      </c>
      <c r="DA362">
        <f t="shared" si="50"/>
        <v>1</v>
      </c>
      <c r="DB362">
        <f t="shared" si="46"/>
        <v>18.25</v>
      </c>
      <c r="DC362">
        <f t="shared" si="47"/>
        <v>4.2300000000000004</v>
      </c>
    </row>
    <row r="363" spans="1:107" x14ac:dyDescent="0.2">
      <c r="A363">
        <f>ROW(Source!A790)</f>
        <v>790</v>
      </c>
      <c r="B363">
        <v>40385408</v>
      </c>
      <c r="C363">
        <v>40388346</v>
      </c>
      <c r="D363">
        <v>26787746</v>
      </c>
      <c r="E363">
        <v>1</v>
      </c>
      <c r="F363">
        <v>1</v>
      </c>
      <c r="G363">
        <v>26675980</v>
      </c>
      <c r="H363">
        <v>2</v>
      </c>
      <c r="I363" t="s">
        <v>1055</v>
      </c>
      <c r="J363" t="s">
        <v>1056</v>
      </c>
      <c r="K363" t="s">
        <v>1057</v>
      </c>
      <c r="L363">
        <v>1367</v>
      </c>
      <c r="N363">
        <v>1011</v>
      </c>
      <c r="O363" t="s">
        <v>907</v>
      </c>
      <c r="P363" t="s">
        <v>907</v>
      </c>
      <c r="Q363">
        <v>1</v>
      </c>
      <c r="W363">
        <v>0</v>
      </c>
      <c r="X363">
        <v>1059521099</v>
      </c>
      <c r="Y363">
        <v>18</v>
      </c>
      <c r="AA363">
        <v>0</v>
      </c>
      <c r="AB363">
        <v>2.16</v>
      </c>
      <c r="AC363">
        <v>0.09</v>
      </c>
      <c r="AD363">
        <v>0</v>
      </c>
      <c r="AE363">
        <v>0</v>
      </c>
      <c r="AF363">
        <v>2.06</v>
      </c>
      <c r="AG363">
        <v>0.09</v>
      </c>
      <c r="AH363">
        <v>0</v>
      </c>
      <c r="AI363">
        <v>1</v>
      </c>
      <c r="AJ363">
        <v>1</v>
      </c>
      <c r="AK363">
        <v>1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18</v>
      </c>
      <c r="AU363" t="s">
        <v>3</v>
      </c>
      <c r="AV363">
        <v>0</v>
      </c>
      <c r="AW363">
        <v>2</v>
      </c>
      <c r="AX363">
        <v>40388371</v>
      </c>
      <c r="AY363">
        <v>1</v>
      </c>
      <c r="AZ363">
        <v>0</v>
      </c>
      <c r="BA363">
        <v>361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Y363*Source!I790</f>
        <v>0</v>
      </c>
      <c r="CY363">
        <f t="shared" si="48"/>
        <v>2.16</v>
      </c>
      <c r="CZ363">
        <f t="shared" si="49"/>
        <v>2.06</v>
      </c>
      <c r="DA363">
        <f t="shared" si="50"/>
        <v>1</v>
      </c>
      <c r="DB363">
        <f t="shared" si="46"/>
        <v>37.08</v>
      </c>
      <c r="DC363">
        <f t="shared" si="47"/>
        <v>1.62</v>
      </c>
    </row>
    <row r="364" spans="1:107" x14ac:dyDescent="0.2">
      <c r="A364">
        <f>ROW(Source!A790)</f>
        <v>790</v>
      </c>
      <c r="B364">
        <v>40385408</v>
      </c>
      <c r="C364">
        <v>40388346</v>
      </c>
      <c r="D364">
        <v>26763322</v>
      </c>
      <c r="E364">
        <v>1</v>
      </c>
      <c r="F364">
        <v>1</v>
      </c>
      <c r="G364">
        <v>26675980</v>
      </c>
      <c r="H364">
        <v>3</v>
      </c>
      <c r="I364" t="s">
        <v>565</v>
      </c>
      <c r="J364" t="s">
        <v>567</v>
      </c>
      <c r="K364" t="s">
        <v>566</v>
      </c>
      <c r="L364">
        <v>1339</v>
      </c>
      <c r="N364">
        <v>1007</v>
      </c>
      <c r="O364" t="s">
        <v>44</v>
      </c>
      <c r="P364" t="s">
        <v>44</v>
      </c>
      <c r="Q364">
        <v>1</v>
      </c>
      <c r="W364">
        <v>0</v>
      </c>
      <c r="X364">
        <v>-862991314</v>
      </c>
      <c r="Y364">
        <v>0.28299999999999997</v>
      </c>
      <c r="AA364">
        <v>7.23</v>
      </c>
      <c r="AB364">
        <v>0</v>
      </c>
      <c r="AC364">
        <v>0</v>
      </c>
      <c r="AD364">
        <v>0</v>
      </c>
      <c r="AE364">
        <v>7.07</v>
      </c>
      <c r="AF364">
        <v>0</v>
      </c>
      <c r="AG364">
        <v>0</v>
      </c>
      <c r="AH364">
        <v>0</v>
      </c>
      <c r="AI364">
        <v>1</v>
      </c>
      <c r="AJ364">
        <v>1</v>
      </c>
      <c r="AK364">
        <v>1</v>
      </c>
      <c r="AL364">
        <v>1</v>
      </c>
      <c r="AN364">
        <v>0</v>
      </c>
      <c r="AO364">
        <v>1</v>
      </c>
      <c r="AP364">
        <v>0</v>
      </c>
      <c r="AQ364">
        <v>0</v>
      </c>
      <c r="AR364">
        <v>0</v>
      </c>
      <c r="AS364" t="s">
        <v>3</v>
      </c>
      <c r="AT364">
        <v>0.28299999999999997</v>
      </c>
      <c r="AU364" t="s">
        <v>3</v>
      </c>
      <c r="AV364">
        <v>0</v>
      </c>
      <c r="AW364">
        <v>2</v>
      </c>
      <c r="AX364">
        <v>40388373</v>
      </c>
      <c r="AY364">
        <v>1</v>
      </c>
      <c r="AZ364">
        <v>0</v>
      </c>
      <c r="BA364">
        <v>363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Y364*Source!I790</f>
        <v>0</v>
      </c>
      <c r="CY364">
        <f t="shared" ref="CY364:CY374" si="51">AA364</f>
        <v>7.23</v>
      </c>
      <c r="CZ364">
        <f t="shared" ref="CZ364:CZ374" si="52">AE364</f>
        <v>7.07</v>
      </c>
      <c r="DA364">
        <f t="shared" ref="DA364:DA374" si="53">AI364</f>
        <v>1</v>
      </c>
      <c r="DB364">
        <f t="shared" si="46"/>
        <v>2</v>
      </c>
      <c r="DC364">
        <f t="shared" si="47"/>
        <v>0</v>
      </c>
    </row>
    <row r="365" spans="1:107" x14ac:dyDescent="0.2">
      <c r="A365">
        <f>ROW(Source!A790)</f>
        <v>790</v>
      </c>
      <c r="B365">
        <v>40385408</v>
      </c>
      <c r="C365">
        <v>40388346</v>
      </c>
      <c r="D365">
        <v>26763335</v>
      </c>
      <c r="E365">
        <v>1</v>
      </c>
      <c r="F365">
        <v>1</v>
      </c>
      <c r="G365">
        <v>26675980</v>
      </c>
      <c r="H365">
        <v>3</v>
      </c>
      <c r="I365" t="s">
        <v>998</v>
      </c>
      <c r="J365" t="s">
        <v>999</v>
      </c>
      <c r="K365" t="s">
        <v>1000</v>
      </c>
      <c r="L365">
        <v>1348</v>
      </c>
      <c r="N365">
        <v>1009</v>
      </c>
      <c r="O365" t="s">
        <v>57</v>
      </c>
      <c r="P365" t="s">
        <v>57</v>
      </c>
      <c r="Q365">
        <v>1000</v>
      </c>
      <c r="W365">
        <v>0</v>
      </c>
      <c r="X365">
        <v>563176784</v>
      </c>
      <c r="Y365">
        <v>1.2999999999999999E-2</v>
      </c>
      <c r="AA365">
        <v>6664.89</v>
      </c>
      <c r="AB365">
        <v>0</v>
      </c>
      <c r="AC365">
        <v>0</v>
      </c>
      <c r="AD365">
        <v>0</v>
      </c>
      <c r="AE365">
        <v>6521.42</v>
      </c>
      <c r="AF365">
        <v>0</v>
      </c>
      <c r="AG365">
        <v>0</v>
      </c>
      <c r="AH365">
        <v>0</v>
      </c>
      <c r="AI365">
        <v>1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1.2999999999999999E-2</v>
      </c>
      <c r="AU365" t="s">
        <v>3</v>
      </c>
      <c r="AV365">
        <v>0</v>
      </c>
      <c r="AW365">
        <v>2</v>
      </c>
      <c r="AX365">
        <v>40388374</v>
      </c>
      <c r="AY365">
        <v>1</v>
      </c>
      <c r="AZ365">
        <v>0</v>
      </c>
      <c r="BA365">
        <v>364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Y365*Source!I790</f>
        <v>0</v>
      </c>
      <c r="CY365">
        <f t="shared" si="51"/>
        <v>6664.89</v>
      </c>
      <c r="CZ365">
        <f t="shared" si="52"/>
        <v>6521.42</v>
      </c>
      <c r="DA365">
        <f t="shared" si="53"/>
        <v>1</v>
      </c>
      <c r="DB365">
        <f t="shared" si="46"/>
        <v>84.78</v>
      </c>
      <c r="DC365">
        <f t="shared" si="47"/>
        <v>0</v>
      </c>
    </row>
    <row r="366" spans="1:107" x14ac:dyDescent="0.2">
      <c r="A366">
        <f>ROW(Source!A790)</f>
        <v>790</v>
      </c>
      <c r="B366">
        <v>40385408</v>
      </c>
      <c r="C366">
        <v>40388346</v>
      </c>
      <c r="D366">
        <v>26764634</v>
      </c>
      <c r="E366">
        <v>1</v>
      </c>
      <c r="F366">
        <v>1</v>
      </c>
      <c r="G366">
        <v>26675980</v>
      </c>
      <c r="H366">
        <v>3</v>
      </c>
      <c r="I366" t="s">
        <v>1058</v>
      </c>
      <c r="J366" t="s">
        <v>1059</v>
      </c>
      <c r="K366" t="s">
        <v>1060</v>
      </c>
      <c r="L366">
        <v>1348</v>
      </c>
      <c r="N366">
        <v>1009</v>
      </c>
      <c r="O366" t="s">
        <v>57</v>
      </c>
      <c r="P366" t="s">
        <v>57</v>
      </c>
      <c r="Q366">
        <v>1000</v>
      </c>
      <c r="W366">
        <v>0</v>
      </c>
      <c r="X366">
        <v>1310716689</v>
      </c>
      <c r="Y366">
        <v>0.13</v>
      </c>
      <c r="AA366">
        <v>7350.03</v>
      </c>
      <c r="AB366">
        <v>0</v>
      </c>
      <c r="AC366">
        <v>0</v>
      </c>
      <c r="AD366">
        <v>0</v>
      </c>
      <c r="AE366">
        <v>7191.81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0.13</v>
      </c>
      <c r="AU366" t="s">
        <v>3</v>
      </c>
      <c r="AV366">
        <v>0</v>
      </c>
      <c r="AW366">
        <v>2</v>
      </c>
      <c r="AX366">
        <v>40388375</v>
      </c>
      <c r="AY366">
        <v>1</v>
      </c>
      <c r="AZ366">
        <v>0</v>
      </c>
      <c r="BA366">
        <v>365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Y366*Source!I790</f>
        <v>0</v>
      </c>
      <c r="CY366">
        <f t="shared" si="51"/>
        <v>7350.03</v>
      </c>
      <c r="CZ366">
        <f t="shared" si="52"/>
        <v>7191.81</v>
      </c>
      <c r="DA366">
        <f t="shared" si="53"/>
        <v>1</v>
      </c>
      <c r="DB366">
        <f t="shared" si="46"/>
        <v>934.94</v>
      </c>
      <c r="DC366">
        <f t="shared" si="47"/>
        <v>0</v>
      </c>
    </row>
    <row r="367" spans="1:107" x14ac:dyDescent="0.2">
      <c r="A367">
        <f>ROW(Source!A790)</f>
        <v>790</v>
      </c>
      <c r="B367">
        <v>40385408</v>
      </c>
      <c r="C367">
        <v>40388346</v>
      </c>
      <c r="D367">
        <v>26763425</v>
      </c>
      <c r="E367">
        <v>1</v>
      </c>
      <c r="F367">
        <v>1</v>
      </c>
      <c r="G367">
        <v>26675980</v>
      </c>
      <c r="H367">
        <v>3</v>
      </c>
      <c r="I367" t="s">
        <v>1061</v>
      </c>
      <c r="J367" t="s">
        <v>1062</v>
      </c>
      <c r="K367" t="s">
        <v>1063</v>
      </c>
      <c r="L367">
        <v>1339</v>
      </c>
      <c r="N367">
        <v>1007</v>
      </c>
      <c r="O367" t="s">
        <v>44</v>
      </c>
      <c r="P367" t="s">
        <v>44</v>
      </c>
      <c r="Q367">
        <v>1</v>
      </c>
      <c r="W367">
        <v>0</v>
      </c>
      <c r="X367">
        <v>-1845249973</v>
      </c>
      <c r="Y367">
        <v>0.14000000000000001</v>
      </c>
      <c r="AA367">
        <v>1868.79</v>
      </c>
      <c r="AB367">
        <v>0</v>
      </c>
      <c r="AC367">
        <v>0</v>
      </c>
      <c r="AD367">
        <v>0</v>
      </c>
      <c r="AE367">
        <v>1828.56</v>
      </c>
      <c r="AF367">
        <v>0</v>
      </c>
      <c r="AG367">
        <v>0</v>
      </c>
      <c r="AH367">
        <v>0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0.14000000000000001</v>
      </c>
      <c r="AU367" t="s">
        <v>3</v>
      </c>
      <c r="AV367">
        <v>0</v>
      </c>
      <c r="AW367">
        <v>2</v>
      </c>
      <c r="AX367">
        <v>40388376</v>
      </c>
      <c r="AY367">
        <v>1</v>
      </c>
      <c r="AZ367">
        <v>0</v>
      </c>
      <c r="BA367">
        <v>366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Y367*Source!I790</f>
        <v>0</v>
      </c>
      <c r="CY367">
        <f t="shared" si="51"/>
        <v>1868.79</v>
      </c>
      <c r="CZ367">
        <f t="shared" si="52"/>
        <v>1828.56</v>
      </c>
      <c r="DA367">
        <f t="shared" si="53"/>
        <v>1</v>
      </c>
      <c r="DB367">
        <f t="shared" si="46"/>
        <v>256</v>
      </c>
      <c r="DC367">
        <f t="shared" si="47"/>
        <v>0</v>
      </c>
    </row>
    <row r="368" spans="1:107" x14ac:dyDescent="0.2">
      <c r="A368">
        <f>ROW(Source!A790)</f>
        <v>790</v>
      </c>
      <c r="B368">
        <v>40385408</v>
      </c>
      <c r="C368">
        <v>40388346</v>
      </c>
      <c r="D368">
        <v>26763426</v>
      </c>
      <c r="E368">
        <v>1</v>
      </c>
      <c r="F368">
        <v>1</v>
      </c>
      <c r="G368">
        <v>26675980</v>
      </c>
      <c r="H368">
        <v>3</v>
      </c>
      <c r="I368" t="s">
        <v>1064</v>
      </c>
      <c r="J368" t="s">
        <v>1065</v>
      </c>
      <c r="K368" t="s">
        <v>1066</v>
      </c>
      <c r="L368">
        <v>1339</v>
      </c>
      <c r="N368">
        <v>1007</v>
      </c>
      <c r="O368" t="s">
        <v>44</v>
      </c>
      <c r="P368" t="s">
        <v>44</v>
      </c>
      <c r="Q368">
        <v>1</v>
      </c>
      <c r="W368">
        <v>0</v>
      </c>
      <c r="X368">
        <v>-1939393675</v>
      </c>
      <c r="Y368">
        <v>0.47</v>
      </c>
      <c r="AA368">
        <v>1868.79</v>
      </c>
      <c r="AB368">
        <v>0</v>
      </c>
      <c r="AC368">
        <v>0</v>
      </c>
      <c r="AD368">
        <v>0</v>
      </c>
      <c r="AE368">
        <v>1828.56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0.47</v>
      </c>
      <c r="AU368" t="s">
        <v>3</v>
      </c>
      <c r="AV368">
        <v>0</v>
      </c>
      <c r="AW368">
        <v>2</v>
      </c>
      <c r="AX368">
        <v>40388377</v>
      </c>
      <c r="AY368">
        <v>1</v>
      </c>
      <c r="AZ368">
        <v>0</v>
      </c>
      <c r="BA368">
        <v>367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Y368*Source!I790</f>
        <v>0</v>
      </c>
      <c r="CY368">
        <f t="shared" si="51"/>
        <v>1868.79</v>
      </c>
      <c r="CZ368">
        <f t="shared" si="52"/>
        <v>1828.56</v>
      </c>
      <c r="DA368">
        <f t="shared" si="53"/>
        <v>1</v>
      </c>
      <c r="DB368">
        <f t="shared" si="46"/>
        <v>859.42</v>
      </c>
      <c r="DC368">
        <f t="shared" si="47"/>
        <v>0</v>
      </c>
    </row>
    <row r="369" spans="1:107" x14ac:dyDescent="0.2">
      <c r="A369">
        <f>ROW(Source!A790)</f>
        <v>790</v>
      </c>
      <c r="B369">
        <v>40385408</v>
      </c>
      <c r="C369">
        <v>40388346</v>
      </c>
      <c r="D369">
        <v>26763453</v>
      </c>
      <c r="E369">
        <v>1</v>
      </c>
      <c r="F369">
        <v>1</v>
      </c>
      <c r="G369">
        <v>26675980</v>
      </c>
      <c r="H369">
        <v>3</v>
      </c>
      <c r="I369" t="s">
        <v>1067</v>
      </c>
      <c r="J369" t="s">
        <v>1068</v>
      </c>
      <c r="K369" t="s">
        <v>1069</v>
      </c>
      <c r="L369">
        <v>1348</v>
      </c>
      <c r="N369">
        <v>1009</v>
      </c>
      <c r="O369" t="s">
        <v>57</v>
      </c>
      <c r="P369" t="s">
        <v>57</v>
      </c>
      <c r="Q369">
        <v>1000</v>
      </c>
      <c r="W369">
        <v>0</v>
      </c>
      <c r="X369">
        <v>-1753839253</v>
      </c>
      <c r="Y369">
        <v>2.5000000000000001E-2</v>
      </c>
      <c r="AA369">
        <v>1288.46</v>
      </c>
      <c r="AB369">
        <v>0</v>
      </c>
      <c r="AC369">
        <v>0</v>
      </c>
      <c r="AD369">
        <v>0</v>
      </c>
      <c r="AE369">
        <v>1260.72</v>
      </c>
      <c r="AF369">
        <v>0</v>
      </c>
      <c r="AG369">
        <v>0</v>
      </c>
      <c r="AH369">
        <v>0</v>
      </c>
      <c r="AI369">
        <v>1</v>
      </c>
      <c r="AJ369">
        <v>1</v>
      </c>
      <c r="AK369">
        <v>1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2.5000000000000001E-2</v>
      </c>
      <c r="AU369" t="s">
        <v>3</v>
      </c>
      <c r="AV369">
        <v>0</v>
      </c>
      <c r="AW369">
        <v>2</v>
      </c>
      <c r="AX369">
        <v>40388378</v>
      </c>
      <c r="AY369">
        <v>1</v>
      </c>
      <c r="AZ369">
        <v>0</v>
      </c>
      <c r="BA369">
        <v>368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Y369*Source!I790</f>
        <v>0</v>
      </c>
      <c r="CY369">
        <f t="shared" si="51"/>
        <v>1288.46</v>
      </c>
      <c r="CZ369">
        <f t="shared" si="52"/>
        <v>1260.72</v>
      </c>
      <c r="DA369">
        <f t="shared" si="53"/>
        <v>1</v>
      </c>
      <c r="DB369">
        <f t="shared" si="46"/>
        <v>31.52</v>
      </c>
      <c r="DC369">
        <f t="shared" si="47"/>
        <v>0</v>
      </c>
    </row>
    <row r="370" spans="1:107" x14ac:dyDescent="0.2">
      <c r="A370">
        <f>ROW(Source!A790)</f>
        <v>790</v>
      </c>
      <c r="B370">
        <v>40385408</v>
      </c>
      <c r="C370">
        <v>40388346</v>
      </c>
      <c r="D370">
        <v>26763533</v>
      </c>
      <c r="E370">
        <v>1</v>
      </c>
      <c r="F370">
        <v>1</v>
      </c>
      <c r="G370">
        <v>26675980</v>
      </c>
      <c r="H370">
        <v>3</v>
      </c>
      <c r="I370" t="s">
        <v>1070</v>
      </c>
      <c r="J370" t="s">
        <v>1071</v>
      </c>
      <c r="K370" t="s">
        <v>1072</v>
      </c>
      <c r="L370">
        <v>1348</v>
      </c>
      <c r="N370">
        <v>1009</v>
      </c>
      <c r="O370" t="s">
        <v>57</v>
      </c>
      <c r="P370" t="s">
        <v>57</v>
      </c>
      <c r="Q370">
        <v>1000</v>
      </c>
      <c r="W370">
        <v>0</v>
      </c>
      <c r="X370">
        <v>-33964732</v>
      </c>
      <c r="Y370">
        <v>3.0300000000000001E-2</v>
      </c>
      <c r="AA370">
        <v>4445.6000000000004</v>
      </c>
      <c r="AB370">
        <v>0</v>
      </c>
      <c r="AC370">
        <v>0</v>
      </c>
      <c r="AD370">
        <v>0</v>
      </c>
      <c r="AE370">
        <v>4349.8999999999996</v>
      </c>
      <c r="AF370">
        <v>0</v>
      </c>
      <c r="AG370">
        <v>0</v>
      </c>
      <c r="AH370">
        <v>0</v>
      </c>
      <c r="AI370">
        <v>1</v>
      </c>
      <c r="AJ370">
        <v>1</v>
      </c>
      <c r="AK370">
        <v>1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3.0300000000000001E-2</v>
      </c>
      <c r="AU370" t="s">
        <v>3</v>
      </c>
      <c r="AV370">
        <v>0</v>
      </c>
      <c r="AW370">
        <v>2</v>
      </c>
      <c r="AX370">
        <v>40388379</v>
      </c>
      <c r="AY370">
        <v>1</v>
      </c>
      <c r="AZ370">
        <v>0</v>
      </c>
      <c r="BA370">
        <v>369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Y370*Source!I790</f>
        <v>0</v>
      </c>
      <c r="CY370">
        <f t="shared" si="51"/>
        <v>4445.6000000000004</v>
      </c>
      <c r="CZ370">
        <f t="shared" si="52"/>
        <v>4349.8999999999996</v>
      </c>
      <c r="DA370">
        <f t="shared" si="53"/>
        <v>1</v>
      </c>
      <c r="DB370">
        <f t="shared" si="46"/>
        <v>131.80000000000001</v>
      </c>
      <c r="DC370">
        <f t="shared" si="47"/>
        <v>0</v>
      </c>
    </row>
    <row r="371" spans="1:107" x14ac:dyDescent="0.2">
      <c r="A371">
        <f>ROW(Source!A790)</f>
        <v>790</v>
      </c>
      <c r="B371">
        <v>40385408</v>
      </c>
      <c r="C371">
        <v>40388346</v>
      </c>
      <c r="D371">
        <v>26763805</v>
      </c>
      <c r="E371">
        <v>1</v>
      </c>
      <c r="F371">
        <v>1</v>
      </c>
      <c r="G371">
        <v>26675980</v>
      </c>
      <c r="H371">
        <v>3</v>
      </c>
      <c r="I371" t="s">
        <v>1073</v>
      </c>
      <c r="J371" t="s">
        <v>1074</v>
      </c>
      <c r="K371" t="s">
        <v>1075</v>
      </c>
      <c r="L371">
        <v>1327</v>
      </c>
      <c r="N371">
        <v>1005</v>
      </c>
      <c r="O371" t="s">
        <v>466</v>
      </c>
      <c r="P371" t="s">
        <v>466</v>
      </c>
      <c r="Q371">
        <v>1</v>
      </c>
      <c r="W371">
        <v>0</v>
      </c>
      <c r="X371">
        <v>-1476054991</v>
      </c>
      <c r="Y371">
        <v>88.2</v>
      </c>
      <c r="AA371">
        <v>7.55</v>
      </c>
      <c r="AB371">
        <v>0</v>
      </c>
      <c r="AC371">
        <v>0</v>
      </c>
      <c r="AD371">
        <v>0</v>
      </c>
      <c r="AE371">
        <v>7.39</v>
      </c>
      <c r="AF371">
        <v>0</v>
      </c>
      <c r="AG371">
        <v>0</v>
      </c>
      <c r="AH371">
        <v>0</v>
      </c>
      <c r="AI371">
        <v>1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88.2</v>
      </c>
      <c r="AU371" t="s">
        <v>3</v>
      </c>
      <c r="AV371">
        <v>0</v>
      </c>
      <c r="AW371">
        <v>2</v>
      </c>
      <c r="AX371">
        <v>40388380</v>
      </c>
      <c r="AY371">
        <v>1</v>
      </c>
      <c r="AZ371">
        <v>0</v>
      </c>
      <c r="BA371">
        <v>370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Y371*Source!I790</f>
        <v>0</v>
      </c>
      <c r="CY371">
        <f t="shared" si="51"/>
        <v>7.55</v>
      </c>
      <c r="CZ371">
        <f t="shared" si="52"/>
        <v>7.39</v>
      </c>
      <c r="DA371">
        <f t="shared" si="53"/>
        <v>1</v>
      </c>
      <c r="DB371">
        <f t="shared" si="46"/>
        <v>651.79999999999995</v>
      </c>
      <c r="DC371">
        <f t="shared" si="47"/>
        <v>0</v>
      </c>
    </row>
    <row r="372" spans="1:107" x14ac:dyDescent="0.2">
      <c r="A372">
        <f>ROW(Source!A790)</f>
        <v>790</v>
      </c>
      <c r="B372">
        <v>40385408</v>
      </c>
      <c r="C372">
        <v>40388346</v>
      </c>
      <c r="D372">
        <v>26781732</v>
      </c>
      <c r="E372">
        <v>1</v>
      </c>
      <c r="F372">
        <v>1</v>
      </c>
      <c r="G372">
        <v>26675980</v>
      </c>
      <c r="H372">
        <v>3</v>
      </c>
      <c r="I372" t="s">
        <v>544</v>
      </c>
      <c r="J372" t="s">
        <v>546</v>
      </c>
      <c r="K372" t="s">
        <v>545</v>
      </c>
      <c r="L372">
        <v>1339</v>
      </c>
      <c r="N372">
        <v>1007</v>
      </c>
      <c r="O372" t="s">
        <v>44</v>
      </c>
      <c r="P372" t="s">
        <v>44</v>
      </c>
      <c r="Q372">
        <v>1</v>
      </c>
      <c r="W372">
        <v>0</v>
      </c>
      <c r="X372">
        <v>-1692406045</v>
      </c>
      <c r="Y372">
        <v>101.5</v>
      </c>
      <c r="AA372">
        <v>4463.18</v>
      </c>
      <c r="AB372">
        <v>0</v>
      </c>
      <c r="AC372">
        <v>0</v>
      </c>
      <c r="AD372">
        <v>0</v>
      </c>
      <c r="AE372">
        <v>726.64</v>
      </c>
      <c r="AF372">
        <v>0</v>
      </c>
      <c r="AG372">
        <v>0</v>
      </c>
      <c r="AH372">
        <v>0</v>
      </c>
      <c r="AI372">
        <v>6.01</v>
      </c>
      <c r="AJ372">
        <v>1</v>
      </c>
      <c r="AK372">
        <v>1</v>
      </c>
      <c r="AL372">
        <v>1</v>
      </c>
      <c r="AN372">
        <v>0</v>
      </c>
      <c r="AO372">
        <v>0</v>
      </c>
      <c r="AP372">
        <v>0</v>
      </c>
      <c r="AQ372">
        <v>0</v>
      </c>
      <c r="AR372">
        <v>0</v>
      </c>
      <c r="AS372" t="s">
        <v>3</v>
      </c>
      <c r="AT372">
        <v>101.5</v>
      </c>
      <c r="AU372" t="s">
        <v>3</v>
      </c>
      <c r="AV372">
        <v>0</v>
      </c>
      <c r="AW372">
        <v>1</v>
      </c>
      <c r="AX372">
        <v>-1</v>
      </c>
      <c r="AY372">
        <v>0</v>
      </c>
      <c r="AZ372">
        <v>0</v>
      </c>
      <c r="BA372" t="s">
        <v>3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Y372*Source!I790</f>
        <v>0</v>
      </c>
      <c r="CY372">
        <f t="shared" si="51"/>
        <v>4463.18</v>
      </c>
      <c r="CZ372">
        <f t="shared" si="52"/>
        <v>726.64</v>
      </c>
      <c r="DA372">
        <f t="shared" si="53"/>
        <v>6.01</v>
      </c>
      <c r="DB372">
        <f t="shared" si="46"/>
        <v>73753.960000000006</v>
      </c>
      <c r="DC372">
        <f t="shared" si="47"/>
        <v>0</v>
      </c>
    </row>
    <row r="373" spans="1:107" x14ac:dyDescent="0.2">
      <c r="A373">
        <f>ROW(Source!A790)</f>
        <v>790</v>
      </c>
      <c r="B373">
        <v>40385408</v>
      </c>
      <c r="C373">
        <v>40388346</v>
      </c>
      <c r="D373">
        <v>26782050</v>
      </c>
      <c r="E373">
        <v>1</v>
      </c>
      <c r="F373">
        <v>1</v>
      </c>
      <c r="G373">
        <v>26675980</v>
      </c>
      <c r="H373">
        <v>3</v>
      </c>
      <c r="I373" t="s">
        <v>540</v>
      </c>
      <c r="J373" t="s">
        <v>542</v>
      </c>
      <c r="K373" t="s">
        <v>541</v>
      </c>
      <c r="L373">
        <v>1348</v>
      </c>
      <c r="N373">
        <v>1009</v>
      </c>
      <c r="O373" t="s">
        <v>57</v>
      </c>
      <c r="P373" t="s">
        <v>57</v>
      </c>
      <c r="Q373">
        <v>1000</v>
      </c>
      <c r="W373">
        <v>0</v>
      </c>
      <c r="X373">
        <v>1188263243</v>
      </c>
      <c r="Y373">
        <v>6.6</v>
      </c>
      <c r="AA373">
        <v>40822.660000000003</v>
      </c>
      <c r="AB373">
        <v>0</v>
      </c>
      <c r="AC373">
        <v>0</v>
      </c>
      <c r="AD373">
        <v>0</v>
      </c>
      <c r="AE373">
        <v>5681.92</v>
      </c>
      <c r="AF373">
        <v>0</v>
      </c>
      <c r="AG373">
        <v>0</v>
      </c>
      <c r="AH373">
        <v>0</v>
      </c>
      <c r="AI373">
        <v>7.03</v>
      </c>
      <c r="AJ373">
        <v>1</v>
      </c>
      <c r="AK373">
        <v>1</v>
      </c>
      <c r="AL373">
        <v>1</v>
      </c>
      <c r="AN373">
        <v>0</v>
      </c>
      <c r="AO373">
        <v>0</v>
      </c>
      <c r="AP373">
        <v>0</v>
      </c>
      <c r="AQ373">
        <v>0</v>
      </c>
      <c r="AR373">
        <v>0</v>
      </c>
      <c r="AS373" t="s">
        <v>3</v>
      </c>
      <c r="AT373">
        <v>6.6</v>
      </c>
      <c r="AU373" t="s">
        <v>3</v>
      </c>
      <c r="AV373">
        <v>0</v>
      </c>
      <c r="AW373">
        <v>1</v>
      </c>
      <c r="AX373">
        <v>-1</v>
      </c>
      <c r="AY373">
        <v>0</v>
      </c>
      <c r="AZ373">
        <v>0</v>
      </c>
      <c r="BA373" t="s">
        <v>3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Y373*Source!I790</f>
        <v>0</v>
      </c>
      <c r="CY373">
        <f t="shared" si="51"/>
        <v>40822.660000000003</v>
      </c>
      <c r="CZ373">
        <f t="shared" si="52"/>
        <v>5681.92</v>
      </c>
      <c r="DA373">
        <f t="shared" si="53"/>
        <v>7.03</v>
      </c>
      <c r="DB373">
        <f t="shared" si="46"/>
        <v>37500.67</v>
      </c>
      <c r="DC373">
        <f t="shared" si="47"/>
        <v>0</v>
      </c>
    </row>
    <row r="374" spans="1:107" x14ac:dyDescent="0.2">
      <c r="A374">
        <f>ROW(Source!A790)</f>
        <v>790</v>
      </c>
      <c r="B374">
        <v>40385408</v>
      </c>
      <c r="C374">
        <v>40388346</v>
      </c>
      <c r="D374">
        <v>26787142</v>
      </c>
      <c r="E374">
        <v>1</v>
      </c>
      <c r="F374">
        <v>1</v>
      </c>
      <c r="G374">
        <v>26675980</v>
      </c>
      <c r="H374">
        <v>3</v>
      </c>
      <c r="I374" t="s">
        <v>1076</v>
      </c>
      <c r="J374" t="s">
        <v>1077</v>
      </c>
      <c r="K374" t="s">
        <v>1078</v>
      </c>
      <c r="L374">
        <v>1327</v>
      </c>
      <c r="N374">
        <v>1005</v>
      </c>
      <c r="O374" t="s">
        <v>466</v>
      </c>
      <c r="P374" t="s">
        <v>466</v>
      </c>
      <c r="Q374">
        <v>1</v>
      </c>
      <c r="W374">
        <v>0</v>
      </c>
      <c r="X374">
        <v>603896569</v>
      </c>
      <c r="Y374">
        <v>39.200000000000003</v>
      </c>
      <c r="AA374">
        <v>62.25</v>
      </c>
      <c r="AB374">
        <v>0</v>
      </c>
      <c r="AC374">
        <v>0</v>
      </c>
      <c r="AD374">
        <v>0</v>
      </c>
      <c r="AE374">
        <v>60.91</v>
      </c>
      <c r="AF374">
        <v>0</v>
      </c>
      <c r="AG374">
        <v>0</v>
      </c>
      <c r="AH374">
        <v>0</v>
      </c>
      <c r="AI374">
        <v>1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39.200000000000003</v>
      </c>
      <c r="AU374" t="s">
        <v>3</v>
      </c>
      <c r="AV374">
        <v>0</v>
      </c>
      <c r="AW374">
        <v>2</v>
      </c>
      <c r="AX374">
        <v>40388381</v>
      </c>
      <c r="AY374">
        <v>1</v>
      </c>
      <c r="AZ374">
        <v>0</v>
      </c>
      <c r="BA374">
        <v>371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Y374*Source!I790</f>
        <v>0</v>
      </c>
      <c r="CY374">
        <f t="shared" si="51"/>
        <v>62.25</v>
      </c>
      <c r="CZ374">
        <f t="shared" si="52"/>
        <v>60.91</v>
      </c>
      <c r="DA374">
        <f t="shared" si="53"/>
        <v>1</v>
      </c>
      <c r="DB374">
        <f t="shared" si="46"/>
        <v>2387.67</v>
      </c>
      <c r="DC374">
        <f t="shared" si="47"/>
        <v>0</v>
      </c>
    </row>
    <row r="375" spans="1:107" x14ac:dyDescent="0.2">
      <c r="A375">
        <f>ROW(Source!A793)</f>
        <v>793</v>
      </c>
      <c r="B375">
        <v>40385408</v>
      </c>
      <c r="C375">
        <v>40388385</v>
      </c>
      <c r="D375">
        <v>26715131</v>
      </c>
      <c r="E375">
        <v>26675980</v>
      </c>
      <c r="F375">
        <v>1</v>
      </c>
      <c r="G375">
        <v>26675980</v>
      </c>
      <c r="H375">
        <v>1</v>
      </c>
      <c r="I375" t="s">
        <v>901</v>
      </c>
      <c r="J375" t="s">
        <v>3</v>
      </c>
      <c r="K375" t="s">
        <v>902</v>
      </c>
      <c r="L375">
        <v>1191</v>
      </c>
      <c r="N375">
        <v>1013</v>
      </c>
      <c r="O375" t="s">
        <v>903</v>
      </c>
      <c r="P375" t="s">
        <v>903</v>
      </c>
      <c r="Q375">
        <v>1</v>
      </c>
      <c r="W375">
        <v>0</v>
      </c>
      <c r="X375">
        <v>476480486</v>
      </c>
      <c r="Y375">
        <v>39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1</v>
      </c>
      <c r="AJ375">
        <v>1</v>
      </c>
      <c r="AK375">
        <v>1</v>
      </c>
      <c r="AL375">
        <v>1</v>
      </c>
      <c r="AN375">
        <v>0</v>
      </c>
      <c r="AO375">
        <v>1</v>
      </c>
      <c r="AP375">
        <v>0</v>
      </c>
      <c r="AQ375">
        <v>0</v>
      </c>
      <c r="AR375">
        <v>0</v>
      </c>
      <c r="AS375" t="s">
        <v>3</v>
      </c>
      <c r="AT375">
        <v>39</v>
      </c>
      <c r="AU375" t="s">
        <v>3</v>
      </c>
      <c r="AV375">
        <v>1</v>
      </c>
      <c r="AW375">
        <v>2</v>
      </c>
      <c r="AX375">
        <v>40388390</v>
      </c>
      <c r="AY375">
        <v>1</v>
      </c>
      <c r="AZ375">
        <v>0</v>
      </c>
      <c r="BA375">
        <v>373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Y375*Source!I793</f>
        <v>0</v>
      </c>
      <c r="CY375">
        <f>AD375</f>
        <v>0</v>
      </c>
      <c r="CZ375">
        <f>AH375</f>
        <v>0</v>
      </c>
      <c r="DA375">
        <f>AL375</f>
        <v>1</v>
      </c>
      <c r="DB375">
        <f t="shared" si="46"/>
        <v>0</v>
      </c>
      <c r="DC375">
        <f t="shared" si="47"/>
        <v>0</v>
      </c>
    </row>
    <row r="376" spans="1:107" x14ac:dyDescent="0.2">
      <c r="A376">
        <f>ROW(Source!A793)</f>
        <v>793</v>
      </c>
      <c r="B376">
        <v>40385408</v>
      </c>
      <c r="C376">
        <v>40388385</v>
      </c>
      <c r="D376">
        <v>26715879</v>
      </c>
      <c r="E376">
        <v>26675980</v>
      </c>
      <c r="F376">
        <v>1</v>
      </c>
      <c r="G376">
        <v>26675980</v>
      </c>
      <c r="H376">
        <v>2</v>
      </c>
      <c r="I376" t="s">
        <v>929</v>
      </c>
      <c r="J376" t="s">
        <v>3</v>
      </c>
      <c r="K376" t="s">
        <v>930</v>
      </c>
      <c r="L376">
        <v>1344</v>
      </c>
      <c r="N376">
        <v>1008</v>
      </c>
      <c r="O376" t="s">
        <v>931</v>
      </c>
      <c r="P376" t="s">
        <v>931</v>
      </c>
      <c r="Q376">
        <v>1</v>
      </c>
      <c r="W376">
        <v>0</v>
      </c>
      <c r="X376">
        <v>-1180195794</v>
      </c>
      <c r="Y376">
        <v>71.290000000000006</v>
      </c>
      <c r="AA376">
        <v>0</v>
      </c>
      <c r="AB376">
        <v>1.05</v>
      </c>
      <c r="AC376">
        <v>0</v>
      </c>
      <c r="AD376">
        <v>0</v>
      </c>
      <c r="AE376">
        <v>0</v>
      </c>
      <c r="AF376">
        <v>1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71.290000000000006</v>
      </c>
      <c r="AU376" t="s">
        <v>3</v>
      </c>
      <c r="AV376">
        <v>0</v>
      </c>
      <c r="AW376">
        <v>2</v>
      </c>
      <c r="AX376">
        <v>40388391</v>
      </c>
      <c r="AY376">
        <v>1</v>
      </c>
      <c r="AZ376">
        <v>0</v>
      </c>
      <c r="BA376">
        <v>374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Y376*Source!I793</f>
        <v>0</v>
      </c>
      <c r="CY376">
        <f>AB376</f>
        <v>1.05</v>
      </c>
      <c r="CZ376">
        <f>AF376</f>
        <v>1</v>
      </c>
      <c r="DA376">
        <f>AJ376</f>
        <v>1</v>
      </c>
      <c r="DB376">
        <f t="shared" si="46"/>
        <v>71.290000000000006</v>
      </c>
      <c r="DC376">
        <f t="shared" si="47"/>
        <v>0</v>
      </c>
    </row>
    <row r="377" spans="1:107" x14ac:dyDescent="0.2">
      <c r="A377">
        <f>ROW(Source!A793)</f>
        <v>793</v>
      </c>
      <c r="B377">
        <v>40385408</v>
      </c>
      <c r="C377">
        <v>40388385</v>
      </c>
      <c r="D377">
        <v>26763765</v>
      </c>
      <c r="E377">
        <v>1</v>
      </c>
      <c r="F377">
        <v>1</v>
      </c>
      <c r="G377">
        <v>26675980</v>
      </c>
      <c r="H377">
        <v>3</v>
      </c>
      <c r="I377" t="s">
        <v>555</v>
      </c>
      <c r="J377" t="s">
        <v>556</v>
      </c>
      <c r="K377" t="s">
        <v>1311</v>
      </c>
      <c r="L377">
        <v>1348</v>
      </c>
      <c r="N377">
        <v>1009</v>
      </c>
      <c r="O377" t="s">
        <v>57</v>
      </c>
      <c r="P377" t="s">
        <v>57</v>
      </c>
      <c r="Q377">
        <v>1000</v>
      </c>
      <c r="W377">
        <v>0</v>
      </c>
      <c r="X377">
        <v>-1988634631</v>
      </c>
      <c r="Y377">
        <v>0.24</v>
      </c>
      <c r="AA377">
        <v>25207.45</v>
      </c>
      <c r="AB377">
        <v>0</v>
      </c>
      <c r="AC377">
        <v>0</v>
      </c>
      <c r="AD377">
        <v>0</v>
      </c>
      <c r="AE377">
        <v>11626.84</v>
      </c>
      <c r="AF377">
        <v>0</v>
      </c>
      <c r="AG377">
        <v>0</v>
      </c>
      <c r="AH377">
        <v>0</v>
      </c>
      <c r="AI377">
        <v>2.0299999999999998</v>
      </c>
      <c r="AJ377">
        <v>1</v>
      </c>
      <c r="AK377">
        <v>1</v>
      </c>
      <c r="AL377">
        <v>1</v>
      </c>
      <c r="AN377">
        <v>0</v>
      </c>
      <c r="AO377">
        <v>0</v>
      </c>
      <c r="AP377">
        <v>0</v>
      </c>
      <c r="AQ377">
        <v>0</v>
      </c>
      <c r="AR377">
        <v>0</v>
      </c>
      <c r="AS377" t="s">
        <v>3</v>
      </c>
      <c r="AT377">
        <v>0.24</v>
      </c>
      <c r="AU377" t="s">
        <v>3</v>
      </c>
      <c r="AV377">
        <v>0</v>
      </c>
      <c r="AW377">
        <v>1</v>
      </c>
      <c r="AX377">
        <v>-1</v>
      </c>
      <c r="AY377">
        <v>0</v>
      </c>
      <c r="AZ377">
        <v>0</v>
      </c>
      <c r="BA377" t="s">
        <v>3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Y377*Source!I793</f>
        <v>0</v>
      </c>
      <c r="CY377">
        <f>AA377</f>
        <v>25207.45</v>
      </c>
      <c r="CZ377">
        <f>AE377</f>
        <v>11626.84</v>
      </c>
      <c r="DA377">
        <f>AI377</f>
        <v>2.0299999999999998</v>
      </c>
      <c r="DB377">
        <f t="shared" si="46"/>
        <v>2790.44</v>
      </c>
      <c r="DC377">
        <f t="shared" si="47"/>
        <v>0</v>
      </c>
    </row>
    <row r="378" spans="1:107" x14ac:dyDescent="0.2">
      <c r="A378">
        <f>ROW(Source!A793)</f>
        <v>793</v>
      </c>
      <c r="B378">
        <v>40385408</v>
      </c>
      <c r="C378">
        <v>40388385</v>
      </c>
      <c r="D378">
        <v>26736904</v>
      </c>
      <c r="E378">
        <v>26675980</v>
      </c>
      <c r="F378">
        <v>1</v>
      </c>
      <c r="G378">
        <v>26675980</v>
      </c>
      <c r="H378">
        <v>3</v>
      </c>
      <c r="I378" t="s">
        <v>991</v>
      </c>
      <c r="J378" t="s">
        <v>3</v>
      </c>
      <c r="K378" t="s">
        <v>992</v>
      </c>
      <c r="L378">
        <v>1344</v>
      </c>
      <c r="N378">
        <v>1008</v>
      </c>
      <c r="O378" t="s">
        <v>931</v>
      </c>
      <c r="P378" t="s">
        <v>931</v>
      </c>
      <c r="Q378">
        <v>1</v>
      </c>
      <c r="W378">
        <v>0</v>
      </c>
      <c r="X378">
        <v>-94250534</v>
      </c>
      <c r="Y378">
        <v>27.72</v>
      </c>
      <c r="AA378">
        <v>1.07</v>
      </c>
      <c r="AB378">
        <v>0</v>
      </c>
      <c r="AC378">
        <v>0</v>
      </c>
      <c r="AD378">
        <v>0</v>
      </c>
      <c r="AE378">
        <v>1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27.72</v>
      </c>
      <c r="AU378" t="s">
        <v>3</v>
      </c>
      <c r="AV378">
        <v>0</v>
      </c>
      <c r="AW378">
        <v>2</v>
      </c>
      <c r="AX378">
        <v>40388393</v>
      </c>
      <c r="AY378">
        <v>1</v>
      </c>
      <c r="AZ378">
        <v>0</v>
      </c>
      <c r="BA378">
        <v>376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Y378*Source!I793</f>
        <v>0</v>
      </c>
      <c r="CY378">
        <f>AA378</f>
        <v>1.07</v>
      </c>
      <c r="CZ378">
        <f>AE378</f>
        <v>1</v>
      </c>
      <c r="DA378">
        <f>AI378</f>
        <v>1</v>
      </c>
      <c r="DB378">
        <f t="shared" si="46"/>
        <v>27.72</v>
      </c>
      <c r="DC378">
        <f t="shared" si="47"/>
        <v>0</v>
      </c>
    </row>
    <row r="379" spans="1:107" x14ac:dyDescent="0.2">
      <c r="A379">
        <f>ROW(Source!A795)</f>
        <v>795</v>
      </c>
      <c r="B379">
        <v>40385408</v>
      </c>
      <c r="C379">
        <v>40388395</v>
      </c>
      <c r="D379">
        <v>26715131</v>
      </c>
      <c r="E379">
        <v>26675980</v>
      </c>
      <c r="F379">
        <v>1</v>
      </c>
      <c r="G379">
        <v>26675980</v>
      </c>
      <c r="H379">
        <v>1</v>
      </c>
      <c r="I379" t="s">
        <v>901</v>
      </c>
      <c r="J379" t="s">
        <v>3</v>
      </c>
      <c r="K379" t="s">
        <v>902</v>
      </c>
      <c r="L379">
        <v>1191</v>
      </c>
      <c r="N379">
        <v>1013</v>
      </c>
      <c r="O379" t="s">
        <v>903</v>
      </c>
      <c r="P379" t="s">
        <v>903</v>
      </c>
      <c r="Q379">
        <v>1</v>
      </c>
      <c r="W379">
        <v>0</v>
      </c>
      <c r="X379">
        <v>476480486</v>
      </c>
      <c r="Y379">
        <v>61.1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1</v>
      </c>
      <c r="AJ379">
        <v>1</v>
      </c>
      <c r="AK379">
        <v>1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61.1</v>
      </c>
      <c r="AU379" t="s">
        <v>3</v>
      </c>
      <c r="AV379">
        <v>1</v>
      </c>
      <c r="AW379">
        <v>2</v>
      </c>
      <c r="AX379">
        <v>40388403</v>
      </c>
      <c r="AY379">
        <v>1</v>
      </c>
      <c r="AZ379">
        <v>0</v>
      </c>
      <c r="BA379">
        <v>377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Y379*Source!I795</f>
        <v>0</v>
      </c>
      <c r="CY379">
        <f>AD379</f>
        <v>0</v>
      </c>
      <c r="CZ379">
        <f>AH379</f>
        <v>0</v>
      </c>
      <c r="DA379">
        <f>AL379</f>
        <v>1</v>
      </c>
      <c r="DB379">
        <f t="shared" si="46"/>
        <v>0</v>
      </c>
      <c r="DC379">
        <f t="shared" si="47"/>
        <v>0</v>
      </c>
    </row>
    <row r="380" spans="1:107" x14ac:dyDescent="0.2">
      <c r="A380">
        <f>ROW(Source!A795)</f>
        <v>795</v>
      </c>
      <c r="B380">
        <v>40385408</v>
      </c>
      <c r="C380">
        <v>40388395</v>
      </c>
      <c r="D380">
        <v>26787731</v>
      </c>
      <c r="E380">
        <v>1</v>
      </c>
      <c r="F380">
        <v>1</v>
      </c>
      <c r="G380">
        <v>26675980</v>
      </c>
      <c r="H380">
        <v>2</v>
      </c>
      <c r="I380" t="s">
        <v>1079</v>
      </c>
      <c r="J380" t="s">
        <v>1080</v>
      </c>
      <c r="K380" t="s">
        <v>1081</v>
      </c>
      <c r="L380">
        <v>1367</v>
      </c>
      <c r="N380">
        <v>1011</v>
      </c>
      <c r="O380" t="s">
        <v>907</v>
      </c>
      <c r="P380" t="s">
        <v>907</v>
      </c>
      <c r="Q380">
        <v>1</v>
      </c>
      <c r="W380">
        <v>0</v>
      </c>
      <c r="X380">
        <v>-888321550</v>
      </c>
      <c r="Y380">
        <v>2.4</v>
      </c>
      <c r="AA380">
        <v>0</v>
      </c>
      <c r="AB380">
        <v>61.26</v>
      </c>
      <c r="AC380">
        <v>14.01</v>
      </c>
      <c r="AD380">
        <v>0</v>
      </c>
      <c r="AE380">
        <v>0</v>
      </c>
      <c r="AF380">
        <v>58.51</v>
      </c>
      <c r="AG380">
        <v>13.38</v>
      </c>
      <c r="AH380">
        <v>0</v>
      </c>
      <c r="AI380">
        <v>1</v>
      </c>
      <c r="AJ380">
        <v>1</v>
      </c>
      <c r="AK380">
        <v>1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2.4</v>
      </c>
      <c r="AU380" t="s">
        <v>3</v>
      </c>
      <c r="AV380">
        <v>0</v>
      </c>
      <c r="AW380">
        <v>2</v>
      </c>
      <c r="AX380">
        <v>40388404</v>
      </c>
      <c r="AY380">
        <v>1</v>
      </c>
      <c r="AZ380">
        <v>0</v>
      </c>
      <c r="BA380">
        <v>378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Y380*Source!I795</f>
        <v>0</v>
      </c>
      <c r="CY380">
        <f>AB380</f>
        <v>61.26</v>
      </c>
      <c r="CZ380">
        <f>AF380</f>
        <v>58.51</v>
      </c>
      <c r="DA380">
        <f>AJ380</f>
        <v>1</v>
      </c>
      <c r="DB380">
        <f t="shared" si="46"/>
        <v>140.41999999999999</v>
      </c>
      <c r="DC380">
        <f t="shared" si="47"/>
        <v>32.11</v>
      </c>
    </row>
    <row r="381" spans="1:107" x14ac:dyDescent="0.2">
      <c r="A381">
        <f>ROW(Source!A795)</f>
        <v>795</v>
      </c>
      <c r="B381">
        <v>40385408</v>
      </c>
      <c r="C381">
        <v>40388395</v>
      </c>
      <c r="D381">
        <v>26715879</v>
      </c>
      <c r="E381">
        <v>26675980</v>
      </c>
      <c r="F381">
        <v>1</v>
      </c>
      <c r="G381">
        <v>26675980</v>
      </c>
      <c r="H381">
        <v>2</v>
      </c>
      <c r="I381" t="s">
        <v>929</v>
      </c>
      <c r="J381" t="s">
        <v>3</v>
      </c>
      <c r="K381" t="s">
        <v>930</v>
      </c>
      <c r="L381">
        <v>1344</v>
      </c>
      <c r="N381">
        <v>1008</v>
      </c>
      <c r="O381" t="s">
        <v>931</v>
      </c>
      <c r="P381" t="s">
        <v>931</v>
      </c>
      <c r="Q381">
        <v>1</v>
      </c>
      <c r="W381">
        <v>0</v>
      </c>
      <c r="X381">
        <v>-1180195794</v>
      </c>
      <c r="Y381">
        <v>16.38</v>
      </c>
      <c r="AA381">
        <v>0</v>
      </c>
      <c r="AB381">
        <v>1.05</v>
      </c>
      <c r="AC381">
        <v>0</v>
      </c>
      <c r="AD381">
        <v>0</v>
      </c>
      <c r="AE381">
        <v>0</v>
      </c>
      <c r="AF381">
        <v>1</v>
      </c>
      <c r="AG381">
        <v>0</v>
      </c>
      <c r="AH381">
        <v>0</v>
      </c>
      <c r="AI381">
        <v>1</v>
      </c>
      <c r="AJ381">
        <v>1</v>
      </c>
      <c r="AK381">
        <v>1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16.38</v>
      </c>
      <c r="AU381" t="s">
        <v>3</v>
      </c>
      <c r="AV381">
        <v>0</v>
      </c>
      <c r="AW381">
        <v>2</v>
      </c>
      <c r="AX381">
        <v>40388405</v>
      </c>
      <c r="AY381">
        <v>1</v>
      </c>
      <c r="AZ381">
        <v>0</v>
      </c>
      <c r="BA381">
        <v>379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Y381*Source!I795</f>
        <v>0</v>
      </c>
      <c r="CY381">
        <f>AB381</f>
        <v>1.05</v>
      </c>
      <c r="CZ381">
        <f>AF381</f>
        <v>1</v>
      </c>
      <c r="DA381">
        <f>AJ381</f>
        <v>1</v>
      </c>
      <c r="DB381">
        <f t="shared" si="46"/>
        <v>16.38</v>
      </c>
      <c r="DC381">
        <f t="shared" si="47"/>
        <v>0</v>
      </c>
    </row>
    <row r="382" spans="1:107" x14ac:dyDescent="0.2">
      <c r="A382">
        <f>ROW(Source!A795)</f>
        <v>795</v>
      </c>
      <c r="B382">
        <v>40385408</v>
      </c>
      <c r="C382">
        <v>40388395</v>
      </c>
      <c r="D382">
        <v>26763322</v>
      </c>
      <c r="E382">
        <v>1</v>
      </c>
      <c r="F382">
        <v>1</v>
      </c>
      <c r="G382">
        <v>26675980</v>
      </c>
      <c r="H382">
        <v>3</v>
      </c>
      <c r="I382" t="s">
        <v>565</v>
      </c>
      <c r="J382" t="s">
        <v>567</v>
      </c>
      <c r="K382" t="s">
        <v>566</v>
      </c>
      <c r="L382">
        <v>1339</v>
      </c>
      <c r="N382">
        <v>1007</v>
      </c>
      <c r="O382" t="s">
        <v>44</v>
      </c>
      <c r="P382" t="s">
        <v>44</v>
      </c>
      <c r="Q382">
        <v>1</v>
      </c>
      <c r="W382">
        <v>0</v>
      </c>
      <c r="X382">
        <v>-862991314</v>
      </c>
      <c r="Y382">
        <v>0.10584</v>
      </c>
      <c r="AA382">
        <v>35.39</v>
      </c>
      <c r="AB382">
        <v>0</v>
      </c>
      <c r="AC382">
        <v>0</v>
      </c>
      <c r="AD382">
        <v>0</v>
      </c>
      <c r="AE382">
        <v>7.07</v>
      </c>
      <c r="AF382">
        <v>0</v>
      </c>
      <c r="AG382">
        <v>0</v>
      </c>
      <c r="AH382">
        <v>0</v>
      </c>
      <c r="AI382">
        <v>4.99</v>
      </c>
      <c r="AJ382">
        <v>1</v>
      </c>
      <c r="AK382">
        <v>1</v>
      </c>
      <c r="AL382">
        <v>1</v>
      </c>
      <c r="AN382">
        <v>0</v>
      </c>
      <c r="AO382">
        <v>0</v>
      </c>
      <c r="AP382">
        <v>0</v>
      </c>
      <c r="AQ382">
        <v>0</v>
      </c>
      <c r="AR382">
        <v>0</v>
      </c>
      <c r="AS382" t="s">
        <v>3</v>
      </c>
      <c r="AT382">
        <v>0.10584</v>
      </c>
      <c r="AU382" t="s">
        <v>3</v>
      </c>
      <c r="AV382">
        <v>0</v>
      </c>
      <c r="AW382">
        <v>1</v>
      </c>
      <c r="AX382">
        <v>-1</v>
      </c>
      <c r="AY382">
        <v>0</v>
      </c>
      <c r="AZ382">
        <v>0</v>
      </c>
      <c r="BA382" t="s">
        <v>3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Y382*Source!I795</f>
        <v>0</v>
      </c>
      <c r="CY382">
        <f>AA382</f>
        <v>35.39</v>
      </c>
      <c r="CZ382">
        <f>AE382</f>
        <v>7.07</v>
      </c>
      <c r="DA382">
        <f>AI382</f>
        <v>4.99</v>
      </c>
      <c r="DB382">
        <f t="shared" si="46"/>
        <v>0.75</v>
      </c>
      <c r="DC382">
        <f t="shared" si="47"/>
        <v>0</v>
      </c>
    </row>
    <row r="383" spans="1:107" x14ac:dyDescent="0.2">
      <c r="A383">
        <f>ROW(Source!A795)</f>
        <v>795</v>
      </c>
      <c r="B383">
        <v>40385408</v>
      </c>
      <c r="C383">
        <v>40388395</v>
      </c>
      <c r="D383">
        <v>26781840</v>
      </c>
      <c r="E383">
        <v>1</v>
      </c>
      <c r="F383">
        <v>1</v>
      </c>
      <c r="G383">
        <v>26675980</v>
      </c>
      <c r="H383">
        <v>3</v>
      </c>
      <c r="I383" t="s">
        <v>573</v>
      </c>
      <c r="J383" t="s">
        <v>575</v>
      </c>
      <c r="K383" t="s">
        <v>574</v>
      </c>
      <c r="L383">
        <v>1339</v>
      </c>
      <c r="N383">
        <v>1007</v>
      </c>
      <c r="O383" t="s">
        <v>44</v>
      </c>
      <c r="P383" t="s">
        <v>44</v>
      </c>
      <c r="Q383">
        <v>1</v>
      </c>
      <c r="W383">
        <v>0</v>
      </c>
      <c r="X383">
        <v>202608499</v>
      </c>
      <c r="Y383">
        <v>1.512</v>
      </c>
      <c r="AA383">
        <v>3232.17</v>
      </c>
      <c r="AB383">
        <v>0</v>
      </c>
      <c r="AC383">
        <v>0</v>
      </c>
      <c r="AD383">
        <v>0</v>
      </c>
      <c r="AE383">
        <v>481.69</v>
      </c>
      <c r="AF383">
        <v>0</v>
      </c>
      <c r="AG383">
        <v>0</v>
      </c>
      <c r="AH383">
        <v>0</v>
      </c>
      <c r="AI383">
        <v>6.69</v>
      </c>
      <c r="AJ383">
        <v>1</v>
      </c>
      <c r="AK383">
        <v>1</v>
      </c>
      <c r="AL383">
        <v>1</v>
      </c>
      <c r="AN383">
        <v>0</v>
      </c>
      <c r="AO383">
        <v>0</v>
      </c>
      <c r="AP383">
        <v>0</v>
      </c>
      <c r="AQ383">
        <v>0</v>
      </c>
      <c r="AR383">
        <v>0</v>
      </c>
      <c r="AS383" t="s">
        <v>3</v>
      </c>
      <c r="AT383">
        <v>1.512</v>
      </c>
      <c r="AU383" t="s">
        <v>3</v>
      </c>
      <c r="AV383">
        <v>0</v>
      </c>
      <c r="AW383">
        <v>1</v>
      </c>
      <c r="AX383">
        <v>-1</v>
      </c>
      <c r="AY383">
        <v>0</v>
      </c>
      <c r="AZ383">
        <v>0</v>
      </c>
      <c r="BA383" t="s">
        <v>3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Y383*Source!I795</f>
        <v>0</v>
      </c>
      <c r="CY383">
        <f>AA383</f>
        <v>3232.17</v>
      </c>
      <c r="CZ383">
        <f>AE383</f>
        <v>481.69</v>
      </c>
      <c r="DA383">
        <f>AI383</f>
        <v>6.69</v>
      </c>
      <c r="DB383">
        <f t="shared" si="46"/>
        <v>728.32</v>
      </c>
      <c r="DC383">
        <f t="shared" si="47"/>
        <v>0</v>
      </c>
    </row>
    <row r="384" spans="1:107" x14ac:dyDescent="0.2">
      <c r="A384">
        <f>ROW(Source!A795)</f>
        <v>795</v>
      </c>
      <c r="B384">
        <v>40385408</v>
      </c>
      <c r="C384">
        <v>40388395</v>
      </c>
      <c r="D384">
        <v>26781850</v>
      </c>
      <c r="E384">
        <v>1</v>
      </c>
      <c r="F384">
        <v>1</v>
      </c>
      <c r="G384">
        <v>26675980</v>
      </c>
      <c r="H384">
        <v>3</v>
      </c>
      <c r="I384" t="s">
        <v>569</v>
      </c>
      <c r="J384" t="s">
        <v>571</v>
      </c>
      <c r="K384" t="s">
        <v>570</v>
      </c>
      <c r="L384">
        <v>1348</v>
      </c>
      <c r="N384">
        <v>1009</v>
      </c>
      <c r="O384" t="s">
        <v>57</v>
      </c>
      <c r="P384" t="s">
        <v>57</v>
      </c>
      <c r="Q384">
        <v>1000</v>
      </c>
      <c r="W384">
        <v>0</v>
      </c>
      <c r="X384">
        <v>-224782797</v>
      </c>
      <c r="Y384">
        <v>0.6048</v>
      </c>
      <c r="AA384">
        <v>4954.7299999999996</v>
      </c>
      <c r="AB384">
        <v>0</v>
      </c>
      <c r="AC384">
        <v>0</v>
      </c>
      <c r="AD384">
        <v>0</v>
      </c>
      <c r="AE384">
        <v>796.76</v>
      </c>
      <c r="AF384">
        <v>0</v>
      </c>
      <c r="AG384">
        <v>0</v>
      </c>
      <c r="AH384">
        <v>0</v>
      </c>
      <c r="AI384">
        <v>6.2</v>
      </c>
      <c r="AJ384">
        <v>1</v>
      </c>
      <c r="AK384">
        <v>1</v>
      </c>
      <c r="AL384">
        <v>1</v>
      </c>
      <c r="AN384">
        <v>0</v>
      </c>
      <c r="AO384">
        <v>0</v>
      </c>
      <c r="AP384">
        <v>0</v>
      </c>
      <c r="AQ384">
        <v>0</v>
      </c>
      <c r="AR384">
        <v>0</v>
      </c>
      <c r="AS384" t="s">
        <v>3</v>
      </c>
      <c r="AT384">
        <v>0.6048</v>
      </c>
      <c r="AU384" t="s">
        <v>3</v>
      </c>
      <c r="AV384">
        <v>0</v>
      </c>
      <c r="AW384">
        <v>1</v>
      </c>
      <c r="AX384">
        <v>-1</v>
      </c>
      <c r="AY384">
        <v>0</v>
      </c>
      <c r="AZ384">
        <v>0</v>
      </c>
      <c r="BA384" t="s">
        <v>3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Y384*Source!I795</f>
        <v>0</v>
      </c>
      <c r="CY384">
        <f>AA384</f>
        <v>4954.7299999999996</v>
      </c>
      <c r="CZ384">
        <f>AE384</f>
        <v>796.76</v>
      </c>
      <c r="DA384">
        <f>AI384</f>
        <v>6.2</v>
      </c>
      <c r="DB384">
        <f t="shared" si="46"/>
        <v>481.88</v>
      </c>
      <c r="DC384">
        <f t="shared" si="47"/>
        <v>0</v>
      </c>
    </row>
    <row r="385" spans="1:107" x14ac:dyDescent="0.2">
      <c r="A385">
        <f>ROW(Source!A795)</f>
        <v>795</v>
      </c>
      <c r="B385">
        <v>40385408</v>
      </c>
      <c r="C385">
        <v>40388395</v>
      </c>
      <c r="D385">
        <v>26736904</v>
      </c>
      <c r="E385">
        <v>26675980</v>
      </c>
      <c r="F385">
        <v>1</v>
      </c>
      <c r="G385">
        <v>26675980</v>
      </c>
      <c r="H385">
        <v>3</v>
      </c>
      <c r="I385" t="s">
        <v>991</v>
      </c>
      <c r="J385" t="s">
        <v>3</v>
      </c>
      <c r="K385" t="s">
        <v>992</v>
      </c>
      <c r="L385">
        <v>1344</v>
      </c>
      <c r="N385">
        <v>1008</v>
      </c>
      <c r="O385" t="s">
        <v>931</v>
      </c>
      <c r="P385" t="s">
        <v>931</v>
      </c>
      <c r="Q385">
        <v>1</v>
      </c>
      <c r="W385">
        <v>0</v>
      </c>
      <c r="X385">
        <v>-94250534</v>
      </c>
      <c r="Y385">
        <v>1.41</v>
      </c>
      <c r="AA385">
        <v>1</v>
      </c>
      <c r="AB385">
        <v>0</v>
      </c>
      <c r="AC385">
        <v>0</v>
      </c>
      <c r="AD385">
        <v>0</v>
      </c>
      <c r="AE385">
        <v>1</v>
      </c>
      <c r="AF385">
        <v>0</v>
      </c>
      <c r="AG385">
        <v>0</v>
      </c>
      <c r="AH385">
        <v>0</v>
      </c>
      <c r="AI385">
        <v>1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1.41</v>
      </c>
      <c r="AU385" t="s">
        <v>3</v>
      </c>
      <c r="AV385">
        <v>0</v>
      </c>
      <c r="AW385">
        <v>2</v>
      </c>
      <c r="AX385">
        <v>40388409</v>
      </c>
      <c r="AY385">
        <v>1</v>
      </c>
      <c r="AZ385">
        <v>0</v>
      </c>
      <c r="BA385">
        <v>383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Y385*Source!I795</f>
        <v>0</v>
      </c>
      <c r="CY385">
        <f>AA385</f>
        <v>1</v>
      </c>
      <c r="CZ385">
        <f>AE385</f>
        <v>1</v>
      </c>
      <c r="DA385">
        <f>AI385</f>
        <v>1</v>
      </c>
      <c r="DB385">
        <f t="shared" si="46"/>
        <v>1.41</v>
      </c>
      <c r="DC385">
        <f t="shared" si="47"/>
        <v>0</v>
      </c>
    </row>
    <row r="386" spans="1:107" x14ac:dyDescent="0.2">
      <c r="A386">
        <f>ROW(Source!A799)</f>
        <v>799</v>
      </c>
      <c r="B386">
        <v>40385408</v>
      </c>
      <c r="C386">
        <v>40388413</v>
      </c>
      <c r="D386">
        <v>26715131</v>
      </c>
      <c r="E386">
        <v>26675980</v>
      </c>
      <c r="F386">
        <v>1</v>
      </c>
      <c r="G386">
        <v>26675980</v>
      </c>
      <c r="H386">
        <v>1</v>
      </c>
      <c r="I386" t="s">
        <v>901</v>
      </c>
      <c r="J386" t="s">
        <v>3</v>
      </c>
      <c r="K386" t="s">
        <v>902</v>
      </c>
      <c r="L386">
        <v>1191</v>
      </c>
      <c r="N386">
        <v>1013</v>
      </c>
      <c r="O386" t="s">
        <v>903</v>
      </c>
      <c r="P386" t="s">
        <v>903</v>
      </c>
      <c r="Q386">
        <v>1</v>
      </c>
      <c r="W386">
        <v>0</v>
      </c>
      <c r="X386">
        <v>476480486</v>
      </c>
      <c r="Y386">
        <v>856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856</v>
      </c>
      <c r="AU386" t="s">
        <v>3</v>
      </c>
      <c r="AV386">
        <v>1</v>
      </c>
      <c r="AW386">
        <v>2</v>
      </c>
      <c r="AX386">
        <v>40388425</v>
      </c>
      <c r="AY386">
        <v>1</v>
      </c>
      <c r="AZ386">
        <v>0</v>
      </c>
      <c r="BA386">
        <v>384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Y386*Source!I799</f>
        <v>0</v>
      </c>
      <c r="CY386">
        <f>AD386</f>
        <v>0</v>
      </c>
      <c r="CZ386">
        <f>AH386</f>
        <v>0</v>
      </c>
      <c r="DA386">
        <f>AL386</f>
        <v>1</v>
      </c>
      <c r="DB386">
        <f t="shared" si="46"/>
        <v>0</v>
      </c>
      <c r="DC386">
        <f t="shared" si="47"/>
        <v>0</v>
      </c>
    </row>
    <row r="387" spans="1:107" x14ac:dyDescent="0.2">
      <c r="A387">
        <f>ROW(Source!A799)</f>
        <v>799</v>
      </c>
      <c r="B387">
        <v>40385408</v>
      </c>
      <c r="C387">
        <v>40388413</v>
      </c>
      <c r="D387">
        <v>26787838</v>
      </c>
      <c r="E387">
        <v>1</v>
      </c>
      <c r="F387">
        <v>1</v>
      </c>
      <c r="G387">
        <v>26675980</v>
      </c>
      <c r="H387">
        <v>2</v>
      </c>
      <c r="I387" t="s">
        <v>1082</v>
      </c>
      <c r="J387" t="s">
        <v>1083</v>
      </c>
      <c r="K387" t="s">
        <v>1084</v>
      </c>
      <c r="L387">
        <v>1367</v>
      </c>
      <c r="N387">
        <v>1011</v>
      </c>
      <c r="O387" t="s">
        <v>907</v>
      </c>
      <c r="P387" t="s">
        <v>907</v>
      </c>
      <c r="Q387">
        <v>1</v>
      </c>
      <c r="W387">
        <v>0</v>
      </c>
      <c r="X387">
        <v>-1646177078</v>
      </c>
      <c r="Y387">
        <v>7.25</v>
      </c>
      <c r="AA387">
        <v>0</v>
      </c>
      <c r="AB387">
        <v>105.81</v>
      </c>
      <c r="AC387">
        <v>18.78</v>
      </c>
      <c r="AD387">
        <v>0</v>
      </c>
      <c r="AE387">
        <v>0</v>
      </c>
      <c r="AF387">
        <v>105.81</v>
      </c>
      <c r="AG387">
        <v>18.78</v>
      </c>
      <c r="AH387">
        <v>0</v>
      </c>
      <c r="AI387">
        <v>1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7.25</v>
      </c>
      <c r="AU387" t="s">
        <v>3</v>
      </c>
      <c r="AV387">
        <v>0</v>
      </c>
      <c r="AW387">
        <v>2</v>
      </c>
      <c r="AX387">
        <v>40388426</v>
      </c>
      <c r="AY387">
        <v>1</v>
      </c>
      <c r="AZ387">
        <v>0</v>
      </c>
      <c r="BA387">
        <v>385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Y387*Source!I799</f>
        <v>0</v>
      </c>
      <c r="CY387">
        <f>AB387</f>
        <v>105.81</v>
      </c>
      <c r="CZ387">
        <f>AF387</f>
        <v>105.81</v>
      </c>
      <c r="DA387">
        <f>AJ387</f>
        <v>1</v>
      </c>
      <c r="DB387">
        <f t="shared" si="46"/>
        <v>767.12</v>
      </c>
      <c r="DC387">
        <f t="shared" si="47"/>
        <v>136.16</v>
      </c>
    </row>
    <row r="388" spans="1:107" x14ac:dyDescent="0.2">
      <c r="A388">
        <f>ROW(Source!A799)</f>
        <v>799</v>
      </c>
      <c r="B388">
        <v>40385408</v>
      </c>
      <c r="C388">
        <v>40388413</v>
      </c>
      <c r="D388">
        <v>26787959</v>
      </c>
      <c r="E388">
        <v>1</v>
      </c>
      <c r="F388">
        <v>1</v>
      </c>
      <c r="G388">
        <v>26675980</v>
      </c>
      <c r="H388">
        <v>2</v>
      </c>
      <c r="I388" t="s">
        <v>1085</v>
      </c>
      <c r="J388" t="s">
        <v>1086</v>
      </c>
      <c r="K388" t="s">
        <v>1087</v>
      </c>
      <c r="L388">
        <v>1367</v>
      </c>
      <c r="N388">
        <v>1011</v>
      </c>
      <c r="O388" t="s">
        <v>907</v>
      </c>
      <c r="P388" t="s">
        <v>907</v>
      </c>
      <c r="Q388">
        <v>1</v>
      </c>
      <c r="W388">
        <v>0</v>
      </c>
      <c r="X388">
        <v>-1000521885</v>
      </c>
      <c r="Y388">
        <v>14.5</v>
      </c>
      <c r="AA388">
        <v>0</v>
      </c>
      <c r="AB388">
        <v>3.92</v>
      </c>
      <c r="AC388">
        <v>0.46</v>
      </c>
      <c r="AD388">
        <v>0</v>
      </c>
      <c r="AE388">
        <v>0</v>
      </c>
      <c r="AF388">
        <v>3.92</v>
      </c>
      <c r="AG388">
        <v>0.46</v>
      </c>
      <c r="AH388">
        <v>0</v>
      </c>
      <c r="AI388">
        <v>1</v>
      </c>
      <c r="AJ388">
        <v>1</v>
      </c>
      <c r="AK388">
        <v>1</v>
      </c>
      <c r="AL388">
        <v>1</v>
      </c>
      <c r="AN388">
        <v>0</v>
      </c>
      <c r="AO388">
        <v>1</v>
      </c>
      <c r="AP388">
        <v>0</v>
      </c>
      <c r="AQ388">
        <v>0</v>
      </c>
      <c r="AR388">
        <v>0</v>
      </c>
      <c r="AS388" t="s">
        <v>3</v>
      </c>
      <c r="AT388">
        <v>14.5</v>
      </c>
      <c r="AU388" t="s">
        <v>3</v>
      </c>
      <c r="AV388">
        <v>0</v>
      </c>
      <c r="AW388">
        <v>2</v>
      </c>
      <c r="AX388">
        <v>40388427</v>
      </c>
      <c r="AY388">
        <v>1</v>
      </c>
      <c r="AZ388">
        <v>0</v>
      </c>
      <c r="BA388">
        <v>386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Y388*Source!I799</f>
        <v>0</v>
      </c>
      <c r="CY388">
        <f>AB388</f>
        <v>3.92</v>
      </c>
      <c r="CZ388">
        <f>AF388</f>
        <v>3.92</v>
      </c>
      <c r="DA388">
        <f>AJ388</f>
        <v>1</v>
      </c>
      <c r="DB388">
        <f t="shared" ref="DB388:DB396" si="54">ROUND(ROUND(AT388*CZ388,2),6)</f>
        <v>56.84</v>
      </c>
      <c r="DC388">
        <f t="shared" ref="DC388:DC396" si="55">ROUND(ROUND(AT388*AG388,2),6)</f>
        <v>6.67</v>
      </c>
    </row>
    <row r="389" spans="1:107" x14ac:dyDescent="0.2">
      <c r="A389">
        <f>ROW(Source!A799)</f>
        <v>799</v>
      </c>
      <c r="B389">
        <v>40385408</v>
      </c>
      <c r="C389">
        <v>40388413</v>
      </c>
      <c r="D389">
        <v>26787555</v>
      </c>
      <c r="E389">
        <v>1</v>
      </c>
      <c r="F389">
        <v>1</v>
      </c>
      <c r="G389">
        <v>26675980</v>
      </c>
      <c r="H389">
        <v>2</v>
      </c>
      <c r="I389" t="s">
        <v>995</v>
      </c>
      <c r="J389" t="s">
        <v>996</v>
      </c>
      <c r="K389" t="s">
        <v>997</v>
      </c>
      <c r="L389">
        <v>1367</v>
      </c>
      <c r="N389">
        <v>1011</v>
      </c>
      <c r="O389" t="s">
        <v>907</v>
      </c>
      <c r="P389" t="s">
        <v>907</v>
      </c>
      <c r="Q389">
        <v>1</v>
      </c>
      <c r="W389">
        <v>0</v>
      </c>
      <c r="X389">
        <v>482200787</v>
      </c>
      <c r="Y389">
        <v>0.36</v>
      </c>
      <c r="AA389">
        <v>0</v>
      </c>
      <c r="AB389">
        <v>73</v>
      </c>
      <c r="AC389">
        <v>16.899999999999999</v>
      </c>
      <c r="AD389">
        <v>0</v>
      </c>
      <c r="AE389">
        <v>0</v>
      </c>
      <c r="AF389">
        <v>73</v>
      </c>
      <c r="AG389">
        <v>16.899999999999999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0.36</v>
      </c>
      <c r="AU389" t="s">
        <v>3</v>
      </c>
      <c r="AV389">
        <v>0</v>
      </c>
      <c r="AW389">
        <v>2</v>
      </c>
      <c r="AX389">
        <v>40388428</v>
      </c>
      <c r="AY389">
        <v>1</v>
      </c>
      <c r="AZ389">
        <v>0</v>
      </c>
      <c r="BA389">
        <v>387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Y389*Source!I799</f>
        <v>0</v>
      </c>
      <c r="CY389">
        <f>AB389</f>
        <v>73</v>
      </c>
      <c r="CZ389">
        <f>AF389</f>
        <v>73</v>
      </c>
      <c r="DA389">
        <f>AJ389</f>
        <v>1</v>
      </c>
      <c r="DB389">
        <f t="shared" si="54"/>
        <v>26.28</v>
      </c>
      <c r="DC389">
        <f t="shared" si="55"/>
        <v>6.08</v>
      </c>
    </row>
    <row r="390" spans="1:107" x14ac:dyDescent="0.2">
      <c r="A390">
        <f>ROW(Source!A799)</f>
        <v>799</v>
      </c>
      <c r="B390">
        <v>40385408</v>
      </c>
      <c r="C390">
        <v>40388413</v>
      </c>
      <c r="D390">
        <v>26763322</v>
      </c>
      <c r="E390">
        <v>1</v>
      </c>
      <c r="F390">
        <v>1</v>
      </c>
      <c r="G390">
        <v>26675980</v>
      </c>
      <c r="H390">
        <v>3</v>
      </c>
      <c r="I390" t="s">
        <v>565</v>
      </c>
      <c r="J390" t="s">
        <v>567</v>
      </c>
      <c r="K390" t="s">
        <v>566</v>
      </c>
      <c r="L390">
        <v>1339</v>
      </c>
      <c r="N390">
        <v>1007</v>
      </c>
      <c r="O390" t="s">
        <v>44</v>
      </c>
      <c r="P390" t="s">
        <v>44</v>
      </c>
      <c r="Q390">
        <v>1</v>
      </c>
      <c r="W390">
        <v>0</v>
      </c>
      <c r="X390">
        <v>-862991314</v>
      </c>
      <c r="Y390">
        <v>0.9</v>
      </c>
      <c r="AA390">
        <v>7.07</v>
      </c>
      <c r="AB390">
        <v>0</v>
      </c>
      <c r="AC390">
        <v>0</v>
      </c>
      <c r="AD390">
        <v>0</v>
      </c>
      <c r="AE390">
        <v>7.07</v>
      </c>
      <c r="AF390">
        <v>0</v>
      </c>
      <c r="AG390">
        <v>0</v>
      </c>
      <c r="AH390">
        <v>0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0.9</v>
      </c>
      <c r="AU390" t="s">
        <v>3</v>
      </c>
      <c r="AV390">
        <v>0</v>
      </c>
      <c r="AW390">
        <v>2</v>
      </c>
      <c r="AX390">
        <v>40388429</v>
      </c>
      <c r="AY390">
        <v>1</v>
      </c>
      <c r="AZ390">
        <v>0</v>
      </c>
      <c r="BA390">
        <v>388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Y390*Source!I799</f>
        <v>0</v>
      </c>
      <c r="CY390">
        <f t="shared" ref="CY390:CY396" si="56">AA390</f>
        <v>7.07</v>
      </c>
      <c r="CZ390">
        <f t="shared" ref="CZ390:CZ396" si="57">AE390</f>
        <v>7.07</v>
      </c>
      <c r="DA390">
        <f t="shared" ref="DA390:DA396" si="58">AI390</f>
        <v>1</v>
      </c>
      <c r="DB390">
        <f t="shared" si="54"/>
        <v>6.36</v>
      </c>
      <c r="DC390">
        <f t="shared" si="55"/>
        <v>0</v>
      </c>
    </row>
    <row r="391" spans="1:107" x14ac:dyDescent="0.2">
      <c r="A391">
        <f>ROW(Source!A799)</f>
        <v>799</v>
      </c>
      <c r="B391">
        <v>40385408</v>
      </c>
      <c r="C391">
        <v>40388413</v>
      </c>
      <c r="D391">
        <v>26763352</v>
      </c>
      <c r="E391">
        <v>1</v>
      </c>
      <c r="F391">
        <v>1</v>
      </c>
      <c r="G391">
        <v>26675980</v>
      </c>
      <c r="H391">
        <v>3</v>
      </c>
      <c r="I391" t="s">
        <v>1088</v>
      </c>
      <c r="J391" t="s">
        <v>1089</v>
      </c>
      <c r="K391" t="s">
        <v>1090</v>
      </c>
      <c r="L391">
        <v>1339</v>
      </c>
      <c r="N391">
        <v>1007</v>
      </c>
      <c r="O391" t="s">
        <v>44</v>
      </c>
      <c r="P391" t="s">
        <v>44</v>
      </c>
      <c r="Q391">
        <v>1</v>
      </c>
      <c r="W391">
        <v>0</v>
      </c>
      <c r="X391">
        <v>385434311</v>
      </c>
      <c r="Y391">
        <v>1.7</v>
      </c>
      <c r="AA391">
        <v>154.85</v>
      </c>
      <c r="AB391">
        <v>0</v>
      </c>
      <c r="AC391">
        <v>0</v>
      </c>
      <c r="AD391">
        <v>0</v>
      </c>
      <c r="AE391">
        <v>154.85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1.7</v>
      </c>
      <c r="AU391" t="s">
        <v>3</v>
      </c>
      <c r="AV391">
        <v>0</v>
      </c>
      <c r="AW391">
        <v>2</v>
      </c>
      <c r="AX391">
        <v>40388430</v>
      </c>
      <c r="AY391">
        <v>1</v>
      </c>
      <c r="AZ391">
        <v>0</v>
      </c>
      <c r="BA391">
        <v>389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Y391*Source!I799</f>
        <v>0</v>
      </c>
      <c r="CY391">
        <f t="shared" si="56"/>
        <v>154.85</v>
      </c>
      <c r="CZ391">
        <f t="shared" si="57"/>
        <v>154.85</v>
      </c>
      <c r="DA391">
        <f t="shared" si="58"/>
        <v>1</v>
      </c>
      <c r="DB391">
        <f t="shared" si="54"/>
        <v>263.25</v>
      </c>
      <c r="DC391">
        <f t="shared" si="55"/>
        <v>0</v>
      </c>
    </row>
    <row r="392" spans="1:107" x14ac:dyDescent="0.2">
      <c r="A392">
        <f>ROW(Source!A799)</f>
        <v>799</v>
      </c>
      <c r="B392">
        <v>40385408</v>
      </c>
      <c r="C392">
        <v>40388413</v>
      </c>
      <c r="D392">
        <v>26767501</v>
      </c>
      <c r="E392">
        <v>1</v>
      </c>
      <c r="F392">
        <v>1</v>
      </c>
      <c r="G392">
        <v>26675980</v>
      </c>
      <c r="H392">
        <v>3</v>
      </c>
      <c r="I392" t="s">
        <v>585</v>
      </c>
      <c r="J392" t="s">
        <v>587</v>
      </c>
      <c r="K392" t="s">
        <v>586</v>
      </c>
      <c r="L392">
        <v>1327</v>
      </c>
      <c r="N392">
        <v>1005</v>
      </c>
      <c r="O392" t="s">
        <v>466</v>
      </c>
      <c r="P392" t="s">
        <v>466</v>
      </c>
      <c r="Q392">
        <v>1</v>
      </c>
      <c r="W392">
        <v>0</v>
      </c>
      <c r="X392">
        <v>321713354</v>
      </c>
      <c r="Y392">
        <v>100</v>
      </c>
      <c r="AA392">
        <v>4198.2</v>
      </c>
      <c r="AB392">
        <v>0</v>
      </c>
      <c r="AC392">
        <v>0</v>
      </c>
      <c r="AD392">
        <v>0</v>
      </c>
      <c r="AE392">
        <v>1206.3800000000001</v>
      </c>
      <c r="AF392">
        <v>0</v>
      </c>
      <c r="AG392">
        <v>0</v>
      </c>
      <c r="AH392">
        <v>0</v>
      </c>
      <c r="AI392">
        <v>3.48</v>
      </c>
      <c r="AJ392">
        <v>1</v>
      </c>
      <c r="AK392">
        <v>1</v>
      </c>
      <c r="AL392">
        <v>1</v>
      </c>
      <c r="AN392">
        <v>0</v>
      </c>
      <c r="AO392">
        <v>0</v>
      </c>
      <c r="AP392">
        <v>0</v>
      </c>
      <c r="AQ392">
        <v>0</v>
      </c>
      <c r="AR392">
        <v>0</v>
      </c>
      <c r="AS392" t="s">
        <v>3</v>
      </c>
      <c r="AT392">
        <v>100</v>
      </c>
      <c r="AU392" t="s">
        <v>3</v>
      </c>
      <c r="AV392">
        <v>0</v>
      </c>
      <c r="AW392">
        <v>1</v>
      </c>
      <c r="AX392">
        <v>-1</v>
      </c>
      <c r="AY392">
        <v>0</v>
      </c>
      <c r="AZ392">
        <v>0</v>
      </c>
      <c r="BA392" t="s">
        <v>3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Y392*Source!I799</f>
        <v>0</v>
      </c>
      <c r="CY392">
        <f t="shared" si="56"/>
        <v>4198.2</v>
      </c>
      <c r="CZ392">
        <f t="shared" si="57"/>
        <v>1206.3800000000001</v>
      </c>
      <c r="DA392">
        <f t="shared" si="58"/>
        <v>3.48</v>
      </c>
      <c r="DB392">
        <f t="shared" si="54"/>
        <v>120638</v>
      </c>
      <c r="DC392">
        <f t="shared" si="55"/>
        <v>0</v>
      </c>
    </row>
    <row r="393" spans="1:107" x14ac:dyDescent="0.2">
      <c r="A393">
        <f>ROW(Source!A799)</f>
        <v>799</v>
      </c>
      <c r="B393">
        <v>40385408</v>
      </c>
      <c r="C393">
        <v>40388413</v>
      </c>
      <c r="D393">
        <v>26763881</v>
      </c>
      <c r="E393">
        <v>1</v>
      </c>
      <c r="F393">
        <v>1</v>
      </c>
      <c r="G393">
        <v>26675980</v>
      </c>
      <c r="H393">
        <v>3</v>
      </c>
      <c r="I393" t="s">
        <v>174</v>
      </c>
      <c r="J393" t="s">
        <v>176</v>
      </c>
      <c r="K393" t="s">
        <v>175</v>
      </c>
      <c r="L393">
        <v>1339</v>
      </c>
      <c r="N393">
        <v>1007</v>
      </c>
      <c r="O393" t="s">
        <v>44</v>
      </c>
      <c r="P393" t="s">
        <v>44</v>
      </c>
      <c r="Q393">
        <v>1</v>
      </c>
      <c r="W393">
        <v>0</v>
      </c>
      <c r="X393">
        <v>2069056849</v>
      </c>
      <c r="Y393">
        <v>0.5</v>
      </c>
      <c r="AA393">
        <v>104.99</v>
      </c>
      <c r="AB393">
        <v>0</v>
      </c>
      <c r="AC393">
        <v>0</v>
      </c>
      <c r="AD393">
        <v>0</v>
      </c>
      <c r="AE393">
        <v>104.99</v>
      </c>
      <c r="AF393">
        <v>0</v>
      </c>
      <c r="AG393">
        <v>0</v>
      </c>
      <c r="AH393">
        <v>0</v>
      </c>
      <c r="AI393">
        <v>1</v>
      </c>
      <c r="AJ393">
        <v>1</v>
      </c>
      <c r="AK393">
        <v>1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0.5</v>
      </c>
      <c r="AU393" t="s">
        <v>3</v>
      </c>
      <c r="AV393">
        <v>0</v>
      </c>
      <c r="AW393">
        <v>2</v>
      </c>
      <c r="AX393">
        <v>40388431</v>
      </c>
      <c r="AY393">
        <v>1</v>
      </c>
      <c r="AZ393">
        <v>0</v>
      </c>
      <c r="BA393">
        <v>390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Y393*Source!I799</f>
        <v>0</v>
      </c>
      <c r="CY393">
        <f t="shared" si="56"/>
        <v>104.99</v>
      </c>
      <c r="CZ393">
        <f t="shared" si="57"/>
        <v>104.99</v>
      </c>
      <c r="DA393">
        <f t="shared" si="58"/>
        <v>1</v>
      </c>
      <c r="DB393">
        <f t="shared" si="54"/>
        <v>52.5</v>
      </c>
      <c r="DC393">
        <f t="shared" si="55"/>
        <v>0</v>
      </c>
    </row>
    <row r="394" spans="1:107" x14ac:dyDescent="0.2">
      <c r="A394">
        <f>ROW(Source!A799)</f>
        <v>799</v>
      </c>
      <c r="B394">
        <v>40385408</v>
      </c>
      <c r="C394">
        <v>40388413</v>
      </c>
      <c r="D394">
        <v>26763291</v>
      </c>
      <c r="E394">
        <v>1</v>
      </c>
      <c r="F394">
        <v>1</v>
      </c>
      <c r="G394">
        <v>26675980</v>
      </c>
      <c r="H394">
        <v>3</v>
      </c>
      <c r="I394" t="s">
        <v>1091</v>
      </c>
      <c r="J394" t="s">
        <v>1092</v>
      </c>
      <c r="K394" t="s">
        <v>1093</v>
      </c>
      <c r="L394">
        <v>1339</v>
      </c>
      <c r="N394">
        <v>1007</v>
      </c>
      <c r="O394" t="s">
        <v>44</v>
      </c>
      <c r="P394" t="s">
        <v>44</v>
      </c>
      <c r="Q394">
        <v>1</v>
      </c>
      <c r="W394">
        <v>0</v>
      </c>
      <c r="X394">
        <v>-903611095</v>
      </c>
      <c r="Y394">
        <v>6.8399999999999997E-3</v>
      </c>
      <c r="AA394">
        <v>2472.13</v>
      </c>
      <c r="AB394">
        <v>0</v>
      </c>
      <c r="AC394">
        <v>0</v>
      </c>
      <c r="AD394">
        <v>0</v>
      </c>
      <c r="AE394">
        <v>2472.13</v>
      </c>
      <c r="AF394">
        <v>0</v>
      </c>
      <c r="AG394">
        <v>0</v>
      </c>
      <c r="AH394">
        <v>0</v>
      </c>
      <c r="AI394">
        <v>1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6.8399999999999997E-3</v>
      </c>
      <c r="AU394" t="s">
        <v>3</v>
      </c>
      <c r="AV394">
        <v>0</v>
      </c>
      <c r="AW394">
        <v>2</v>
      </c>
      <c r="AX394">
        <v>40388432</v>
      </c>
      <c r="AY394">
        <v>1</v>
      </c>
      <c r="AZ394">
        <v>0</v>
      </c>
      <c r="BA394">
        <v>391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Y394*Source!I799</f>
        <v>0</v>
      </c>
      <c r="CY394">
        <f t="shared" si="56"/>
        <v>2472.13</v>
      </c>
      <c r="CZ394">
        <f t="shared" si="57"/>
        <v>2472.13</v>
      </c>
      <c r="DA394">
        <f t="shared" si="58"/>
        <v>1</v>
      </c>
      <c r="DB394">
        <f t="shared" si="54"/>
        <v>16.91</v>
      </c>
      <c r="DC394">
        <f t="shared" si="55"/>
        <v>0</v>
      </c>
    </row>
    <row r="395" spans="1:107" x14ac:dyDescent="0.2">
      <c r="A395">
        <f>ROW(Source!A799)</f>
        <v>799</v>
      </c>
      <c r="B395">
        <v>40385408</v>
      </c>
      <c r="C395">
        <v>40388413</v>
      </c>
      <c r="D395">
        <v>26781833</v>
      </c>
      <c r="E395">
        <v>1</v>
      </c>
      <c r="F395">
        <v>1</v>
      </c>
      <c r="G395">
        <v>26675980</v>
      </c>
      <c r="H395">
        <v>3</v>
      </c>
      <c r="I395" t="s">
        <v>1094</v>
      </c>
      <c r="J395" t="s">
        <v>1095</v>
      </c>
      <c r="K395" t="s">
        <v>1096</v>
      </c>
      <c r="L395">
        <v>1339</v>
      </c>
      <c r="N395">
        <v>1007</v>
      </c>
      <c r="O395" t="s">
        <v>44</v>
      </c>
      <c r="P395" t="s">
        <v>44</v>
      </c>
      <c r="Q395">
        <v>1</v>
      </c>
      <c r="W395">
        <v>0</v>
      </c>
      <c r="X395">
        <v>-1161195218</v>
      </c>
      <c r="Y395">
        <v>3.6</v>
      </c>
      <c r="AA395">
        <v>478.96</v>
      </c>
      <c r="AB395">
        <v>0</v>
      </c>
      <c r="AC395">
        <v>0</v>
      </c>
      <c r="AD395">
        <v>0</v>
      </c>
      <c r="AE395">
        <v>478.96</v>
      </c>
      <c r="AF395">
        <v>0</v>
      </c>
      <c r="AG395">
        <v>0</v>
      </c>
      <c r="AH395">
        <v>0</v>
      </c>
      <c r="AI395">
        <v>1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3.6</v>
      </c>
      <c r="AU395" t="s">
        <v>3</v>
      </c>
      <c r="AV395">
        <v>0</v>
      </c>
      <c r="AW395">
        <v>2</v>
      </c>
      <c r="AX395">
        <v>40388433</v>
      </c>
      <c r="AY395">
        <v>1</v>
      </c>
      <c r="AZ395">
        <v>0</v>
      </c>
      <c r="BA395">
        <v>392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Y395*Source!I799</f>
        <v>0</v>
      </c>
      <c r="CY395">
        <f t="shared" si="56"/>
        <v>478.96</v>
      </c>
      <c r="CZ395">
        <f t="shared" si="57"/>
        <v>478.96</v>
      </c>
      <c r="DA395">
        <f t="shared" si="58"/>
        <v>1</v>
      </c>
      <c r="DB395">
        <f t="shared" si="54"/>
        <v>1724.26</v>
      </c>
      <c r="DC395">
        <f t="shared" si="55"/>
        <v>0</v>
      </c>
    </row>
    <row r="396" spans="1:107" x14ac:dyDescent="0.2">
      <c r="A396">
        <f>ROW(Source!A799)</f>
        <v>799</v>
      </c>
      <c r="B396">
        <v>40385408</v>
      </c>
      <c r="C396">
        <v>40388413</v>
      </c>
      <c r="D396">
        <v>26785555</v>
      </c>
      <c r="E396">
        <v>1</v>
      </c>
      <c r="F396">
        <v>1</v>
      </c>
      <c r="G396">
        <v>26675980</v>
      </c>
      <c r="H396">
        <v>3</v>
      </c>
      <c r="I396" t="s">
        <v>456</v>
      </c>
      <c r="J396" t="s">
        <v>458</v>
      </c>
      <c r="K396" t="s">
        <v>457</v>
      </c>
      <c r="L396">
        <v>1354</v>
      </c>
      <c r="N396">
        <v>1010</v>
      </c>
      <c r="O396" t="s">
        <v>344</v>
      </c>
      <c r="P396" t="s">
        <v>344</v>
      </c>
      <c r="Q396">
        <v>1</v>
      </c>
      <c r="W396">
        <v>0</v>
      </c>
      <c r="X396">
        <v>-1816805806</v>
      </c>
      <c r="Y396">
        <v>0.5</v>
      </c>
      <c r="AA396">
        <v>739.92</v>
      </c>
      <c r="AB396">
        <v>0</v>
      </c>
      <c r="AC396">
        <v>0</v>
      </c>
      <c r="AD396">
        <v>0</v>
      </c>
      <c r="AE396">
        <v>437.82</v>
      </c>
      <c r="AF396">
        <v>0</v>
      </c>
      <c r="AG396">
        <v>0</v>
      </c>
      <c r="AH396">
        <v>0</v>
      </c>
      <c r="AI396">
        <v>1.69</v>
      </c>
      <c r="AJ396">
        <v>1</v>
      </c>
      <c r="AK396">
        <v>1</v>
      </c>
      <c r="AL396">
        <v>1</v>
      </c>
      <c r="AN396">
        <v>0</v>
      </c>
      <c r="AO396">
        <v>0</v>
      </c>
      <c r="AP396">
        <v>0</v>
      </c>
      <c r="AQ396">
        <v>0</v>
      </c>
      <c r="AR396">
        <v>0</v>
      </c>
      <c r="AS396" t="s">
        <v>3</v>
      </c>
      <c r="AT396">
        <v>0.5</v>
      </c>
      <c r="AU396" t="s">
        <v>3</v>
      </c>
      <c r="AV396">
        <v>0</v>
      </c>
      <c r="AW396">
        <v>1</v>
      </c>
      <c r="AX396">
        <v>-1</v>
      </c>
      <c r="AY396">
        <v>0</v>
      </c>
      <c r="AZ396">
        <v>0</v>
      </c>
      <c r="BA396" t="s">
        <v>3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Y396*Source!I799</f>
        <v>0</v>
      </c>
      <c r="CY396">
        <f t="shared" si="56"/>
        <v>739.92</v>
      </c>
      <c r="CZ396">
        <f t="shared" si="57"/>
        <v>437.82</v>
      </c>
      <c r="DA396">
        <f t="shared" si="58"/>
        <v>1.69</v>
      </c>
      <c r="DB396">
        <f t="shared" si="54"/>
        <v>218.91</v>
      </c>
      <c r="DC396">
        <f t="shared" si="55"/>
        <v>0</v>
      </c>
    </row>
    <row r="397" spans="1:107" x14ac:dyDescent="0.2">
      <c r="A397">
        <f>ROW(Source!A802)</f>
        <v>802</v>
      </c>
      <c r="B397">
        <v>40385408</v>
      </c>
      <c r="C397">
        <v>40388438</v>
      </c>
      <c r="D397">
        <v>26715131</v>
      </c>
      <c r="E397">
        <v>26675980</v>
      </c>
      <c r="F397">
        <v>1</v>
      </c>
      <c r="G397">
        <v>26675980</v>
      </c>
      <c r="H397">
        <v>1</v>
      </c>
      <c r="I397" t="s">
        <v>901</v>
      </c>
      <c r="J397" t="s">
        <v>3</v>
      </c>
      <c r="K397" t="s">
        <v>902</v>
      </c>
      <c r="L397">
        <v>1191</v>
      </c>
      <c r="N397">
        <v>1013</v>
      </c>
      <c r="O397" t="s">
        <v>903</v>
      </c>
      <c r="P397" t="s">
        <v>903</v>
      </c>
      <c r="Q397">
        <v>1</v>
      </c>
      <c r="W397">
        <v>0</v>
      </c>
      <c r="X397">
        <v>476480486</v>
      </c>
      <c r="Y397">
        <v>22.64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</v>
      </c>
      <c r="AJ397">
        <v>1</v>
      </c>
      <c r="AK397">
        <v>1</v>
      </c>
      <c r="AL397">
        <v>1</v>
      </c>
      <c r="AN397">
        <v>0</v>
      </c>
      <c r="AO397">
        <v>1</v>
      </c>
      <c r="AP397">
        <v>1</v>
      </c>
      <c r="AQ397">
        <v>0</v>
      </c>
      <c r="AR397">
        <v>0</v>
      </c>
      <c r="AS397" t="s">
        <v>3</v>
      </c>
      <c r="AT397">
        <v>11.32</v>
      </c>
      <c r="AU397" t="s">
        <v>63</v>
      </c>
      <c r="AV397">
        <v>1</v>
      </c>
      <c r="AW397">
        <v>2</v>
      </c>
      <c r="AX397">
        <v>40388443</v>
      </c>
      <c r="AY397">
        <v>1</v>
      </c>
      <c r="AZ397">
        <v>0</v>
      </c>
      <c r="BA397">
        <v>395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Y397*Source!I802</f>
        <v>0</v>
      </c>
      <c r="CY397">
        <f>AD397</f>
        <v>0</v>
      </c>
      <c r="CZ397">
        <f>AH397</f>
        <v>0</v>
      </c>
      <c r="DA397">
        <f>AL397</f>
        <v>1</v>
      </c>
      <c r="DB397">
        <f>ROUND((ROUND(AT397*CZ397,2)*2),6)</f>
        <v>0</v>
      </c>
      <c r="DC397">
        <f>ROUND((ROUND(AT397*AG397,2)*2),6)</f>
        <v>0</v>
      </c>
    </row>
    <row r="398" spans="1:107" x14ac:dyDescent="0.2">
      <c r="A398">
        <f>ROW(Source!A802)</f>
        <v>802</v>
      </c>
      <c r="B398">
        <v>40385408</v>
      </c>
      <c r="C398">
        <v>40388438</v>
      </c>
      <c r="D398">
        <v>26788286</v>
      </c>
      <c r="E398">
        <v>1</v>
      </c>
      <c r="F398">
        <v>1</v>
      </c>
      <c r="G398">
        <v>26675980</v>
      </c>
      <c r="H398">
        <v>2</v>
      </c>
      <c r="I398" t="s">
        <v>1097</v>
      </c>
      <c r="J398" t="s">
        <v>1098</v>
      </c>
      <c r="K398" t="s">
        <v>1099</v>
      </c>
      <c r="L398">
        <v>1367</v>
      </c>
      <c r="N398">
        <v>1011</v>
      </c>
      <c r="O398" t="s">
        <v>907</v>
      </c>
      <c r="P398" t="s">
        <v>907</v>
      </c>
      <c r="Q398">
        <v>1</v>
      </c>
      <c r="W398">
        <v>0</v>
      </c>
      <c r="X398">
        <v>-2134268891</v>
      </c>
      <c r="Y398">
        <v>6.4</v>
      </c>
      <c r="AA398">
        <v>0</v>
      </c>
      <c r="AB398">
        <v>6.43</v>
      </c>
      <c r="AC398">
        <v>0.09</v>
      </c>
      <c r="AD398">
        <v>0</v>
      </c>
      <c r="AE398">
        <v>0</v>
      </c>
      <c r="AF398">
        <v>6.43</v>
      </c>
      <c r="AG398">
        <v>0.09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1</v>
      </c>
      <c r="AQ398">
        <v>0</v>
      </c>
      <c r="AR398">
        <v>0</v>
      </c>
      <c r="AS398" t="s">
        <v>3</v>
      </c>
      <c r="AT398">
        <v>3.2</v>
      </c>
      <c r="AU398" t="s">
        <v>63</v>
      </c>
      <c r="AV398">
        <v>0</v>
      </c>
      <c r="AW398">
        <v>2</v>
      </c>
      <c r="AX398">
        <v>40388444</v>
      </c>
      <c r="AY398">
        <v>1</v>
      </c>
      <c r="AZ398">
        <v>0</v>
      </c>
      <c r="BA398">
        <v>396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Y398*Source!I802</f>
        <v>0</v>
      </c>
      <c r="CY398">
        <f>AB398</f>
        <v>6.43</v>
      </c>
      <c r="CZ398">
        <f>AF398</f>
        <v>6.43</v>
      </c>
      <c r="DA398">
        <f>AJ398</f>
        <v>1</v>
      </c>
      <c r="DB398">
        <f>ROUND((ROUND(AT398*CZ398,2)*2),6)</f>
        <v>41.16</v>
      </c>
      <c r="DC398">
        <f>ROUND((ROUND(AT398*AG398,2)*2),6)</f>
        <v>0.57999999999999996</v>
      </c>
    </row>
    <row r="399" spans="1:107" x14ac:dyDescent="0.2">
      <c r="A399">
        <f>ROW(Source!A802)</f>
        <v>802</v>
      </c>
      <c r="B399">
        <v>40385408</v>
      </c>
      <c r="C399">
        <v>40388438</v>
      </c>
      <c r="D399">
        <v>26787555</v>
      </c>
      <c r="E399">
        <v>1</v>
      </c>
      <c r="F399">
        <v>1</v>
      </c>
      <c r="G399">
        <v>26675980</v>
      </c>
      <c r="H399">
        <v>2</v>
      </c>
      <c r="I399" t="s">
        <v>995</v>
      </c>
      <c r="J399" t="s">
        <v>996</v>
      </c>
      <c r="K399" t="s">
        <v>997</v>
      </c>
      <c r="L399">
        <v>1367</v>
      </c>
      <c r="N399">
        <v>1011</v>
      </c>
      <c r="O399" t="s">
        <v>907</v>
      </c>
      <c r="P399" t="s">
        <v>907</v>
      </c>
      <c r="Q399">
        <v>1</v>
      </c>
      <c r="W399">
        <v>0</v>
      </c>
      <c r="X399">
        <v>482200787</v>
      </c>
      <c r="Y399">
        <v>0.1</v>
      </c>
      <c r="AA399">
        <v>0</v>
      </c>
      <c r="AB399">
        <v>73</v>
      </c>
      <c r="AC399">
        <v>16.899999999999999</v>
      </c>
      <c r="AD399">
        <v>0</v>
      </c>
      <c r="AE399">
        <v>0</v>
      </c>
      <c r="AF399">
        <v>73</v>
      </c>
      <c r="AG399">
        <v>16.899999999999999</v>
      </c>
      <c r="AH399">
        <v>0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0.05</v>
      </c>
      <c r="AU399" t="s">
        <v>63</v>
      </c>
      <c r="AV399">
        <v>0</v>
      </c>
      <c r="AW399">
        <v>2</v>
      </c>
      <c r="AX399">
        <v>40388445</v>
      </c>
      <c r="AY399">
        <v>1</v>
      </c>
      <c r="AZ399">
        <v>0</v>
      </c>
      <c r="BA399">
        <v>397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Y399*Source!I802</f>
        <v>0</v>
      </c>
      <c r="CY399">
        <f>AB399</f>
        <v>73</v>
      </c>
      <c r="CZ399">
        <f>AF399</f>
        <v>73</v>
      </c>
      <c r="DA399">
        <f>AJ399</f>
        <v>1</v>
      </c>
      <c r="DB399">
        <f>ROUND((ROUND(AT399*CZ399,2)*2),6)</f>
        <v>7.3</v>
      </c>
      <c r="DC399">
        <f>ROUND((ROUND(AT399*AG399,2)*2),6)</f>
        <v>1.7</v>
      </c>
    </row>
    <row r="400" spans="1:107" x14ac:dyDescent="0.2">
      <c r="A400">
        <f>ROW(Source!A802)</f>
        <v>802</v>
      </c>
      <c r="B400">
        <v>40385408</v>
      </c>
      <c r="C400">
        <v>40388438</v>
      </c>
      <c r="D400">
        <v>26785555</v>
      </c>
      <c r="E400">
        <v>1</v>
      </c>
      <c r="F400">
        <v>1</v>
      </c>
      <c r="G400">
        <v>26675980</v>
      </c>
      <c r="H400">
        <v>3</v>
      </c>
      <c r="I400" t="s">
        <v>456</v>
      </c>
      <c r="J400" t="s">
        <v>458</v>
      </c>
      <c r="K400" t="s">
        <v>457</v>
      </c>
      <c r="L400">
        <v>1354</v>
      </c>
      <c r="N400">
        <v>1010</v>
      </c>
      <c r="O400" t="s">
        <v>344</v>
      </c>
      <c r="P400" t="s">
        <v>344</v>
      </c>
      <c r="Q400">
        <v>1</v>
      </c>
      <c r="W400">
        <v>0</v>
      </c>
      <c r="X400">
        <v>-1816805806</v>
      </c>
      <c r="Y400">
        <v>8.0000000000000002E-3</v>
      </c>
      <c r="AA400">
        <v>739.92</v>
      </c>
      <c r="AB400">
        <v>0</v>
      </c>
      <c r="AC400">
        <v>0</v>
      </c>
      <c r="AD400">
        <v>0</v>
      </c>
      <c r="AE400">
        <v>437.82</v>
      </c>
      <c r="AF400">
        <v>0</v>
      </c>
      <c r="AG400">
        <v>0</v>
      </c>
      <c r="AH400">
        <v>0</v>
      </c>
      <c r="AI400">
        <v>1.69</v>
      </c>
      <c r="AJ400">
        <v>1</v>
      </c>
      <c r="AK400">
        <v>1</v>
      </c>
      <c r="AL400">
        <v>1</v>
      </c>
      <c r="AN400">
        <v>0</v>
      </c>
      <c r="AO400">
        <v>0</v>
      </c>
      <c r="AP400">
        <v>1</v>
      </c>
      <c r="AQ400">
        <v>0</v>
      </c>
      <c r="AR400">
        <v>0</v>
      </c>
      <c r="AS400" t="s">
        <v>3</v>
      </c>
      <c r="AT400">
        <v>4.0000000000000001E-3</v>
      </c>
      <c r="AU400" t="s">
        <v>63</v>
      </c>
      <c r="AV400">
        <v>0</v>
      </c>
      <c r="AW400">
        <v>1</v>
      </c>
      <c r="AX400">
        <v>-1</v>
      </c>
      <c r="AY400">
        <v>0</v>
      </c>
      <c r="AZ400">
        <v>0</v>
      </c>
      <c r="BA400" t="s">
        <v>3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Y400*Source!I802</f>
        <v>0</v>
      </c>
      <c r="CY400">
        <f>AA400</f>
        <v>739.92</v>
      </c>
      <c r="CZ400">
        <f>AE400</f>
        <v>437.82</v>
      </c>
      <c r="DA400">
        <f>AI400</f>
        <v>1.69</v>
      </c>
      <c r="DB400">
        <f>ROUND((ROUND(AT400*CZ400,2)*2),6)</f>
        <v>3.5</v>
      </c>
      <c r="DC400">
        <f>ROUND((ROUND(AT400*AG400,2)*2),6)</f>
        <v>0</v>
      </c>
    </row>
    <row r="401" spans="1:107" x14ac:dyDescent="0.2">
      <c r="A401">
        <f>ROW(Source!A838)</f>
        <v>838</v>
      </c>
      <c r="B401">
        <v>40385408</v>
      </c>
      <c r="C401">
        <v>40388448</v>
      </c>
      <c r="D401">
        <v>26715131</v>
      </c>
      <c r="E401">
        <v>26675980</v>
      </c>
      <c r="F401">
        <v>1</v>
      </c>
      <c r="G401">
        <v>26675980</v>
      </c>
      <c r="H401">
        <v>1</v>
      </c>
      <c r="I401" t="s">
        <v>901</v>
      </c>
      <c r="J401" t="s">
        <v>3</v>
      </c>
      <c r="K401" t="s">
        <v>902</v>
      </c>
      <c r="L401">
        <v>1191</v>
      </c>
      <c r="N401">
        <v>1013</v>
      </c>
      <c r="O401" t="s">
        <v>903</v>
      </c>
      <c r="P401" t="s">
        <v>903</v>
      </c>
      <c r="Q401">
        <v>1</v>
      </c>
      <c r="W401">
        <v>0</v>
      </c>
      <c r="X401">
        <v>476480486</v>
      </c>
      <c r="Y401">
        <v>1.38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1</v>
      </c>
      <c r="AJ401">
        <v>1</v>
      </c>
      <c r="AK401">
        <v>1</v>
      </c>
      <c r="AL401">
        <v>1</v>
      </c>
      <c r="AN401">
        <v>0</v>
      </c>
      <c r="AO401">
        <v>1</v>
      </c>
      <c r="AP401">
        <v>0</v>
      </c>
      <c r="AQ401">
        <v>0</v>
      </c>
      <c r="AR401">
        <v>0</v>
      </c>
      <c r="AS401" t="s">
        <v>3</v>
      </c>
      <c r="AT401">
        <v>1.38</v>
      </c>
      <c r="AU401" t="s">
        <v>3</v>
      </c>
      <c r="AV401">
        <v>1</v>
      </c>
      <c r="AW401">
        <v>2</v>
      </c>
      <c r="AX401">
        <v>40388452</v>
      </c>
      <c r="AY401">
        <v>1</v>
      </c>
      <c r="AZ401">
        <v>0</v>
      </c>
      <c r="BA401">
        <v>399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Y401*Source!I838</f>
        <v>0</v>
      </c>
      <c r="CY401">
        <f>AD401</f>
        <v>0</v>
      </c>
      <c r="CZ401">
        <f>AH401</f>
        <v>0</v>
      </c>
      <c r="DA401">
        <f>AL401</f>
        <v>1</v>
      </c>
      <c r="DB401">
        <f t="shared" ref="DB401:DB432" si="59">ROUND(ROUND(AT401*CZ401,2),6)</f>
        <v>0</v>
      </c>
      <c r="DC401">
        <f t="shared" ref="DC401:DC432" si="60">ROUND(ROUND(AT401*AG401,2),6)</f>
        <v>0</v>
      </c>
    </row>
    <row r="402" spans="1:107" x14ac:dyDescent="0.2">
      <c r="A402">
        <f>ROW(Source!A838)</f>
        <v>838</v>
      </c>
      <c r="B402">
        <v>40385408</v>
      </c>
      <c r="C402">
        <v>40388448</v>
      </c>
      <c r="D402">
        <v>26787370</v>
      </c>
      <c r="E402">
        <v>1</v>
      </c>
      <c r="F402">
        <v>1</v>
      </c>
      <c r="G402">
        <v>26675980</v>
      </c>
      <c r="H402">
        <v>2</v>
      </c>
      <c r="I402" t="s">
        <v>979</v>
      </c>
      <c r="J402" t="s">
        <v>980</v>
      </c>
      <c r="K402" t="s">
        <v>981</v>
      </c>
      <c r="L402">
        <v>1367</v>
      </c>
      <c r="N402">
        <v>1011</v>
      </c>
      <c r="O402" t="s">
        <v>907</v>
      </c>
      <c r="P402" t="s">
        <v>907</v>
      </c>
      <c r="Q402">
        <v>1</v>
      </c>
      <c r="W402">
        <v>0</v>
      </c>
      <c r="X402">
        <v>781556702</v>
      </c>
      <c r="Y402">
        <v>3.9874999999999998</v>
      </c>
      <c r="AA402">
        <v>0</v>
      </c>
      <c r="AB402">
        <v>193.58</v>
      </c>
      <c r="AC402">
        <v>34.090000000000003</v>
      </c>
      <c r="AD402">
        <v>0</v>
      </c>
      <c r="AE402">
        <v>0</v>
      </c>
      <c r="AF402">
        <v>162.4</v>
      </c>
      <c r="AG402">
        <v>28.6</v>
      </c>
      <c r="AH402">
        <v>0</v>
      </c>
      <c r="AI402">
        <v>1</v>
      </c>
      <c r="AJ402">
        <v>1</v>
      </c>
      <c r="AK402">
        <v>1</v>
      </c>
      <c r="AL402">
        <v>1</v>
      </c>
      <c r="AN402">
        <v>0</v>
      </c>
      <c r="AO402">
        <v>1</v>
      </c>
      <c r="AP402">
        <v>0</v>
      </c>
      <c r="AQ402">
        <v>0</v>
      </c>
      <c r="AR402">
        <v>0</v>
      </c>
      <c r="AS402" t="s">
        <v>3</v>
      </c>
      <c r="AT402">
        <v>3.9874999999999998</v>
      </c>
      <c r="AU402" t="s">
        <v>3</v>
      </c>
      <c r="AV402">
        <v>0</v>
      </c>
      <c r="AW402">
        <v>2</v>
      </c>
      <c r="AX402">
        <v>40388453</v>
      </c>
      <c r="AY402">
        <v>1</v>
      </c>
      <c r="AZ402">
        <v>0</v>
      </c>
      <c r="BA402">
        <v>400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Y402*Source!I838</f>
        <v>0</v>
      </c>
      <c r="CY402">
        <f>AB402</f>
        <v>193.58</v>
      </c>
      <c r="CZ402">
        <f>AF402</f>
        <v>162.4</v>
      </c>
      <c r="DA402">
        <f>AJ402</f>
        <v>1</v>
      </c>
      <c r="DB402">
        <f t="shared" si="59"/>
        <v>647.57000000000005</v>
      </c>
      <c r="DC402">
        <f t="shared" si="60"/>
        <v>114.04</v>
      </c>
    </row>
    <row r="403" spans="1:107" x14ac:dyDescent="0.2">
      <c r="A403">
        <f>ROW(Source!A838)</f>
        <v>838</v>
      </c>
      <c r="B403">
        <v>40385408</v>
      </c>
      <c r="C403">
        <v>40388448</v>
      </c>
      <c r="D403">
        <v>26787395</v>
      </c>
      <c r="E403">
        <v>1</v>
      </c>
      <c r="F403">
        <v>1</v>
      </c>
      <c r="G403">
        <v>26675980</v>
      </c>
      <c r="H403">
        <v>2</v>
      </c>
      <c r="I403" t="s">
        <v>982</v>
      </c>
      <c r="J403" t="s">
        <v>983</v>
      </c>
      <c r="K403" t="s">
        <v>984</v>
      </c>
      <c r="L403">
        <v>1367</v>
      </c>
      <c r="N403">
        <v>1011</v>
      </c>
      <c r="O403" t="s">
        <v>907</v>
      </c>
      <c r="P403" t="s">
        <v>907</v>
      </c>
      <c r="Q403">
        <v>1</v>
      </c>
      <c r="W403">
        <v>0</v>
      </c>
      <c r="X403">
        <v>695902881</v>
      </c>
      <c r="Y403">
        <v>0.997</v>
      </c>
      <c r="AA403">
        <v>0</v>
      </c>
      <c r="AB403">
        <v>131.49</v>
      </c>
      <c r="AC403">
        <v>31.61</v>
      </c>
      <c r="AD403">
        <v>0</v>
      </c>
      <c r="AE403">
        <v>0</v>
      </c>
      <c r="AF403">
        <v>110.31</v>
      </c>
      <c r="AG403">
        <v>26.52</v>
      </c>
      <c r="AH403">
        <v>0</v>
      </c>
      <c r="AI403">
        <v>1</v>
      </c>
      <c r="AJ403">
        <v>1</v>
      </c>
      <c r="AK403">
        <v>1</v>
      </c>
      <c r="AL403">
        <v>1</v>
      </c>
      <c r="AN403">
        <v>0</v>
      </c>
      <c r="AO403">
        <v>1</v>
      </c>
      <c r="AP403">
        <v>0</v>
      </c>
      <c r="AQ403">
        <v>0</v>
      </c>
      <c r="AR403">
        <v>0</v>
      </c>
      <c r="AS403" t="s">
        <v>3</v>
      </c>
      <c r="AT403">
        <v>0.997</v>
      </c>
      <c r="AU403" t="s">
        <v>3</v>
      </c>
      <c r="AV403">
        <v>0</v>
      </c>
      <c r="AW403">
        <v>2</v>
      </c>
      <c r="AX403">
        <v>40388454</v>
      </c>
      <c r="AY403">
        <v>1</v>
      </c>
      <c r="AZ403">
        <v>0</v>
      </c>
      <c r="BA403">
        <v>401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Y403*Source!I838</f>
        <v>0</v>
      </c>
      <c r="CY403">
        <f>AB403</f>
        <v>131.49</v>
      </c>
      <c r="CZ403">
        <f>AF403</f>
        <v>110.31</v>
      </c>
      <c r="DA403">
        <f>AJ403</f>
        <v>1</v>
      </c>
      <c r="DB403">
        <f t="shared" si="59"/>
        <v>109.98</v>
      </c>
      <c r="DC403">
        <f t="shared" si="60"/>
        <v>26.44</v>
      </c>
    </row>
    <row r="404" spans="1:107" x14ac:dyDescent="0.2">
      <c r="A404">
        <f>ROW(Source!A839)</f>
        <v>839</v>
      </c>
      <c r="B404">
        <v>40385408</v>
      </c>
      <c r="C404">
        <v>40388455</v>
      </c>
      <c r="D404">
        <v>26715131</v>
      </c>
      <c r="E404">
        <v>26675980</v>
      </c>
      <c r="F404">
        <v>1</v>
      </c>
      <c r="G404">
        <v>26675980</v>
      </c>
      <c r="H404">
        <v>1</v>
      </c>
      <c r="I404" t="s">
        <v>901</v>
      </c>
      <c r="J404" t="s">
        <v>3</v>
      </c>
      <c r="K404" t="s">
        <v>902</v>
      </c>
      <c r="L404">
        <v>1191</v>
      </c>
      <c r="N404">
        <v>1013</v>
      </c>
      <c r="O404" t="s">
        <v>903</v>
      </c>
      <c r="P404" t="s">
        <v>903</v>
      </c>
      <c r="Q404">
        <v>1</v>
      </c>
      <c r="W404">
        <v>0</v>
      </c>
      <c r="X404">
        <v>476480486</v>
      </c>
      <c r="Y404">
        <v>192.7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1</v>
      </c>
      <c r="AK404">
        <v>1</v>
      </c>
      <c r="AL404">
        <v>1</v>
      </c>
      <c r="AN404">
        <v>0</v>
      </c>
      <c r="AO404">
        <v>1</v>
      </c>
      <c r="AP404">
        <v>0</v>
      </c>
      <c r="AQ404">
        <v>0</v>
      </c>
      <c r="AR404">
        <v>0</v>
      </c>
      <c r="AS404" t="s">
        <v>3</v>
      </c>
      <c r="AT404">
        <v>192.7</v>
      </c>
      <c r="AU404" t="s">
        <v>3</v>
      </c>
      <c r="AV404">
        <v>1</v>
      </c>
      <c r="AW404">
        <v>2</v>
      </c>
      <c r="AX404">
        <v>40388457</v>
      </c>
      <c r="AY404">
        <v>1</v>
      </c>
      <c r="AZ404">
        <v>0</v>
      </c>
      <c r="BA404">
        <v>402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Y404*Source!I839</f>
        <v>0</v>
      </c>
      <c r="CY404">
        <f>AD404</f>
        <v>0</v>
      </c>
      <c r="CZ404">
        <f>AH404</f>
        <v>0</v>
      </c>
      <c r="DA404">
        <f>AL404</f>
        <v>1</v>
      </c>
      <c r="DB404">
        <f t="shared" si="59"/>
        <v>0</v>
      </c>
      <c r="DC404">
        <f t="shared" si="60"/>
        <v>0</v>
      </c>
    </row>
    <row r="405" spans="1:107" x14ac:dyDescent="0.2">
      <c r="A405">
        <f>ROW(Source!A840)</f>
        <v>840</v>
      </c>
      <c r="B405">
        <v>40385408</v>
      </c>
      <c r="C405">
        <v>40388458</v>
      </c>
      <c r="D405">
        <v>26715131</v>
      </c>
      <c r="E405">
        <v>26675980</v>
      </c>
      <c r="F405">
        <v>1</v>
      </c>
      <c r="G405">
        <v>26675980</v>
      </c>
      <c r="H405">
        <v>1</v>
      </c>
      <c r="I405" t="s">
        <v>901</v>
      </c>
      <c r="J405" t="s">
        <v>3</v>
      </c>
      <c r="K405" t="s">
        <v>902</v>
      </c>
      <c r="L405">
        <v>1191</v>
      </c>
      <c r="N405">
        <v>1013</v>
      </c>
      <c r="O405" t="s">
        <v>903</v>
      </c>
      <c r="P405" t="s">
        <v>903</v>
      </c>
      <c r="Q405">
        <v>1</v>
      </c>
      <c r="W405">
        <v>0</v>
      </c>
      <c r="X405">
        <v>476480486</v>
      </c>
      <c r="Y405">
        <v>83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3</v>
      </c>
      <c r="AT405">
        <v>83</v>
      </c>
      <c r="AU405" t="s">
        <v>3</v>
      </c>
      <c r="AV405">
        <v>1</v>
      </c>
      <c r="AW405">
        <v>2</v>
      </c>
      <c r="AX405">
        <v>40388460</v>
      </c>
      <c r="AY405">
        <v>1</v>
      </c>
      <c r="AZ405">
        <v>0</v>
      </c>
      <c r="BA405">
        <v>403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Y405*Source!I840</f>
        <v>0</v>
      </c>
      <c r="CY405">
        <f>AD405</f>
        <v>0</v>
      </c>
      <c r="CZ405">
        <f>AH405</f>
        <v>0</v>
      </c>
      <c r="DA405">
        <f>AL405</f>
        <v>1</v>
      </c>
      <c r="DB405">
        <f t="shared" si="59"/>
        <v>0</v>
      </c>
      <c r="DC405">
        <f t="shared" si="60"/>
        <v>0</v>
      </c>
    </row>
    <row r="406" spans="1:107" x14ac:dyDescent="0.2">
      <c r="A406">
        <f>ROW(Source!A841)</f>
        <v>841</v>
      </c>
      <c r="B406">
        <v>40385408</v>
      </c>
      <c r="C406">
        <v>40388461</v>
      </c>
      <c r="D406">
        <v>26715131</v>
      </c>
      <c r="E406">
        <v>26675980</v>
      </c>
      <c r="F406">
        <v>1</v>
      </c>
      <c r="G406">
        <v>26675980</v>
      </c>
      <c r="H406">
        <v>1</v>
      </c>
      <c r="I406" t="s">
        <v>901</v>
      </c>
      <c r="J406" t="s">
        <v>3</v>
      </c>
      <c r="K406" t="s">
        <v>902</v>
      </c>
      <c r="L406">
        <v>1191</v>
      </c>
      <c r="N406">
        <v>1013</v>
      </c>
      <c r="O406" t="s">
        <v>903</v>
      </c>
      <c r="P406" t="s">
        <v>903</v>
      </c>
      <c r="Q406">
        <v>1</v>
      </c>
      <c r="W406">
        <v>0</v>
      </c>
      <c r="X406">
        <v>476480486</v>
      </c>
      <c r="Y406">
        <v>0.85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0.85</v>
      </c>
      <c r="AU406" t="s">
        <v>3</v>
      </c>
      <c r="AV406">
        <v>1</v>
      </c>
      <c r="AW406">
        <v>2</v>
      </c>
      <c r="AX406">
        <v>40388468</v>
      </c>
      <c r="AY406">
        <v>1</v>
      </c>
      <c r="AZ406">
        <v>0</v>
      </c>
      <c r="BA406">
        <v>404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Y406*Source!I841</f>
        <v>0</v>
      </c>
      <c r="CY406">
        <f>AD406</f>
        <v>0</v>
      </c>
      <c r="CZ406">
        <f>AH406</f>
        <v>0</v>
      </c>
      <c r="DA406">
        <f>AL406</f>
        <v>1</v>
      </c>
      <c r="DB406">
        <f t="shared" si="59"/>
        <v>0</v>
      </c>
      <c r="DC406">
        <f t="shared" si="60"/>
        <v>0</v>
      </c>
    </row>
    <row r="407" spans="1:107" x14ac:dyDescent="0.2">
      <c r="A407">
        <f>ROW(Source!A841)</f>
        <v>841</v>
      </c>
      <c r="B407">
        <v>40385408</v>
      </c>
      <c r="C407">
        <v>40388461</v>
      </c>
      <c r="D407">
        <v>26787833</v>
      </c>
      <c r="E407">
        <v>1</v>
      </c>
      <c r="F407">
        <v>1</v>
      </c>
      <c r="G407">
        <v>26675980</v>
      </c>
      <c r="H407">
        <v>2</v>
      </c>
      <c r="I407" t="s">
        <v>1034</v>
      </c>
      <c r="J407" t="s">
        <v>1035</v>
      </c>
      <c r="K407" t="s">
        <v>1036</v>
      </c>
      <c r="L407">
        <v>1367</v>
      </c>
      <c r="N407">
        <v>1011</v>
      </c>
      <c r="O407" t="s">
        <v>907</v>
      </c>
      <c r="P407" t="s">
        <v>907</v>
      </c>
      <c r="Q407">
        <v>1</v>
      </c>
      <c r="W407">
        <v>0</v>
      </c>
      <c r="X407">
        <v>-668768829</v>
      </c>
      <c r="Y407">
        <v>0.2</v>
      </c>
      <c r="AA407">
        <v>0</v>
      </c>
      <c r="AB407">
        <v>43.58</v>
      </c>
      <c r="AC407">
        <v>13.96</v>
      </c>
      <c r="AD407">
        <v>0</v>
      </c>
      <c r="AE407">
        <v>0</v>
      </c>
      <c r="AF407">
        <v>41.62</v>
      </c>
      <c r="AG407">
        <v>13.33</v>
      </c>
      <c r="AH407">
        <v>0</v>
      </c>
      <c r="AI407">
        <v>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0.2</v>
      </c>
      <c r="AU407" t="s">
        <v>3</v>
      </c>
      <c r="AV407">
        <v>0</v>
      </c>
      <c r="AW407">
        <v>2</v>
      </c>
      <c r="AX407">
        <v>40388469</v>
      </c>
      <c r="AY407">
        <v>1</v>
      </c>
      <c r="AZ407">
        <v>0</v>
      </c>
      <c r="BA407">
        <v>405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Y407*Source!I841</f>
        <v>0</v>
      </c>
      <c r="CY407">
        <f>AB407</f>
        <v>43.58</v>
      </c>
      <c r="CZ407">
        <f>AF407</f>
        <v>41.62</v>
      </c>
      <c r="DA407">
        <f>AJ407</f>
        <v>1</v>
      </c>
      <c r="DB407">
        <f t="shared" si="59"/>
        <v>8.32</v>
      </c>
      <c r="DC407">
        <f t="shared" si="60"/>
        <v>2.67</v>
      </c>
    </row>
    <row r="408" spans="1:107" x14ac:dyDescent="0.2">
      <c r="A408">
        <f>ROW(Source!A841)</f>
        <v>841</v>
      </c>
      <c r="B408">
        <v>40385408</v>
      </c>
      <c r="C408">
        <v>40388461</v>
      </c>
      <c r="D408">
        <v>26788244</v>
      </c>
      <c r="E408">
        <v>1</v>
      </c>
      <c r="F408">
        <v>1</v>
      </c>
      <c r="G408">
        <v>26675980</v>
      </c>
      <c r="H408">
        <v>2</v>
      </c>
      <c r="I408" t="s">
        <v>1037</v>
      </c>
      <c r="J408" t="s">
        <v>1038</v>
      </c>
      <c r="K408" t="s">
        <v>1039</v>
      </c>
      <c r="L408">
        <v>1367</v>
      </c>
      <c r="N408">
        <v>1011</v>
      </c>
      <c r="O408" t="s">
        <v>907</v>
      </c>
      <c r="P408" t="s">
        <v>907</v>
      </c>
      <c r="Q408">
        <v>1</v>
      </c>
      <c r="W408">
        <v>0</v>
      </c>
      <c r="X408">
        <v>1280158331</v>
      </c>
      <c r="Y408">
        <v>0.4</v>
      </c>
      <c r="AA408">
        <v>0</v>
      </c>
      <c r="AB408">
        <v>0.59</v>
      </c>
      <c r="AC408">
        <v>0.09</v>
      </c>
      <c r="AD408">
        <v>0</v>
      </c>
      <c r="AE408">
        <v>0</v>
      </c>
      <c r="AF408">
        <v>0.56000000000000005</v>
      </c>
      <c r="AG408">
        <v>0.09</v>
      </c>
      <c r="AH408">
        <v>0</v>
      </c>
      <c r="AI408">
        <v>1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0.4</v>
      </c>
      <c r="AU408" t="s">
        <v>3</v>
      </c>
      <c r="AV408">
        <v>0</v>
      </c>
      <c r="AW408">
        <v>2</v>
      </c>
      <c r="AX408">
        <v>40388470</v>
      </c>
      <c r="AY408">
        <v>1</v>
      </c>
      <c r="AZ408">
        <v>0</v>
      </c>
      <c r="BA408">
        <v>406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Y408*Source!I841</f>
        <v>0</v>
      </c>
      <c r="CY408">
        <f>AB408</f>
        <v>0.59</v>
      </c>
      <c r="CZ408">
        <f>AF408</f>
        <v>0.56000000000000005</v>
      </c>
      <c r="DA408">
        <f>AJ408</f>
        <v>1</v>
      </c>
      <c r="DB408">
        <f t="shared" si="59"/>
        <v>0.22</v>
      </c>
      <c r="DC408">
        <f t="shared" si="60"/>
        <v>0.04</v>
      </c>
    </row>
    <row r="409" spans="1:107" x14ac:dyDescent="0.2">
      <c r="A409">
        <f>ROW(Source!A841)</f>
        <v>841</v>
      </c>
      <c r="B409">
        <v>40385408</v>
      </c>
      <c r="C409">
        <v>40388461</v>
      </c>
      <c r="D409">
        <v>26787551</v>
      </c>
      <c r="E409">
        <v>1</v>
      </c>
      <c r="F409">
        <v>1</v>
      </c>
      <c r="G409">
        <v>26675980</v>
      </c>
      <c r="H409">
        <v>2</v>
      </c>
      <c r="I409" t="s">
        <v>953</v>
      </c>
      <c r="J409" t="s">
        <v>954</v>
      </c>
      <c r="K409" t="s">
        <v>955</v>
      </c>
      <c r="L409">
        <v>1367</v>
      </c>
      <c r="N409">
        <v>1011</v>
      </c>
      <c r="O409" t="s">
        <v>907</v>
      </c>
      <c r="P409" t="s">
        <v>907</v>
      </c>
      <c r="Q409">
        <v>1</v>
      </c>
      <c r="W409">
        <v>0</v>
      </c>
      <c r="X409">
        <v>1022351366</v>
      </c>
      <c r="Y409">
        <v>7.0000000000000007E-2</v>
      </c>
      <c r="AA409">
        <v>0</v>
      </c>
      <c r="AB409">
        <v>111.76</v>
      </c>
      <c r="AC409">
        <v>20.100000000000001</v>
      </c>
      <c r="AD409">
        <v>0</v>
      </c>
      <c r="AE409">
        <v>0</v>
      </c>
      <c r="AF409">
        <v>106.74</v>
      </c>
      <c r="AG409">
        <v>19.2</v>
      </c>
      <c r="AH409">
        <v>0</v>
      </c>
      <c r="AI409">
        <v>1</v>
      </c>
      <c r="AJ409">
        <v>1</v>
      </c>
      <c r="AK409">
        <v>1</v>
      </c>
      <c r="AL409">
        <v>1</v>
      </c>
      <c r="AN409">
        <v>0</v>
      </c>
      <c r="AO409">
        <v>1</v>
      </c>
      <c r="AP409">
        <v>0</v>
      </c>
      <c r="AQ409">
        <v>0</v>
      </c>
      <c r="AR409">
        <v>0</v>
      </c>
      <c r="AS409" t="s">
        <v>3</v>
      </c>
      <c r="AT409">
        <v>7.0000000000000007E-2</v>
      </c>
      <c r="AU409" t="s">
        <v>3</v>
      </c>
      <c r="AV409">
        <v>0</v>
      </c>
      <c r="AW409">
        <v>2</v>
      </c>
      <c r="AX409">
        <v>40388471</v>
      </c>
      <c r="AY409">
        <v>1</v>
      </c>
      <c r="AZ409">
        <v>0</v>
      </c>
      <c r="BA409">
        <v>407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Y409*Source!I841</f>
        <v>0</v>
      </c>
      <c r="CY409">
        <f>AB409</f>
        <v>111.76</v>
      </c>
      <c r="CZ409">
        <f>AF409</f>
        <v>106.74</v>
      </c>
      <c r="DA409">
        <f>AJ409</f>
        <v>1</v>
      </c>
      <c r="DB409">
        <f t="shared" si="59"/>
        <v>7.47</v>
      </c>
      <c r="DC409">
        <f t="shared" si="60"/>
        <v>1.34</v>
      </c>
    </row>
    <row r="410" spans="1:107" x14ac:dyDescent="0.2">
      <c r="A410">
        <f>ROW(Source!A841)</f>
        <v>841</v>
      </c>
      <c r="B410">
        <v>40385408</v>
      </c>
      <c r="C410">
        <v>40388461</v>
      </c>
      <c r="D410">
        <v>26763322</v>
      </c>
      <c r="E410">
        <v>1</v>
      </c>
      <c r="F410">
        <v>1</v>
      </c>
      <c r="G410">
        <v>26675980</v>
      </c>
      <c r="H410">
        <v>3</v>
      </c>
      <c r="I410" t="s">
        <v>565</v>
      </c>
      <c r="J410" t="s">
        <v>567</v>
      </c>
      <c r="K410" t="s">
        <v>566</v>
      </c>
      <c r="L410">
        <v>1339</v>
      </c>
      <c r="N410">
        <v>1007</v>
      </c>
      <c r="O410" t="s">
        <v>44</v>
      </c>
      <c r="P410" t="s">
        <v>44</v>
      </c>
      <c r="Q410">
        <v>1</v>
      </c>
      <c r="W410">
        <v>0</v>
      </c>
      <c r="X410">
        <v>-862991314</v>
      </c>
      <c r="Y410">
        <v>0.15</v>
      </c>
      <c r="AA410">
        <v>7.09</v>
      </c>
      <c r="AB410">
        <v>0</v>
      </c>
      <c r="AC410">
        <v>0</v>
      </c>
      <c r="AD410">
        <v>0</v>
      </c>
      <c r="AE410">
        <v>7.07</v>
      </c>
      <c r="AF410">
        <v>0</v>
      </c>
      <c r="AG410">
        <v>0</v>
      </c>
      <c r="AH410">
        <v>0</v>
      </c>
      <c r="AI410">
        <v>1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0.15</v>
      </c>
      <c r="AU410" t="s">
        <v>3</v>
      </c>
      <c r="AV410">
        <v>0</v>
      </c>
      <c r="AW410">
        <v>2</v>
      </c>
      <c r="AX410">
        <v>40388472</v>
      </c>
      <c r="AY410">
        <v>1</v>
      </c>
      <c r="AZ410">
        <v>0</v>
      </c>
      <c r="BA410">
        <v>408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Y410*Source!I841</f>
        <v>0</v>
      </c>
      <c r="CY410">
        <f>AA410</f>
        <v>7.09</v>
      </c>
      <c r="CZ410">
        <f>AE410</f>
        <v>7.07</v>
      </c>
      <c r="DA410">
        <f>AI410</f>
        <v>1</v>
      </c>
      <c r="DB410">
        <f t="shared" si="59"/>
        <v>1.06</v>
      </c>
      <c r="DC410">
        <f t="shared" si="60"/>
        <v>0</v>
      </c>
    </row>
    <row r="411" spans="1:107" x14ac:dyDescent="0.2">
      <c r="A411">
        <f>ROW(Source!A841)</f>
        <v>841</v>
      </c>
      <c r="B411">
        <v>40385408</v>
      </c>
      <c r="C411">
        <v>40388461</v>
      </c>
      <c r="D411">
        <v>26764598</v>
      </c>
      <c r="E411">
        <v>1</v>
      </c>
      <c r="F411">
        <v>1</v>
      </c>
      <c r="G411">
        <v>26675980</v>
      </c>
      <c r="H411">
        <v>3</v>
      </c>
      <c r="I411" t="s">
        <v>602</v>
      </c>
      <c r="J411" t="s">
        <v>604</v>
      </c>
      <c r="K411" t="s">
        <v>603</v>
      </c>
      <c r="L411">
        <v>1339</v>
      </c>
      <c r="N411">
        <v>1007</v>
      </c>
      <c r="O411" t="s">
        <v>44</v>
      </c>
      <c r="P411" t="s">
        <v>44</v>
      </c>
      <c r="Q411">
        <v>1</v>
      </c>
      <c r="W411">
        <v>0</v>
      </c>
      <c r="X411">
        <v>802244652</v>
      </c>
      <c r="Y411">
        <v>1.1499999999999999</v>
      </c>
      <c r="AA411">
        <v>1842.75</v>
      </c>
      <c r="AB411">
        <v>0</v>
      </c>
      <c r="AC411">
        <v>0</v>
      </c>
      <c r="AD411">
        <v>0</v>
      </c>
      <c r="AE411">
        <v>214.13</v>
      </c>
      <c r="AF411">
        <v>0</v>
      </c>
      <c r="AG411">
        <v>0</v>
      </c>
      <c r="AH411">
        <v>0</v>
      </c>
      <c r="AI411">
        <v>8.58</v>
      </c>
      <c r="AJ411">
        <v>1</v>
      </c>
      <c r="AK411">
        <v>1</v>
      </c>
      <c r="AL411">
        <v>1</v>
      </c>
      <c r="AN411">
        <v>0</v>
      </c>
      <c r="AO411">
        <v>0</v>
      </c>
      <c r="AP411">
        <v>0</v>
      </c>
      <c r="AQ411">
        <v>0</v>
      </c>
      <c r="AR411">
        <v>0</v>
      </c>
      <c r="AS411" t="s">
        <v>3</v>
      </c>
      <c r="AT411">
        <v>1.1499999999999999</v>
      </c>
      <c r="AU411" t="s">
        <v>3</v>
      </c>
      <c r="AV411">
        <v>0</v>
      </c>
      <c r="AW411">
        <v>1</v>
      </c>
      <c r="AX411">
        <v>-1</v>
      </c>
      <c r="AY411">
        <v>0</v>
      </c>
      <c r="AZ411">
        <v>0</v>
      </c>
      <c r="BA411" t="s">
        <v>3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Y411*Source!I841</f>
        <v>0</v>
      </c>
      <c r="CY411">
        <f>AA411</f>
        <v>1842.75</v>
      </c>
      <c r="CZ411">
        <f>AE411</f>
        <v>214.13</v>
      </c>
      <c r="DA411">
        <f>AI411</f>
        <v>8.58</v>
      </c>
      <c r="DB411">
        <f t="shared" si="59"/>
        <v>246.25</v>
      </c>
      <c r="DC411">
        <f t="shared" si="60"/>
        <v>0</v>
      </c>
    </row>
    <row r="412" spans="1:107" x14ac:dyDescent="0.2">
      <c r="A412">
        <f>ROW(Source!A843)</f>
        <v>843</v>
      </c>
      <c r="B412">
        <v>40385408</v>
      </c>
      <c r="C412">
        <v>40388475</v>
      </c>
      <c r="D412">
        <v>26715131</v>
      </c>
      <c r="E412">
        <v>26675980</v>
      </c>
      <c r="F412">
        <v>1</v>
      </c>
      <c r="G412">
        <v>26675980</v>
      </c>
      <c r="H412">
        <v>1</v>
      </c>
      <c r="I412" t="s">
        <v>901</v>
      </c>
      <c r="J412" t="s">
        <v>3</v>
      </c>
      <c r="K412" t="s">
        <v>902</v>
      </c>
      <c r="L412">
        <v>1191</v>
      </c>
      <c r="N412">
        <v>1013</v>
      </c>
      <c r="O412" t="s">
        <v>903</v>
      </c>
      <c r="P412" t="s">
        <v>903</v>
      </c>
      <c r="Q412">
        <v>1</v>
      </c>
      <c r="W412">
        <v>0</v>
      </c>
      <c r="X412">
        <v>476480486</v>
      </c>
      <c r="Y412">
        <v>179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0</v>
      </c>
      <c r="AQ412">
        <v>0</v>
      </c>
      <c r="AR412">
        <v>0</v>
      </c>
      <c r="AS412" t="s">
        <v>3</v>
      </c>
      <c r="AT412">
        <v>179</v>
      </c>
      <c r="AU412" t="s">
        <v>3</v>
      </c>
      <c r="AV412">
        <v>1</v>
      </c>
      <c r="AW412">
        <v>2</v>
      </c>
      <c r="AX412">
        <v>40388492</v>
      </c>
      <c r="AY412">
        <v>1</v>
      </c>
      <c r="AZ412">
        <v>0</v>
      </c>
      <c r="BA412">
        <v>410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Y412*Source!I843</f>
        <v>0</v>
      </c>
      <c r="CY412">
        <f>AD412</f>
        <v>0</v>
      </c>
      <c r="CZ412">
        <f>AH412</f>
        <v>0</v>
      </c>
      <c r="DA412">
        <f>AL412</f>
        <v>1</v>
      </c>
      <c r="DB412">
        <f t="shared" si="59"/>
        <v>0</v>
      </c>
      <c r="DC412">
        <f t="shared" si="60"/>
        <v>0</v>
      </c>
    </row>
    <row r="413" spans="1:107" x14ac:dyDescent="0.2">
      <c r="A413">
        <f>ROW(Source!A843)</f>
        <v>843</v>
      </c>
      <c r="B413">
        <v>40385408</v>
      </c>
      <c r="C413">
        <v>40388475</v>
      </c>
      <c r="D413">
        <v>26787932</v>
      </c>
      <c r="E413">
        <v>1</v>
      </c>
      <c r="F413">
        <v>1</v>
      </c>
      <c r="G413">
        <v>26675980</v>
      </c>
      <c r="H413">
        <v>2</v>
      </c>
      <c r="I413" t="s">
        <v>1049</v>
      </c>
      <c r="J413" t="s">
        <v>1050</v>
      </c>
      <c r="K413" t="s">
        <v>1051</v>
      </c>
      <c r="L413">
        <v>1367</v>
      </c>
      <c r="N413">
        <v>1011</v>
      </c>
      <c r="O413" t="s">
        <v>907</v>
      </c>
      <c r="P413" t="s">
        <v>907</v>
      </c>
      <c r="Q413">
        <v>1</v>
      </c>
      <c r="W413">
        <v>0</v>
      </c>
      <c r="X413">
        <v>-243982840</v>
      </c>
      <c r="Y413">
        <v>120</v>
      </c>
      <c r="AA413">
        <v>0</v>
      </c>
      <c r="AB413">
        <v>6.51</v>
      </c>
      <c r="AC413">
        <v>0.3</v>
      </c>
      <c r="AD413">
        <v>0</v>
      </c>
      <c r="AE413">
        <v>0</v>
      </c>
      <c r="AF413">
        <v>6.22</v>
      </c>
      <c r="AG413">
        <v>0.28999999999999998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120</v>
      </c>
      <c r="AU413" t="s">
        <v>3</v>
      </c>
      <c r="AV413">
        <v>0</v>
      </c>
      <c r="AW413">
        <v>2</v>
      </c>
      <c r="AX413">
        <v>40388493</v>
      </c>
      <c r="AY413">
        <v>1</v>
      </c>
      <c r="AZ413">
        <v>0</v>
      </c>
      <c r="BA413">
        <v>411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Y413*Source!I843</f>
        <v>0</v>
      </c>
      <c r="CY413">
        <f t="shared" ref="CY413:CY418" si="61">AB413</f>
        <v>6.51</v>
      </c>
      <c r="CZ413">
        <f t="shared" ref="CZ413:CZ418" si="62">AF413</f>
        <v>6.22</v>
      </c>
      <c r="DA413">
        <f t="shared" ref="DA413:DA418" si="63">AJ413</f>
        <v>1</v>
      </c>
      <c r="DB413">
        <f t="shared" si="59"/>
        <v>746.4</v>
      </c>
      <c r="DC413">
        <f t="shared" si="60"/>
        <v>34.799999999999997</v>
      </c>
    </row>
    <row r="414" spans="1:107" x14ac:dyDescent="0.2">
      <c r="A414">
        <f>ROW(Source!A843)</f>
        <v>843</v>
      </c>
      <c r="B414">
        <v>40385408</v>
      </c>
      <c r="C414">
        <v>40388475</v>
      </c>
      <c r="D414">
        <v>26788215</v>
      </c>
      <c r="E414">
        <v>1</v>
      </c>
      <c r="F414">
        <v>1</v>
      </c>
      <c r="G414">
        <v>26675980</v>
      </c>
      <c r="H414">
        <v>2</v>
      </c>
      <c r="I414" t="s">
        <v>932</v>
      </c>
      <c r="J414" t="s">
        <v>933</v>
      </c>
      <c r="K414" t="s">
        <v>934</v>
      </c>
      <c r="L414">
        <v>1367</v>
      </c>
      <c r="N414">
        <v>1011</v>
      </c>
      <c r="O414" t="s">
        <v>907</v>
      </c>
      <c r="P414" t="s">
        <v>907</v>
      </c>
      <c r="Q414">
        <v>1</v>
      </c>
      <c r="W414">
        <v>0</v>
      </c>
      <c r="X414">
        <v>-628430174</v>
      </c>
      <c r="Y414">
        <v>1.35</v>
      </c>
      <c r="AA414">
        <v>0</v>
      </c>
      <c r="AB414">
        <v>80.42</v>
      </c>
      <c r="AC414">
        <v>15.03</v>
      </c>
      <c r="AD414">
        <v>0</v>
      </c>
      <c r="AE414">
        <v>0</v>
      </c>
      <c r="AF414">
        <v>76.81</v>
      </c>
      <c r="AG414">
        <v>14.36</v>
      </c>
      <c r="AH414">
        <v>0</v>
      </c>
      <c r="AI414">
        <v>1</v>
      </c>
      <c r="AJ414">
        <v>1</v>
      </c>
      <c r="AK414">
        <v>1</v>
      </c>
      <c r="AL414">
        <v>1</v>
      </c>
      <c r="AN414">
        <v>0</v>
      </c>
      <c r="AO414">
        <v>1</v>
      </c>
      <c r="AP414">
        <v>0</v>
      </c>
      <c r="AQ414">
        <v>0</v>
      </c>
      <c r="AR414">
        <v>0</v>
      </c>
      <c r="AS414" t="s">
        <v>3</v>
      </c>
      <c r="AT414">
        <v>1.35</v>
      </c>
      <c r="AU414" t="s">
        <v>3</v>
      </c>
      <c r="AV414">
        <v>0</v>
      </c>
      <c r="AW414">
        <v>2</v>
      </c>
      <c r="AX414">
        <v>40388494</v>
      </c>
      <c r="AY414">
        <v>1</v>
      </c>
      <c r="AZ414">
        <v>0</v>
      </c>
      <c r="BA414">
        <v>412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Y414*Source!I843</f>
        <v>0</v>
      </c>
      <c r="CY414">
        <f t="shared" si="61"/>
        <v>80.42</v>
      </c>
      <c r="CZ414">
        <f t="shared" si="62"/>
        <v>76.81</v>
      </c>
      <c r="DA414">
        <f t="shared" si="63"/>
        <v>1</v>
      </c>
      <c r="DB414">
        <f t="shared" si="59"/>
        <v>103.69</v>
      </c>
      <c r="DC414">
        <f t="shared" si="60"/>
        <v>19.39</v>
      </c>
    </row>
    <row r="415" spans="1:107" x14ac:dyDescent="0.2">
      <c r="A415">
        <f>ROW(Source!A843)</f>
        <v>843</v>
      </c>
      <c r="B415">
        <v>40385408</v>
      </c>
      <c r="C415">
        <v>40388475</v>
      </c>
      <c r="D415">
        <v>26788268</v>
      </c>
      <c r="E415">
        <v>1</v>
      </c>
      <c r="F415">
        <v>1</v>
      </c>
      <c r="G415">
        <v>26675980</v>
      </c>
      <c r="H415">
        <v>2</v>
      </c>
      <c r="I415" t="s">
        <v>1052</v>
      </c>
      <c r="J415" t="s">
        <v>1053</v>
      </c>
      <c r="K415" t="s">
        <v>1054</v>
      </c>
      <c r="L415">
        <v>1367</v>
      </c>
      <c r="N415">
        <v>1011</v>
      </c>
      <c r="O415" t="s">
        <v>907</v>
      </c>
      <c r="P415" t="s">
        <v>907</v>
      </c>
      <c r="Q415">
        <v>1</v>
      </c>
      <c r="W415">
        <v>0</v>
      </c>
      <c r="X415">
        <v>1189541023</v>
      </c>
      <c r="Y415">
        <v>0.1</v>
      </c>
      <c r="AA415">
        <v>0</v>
      </c>
      <c r="AB415">
        <v>0.55000000000000004</v>
      </c>
      <c r="AC415">
        <v>0.04</v>
      </c>
      <c r="AD415">
        <v>0</v>
      </c>
      <c r="AE415">
        <v>0</v>
      </c>
      <c r="AF415">
        <v>0.53</v>
      </c>
      <c r="AG415">
        <v>0.04</v>
      </c>
      <c r="AH415">
        <v>0</v>
      </c>
      <c r="AI415">
        <v>1</v>
      </c>
      <c r="AJ415">
        <v>1</v>
      </c>
      <c r="AK415">
        <v>1</v>
      </c>
      <c r="AL415">
        <v>1</v>
      </c>
      <c r="AN415">
        <v>0</v>
      </c>
      <c r="AO415">
        <v>1</v>
      </c>
      <c r="AP415">
        <v>0</v>
      </c>
      <c r="AQ415">
        <v>0</v>
      </c>
      <c r="AR415">
        <v>0</v>
      </c>
      <c r="AS415" t="s">
        <v>3</v>
      </c>
      <c r="AT415">
        <v>0.1</v>
      </c>
      <c r="AU415" t="s">
        <v>3</v>
      </c>
      <c r="AV415">
        <v>0</v>
      </c>
      <c r="AW415">
        <v>2</v>
      </c>
      <c r="AX415">
        <v>40388496</v>
      </c>
      <c r="AY415">
        <v>1</v>
      </c>
      <c r="AZ415">
        <v>0</v>
      </c>
      <c r="BA415">
        <v>413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Y415*Source!I843</f>
        <v>0</v>
      </c>
      <c r="CY415">
        <f t="shared" si="61"/>
        <v>0.55000000000000004</v>
      </c>
      <c r="CZ415">
        <f t="shared" si="62"/>
        <v>0.53</v>
      </c>
      <c r="DA415">
        <f t="shared" si="63"/>
        <v>1</v>
      </c>
      <c r="DB415">
        <f t="shared" si="59"/>
        <v>0.05</v>
      </c>
      <c r="DC415">
        <f t="shared" si="60"/>
        <v>0</v>
      </c>
    </row>
    <row r="416" spans="1:107" x14ac:dyDescent="0.2">
      <c r="A416">
        <f>ROW(Source!A843)</f>
        <v>843</v>
      </c>
      <c r="B416">
        <v>40385408</v>
      </c>
      <c r="C416">
        <v>40388475</v>
      </c>
      <c r="D416">
        <v>26787462</v>
      </c>
      <c r="E416">
        <v>1</v>
      </c>
      <c r="F416">
        <v>1</v>
      </c>
      <c r="G416">
        <v>26675980</v>
      </c>
      <c r="H416">
        <v>2</v>
      </c>
      <c r="I416" t="s">
        <v>988</v>
      </c>
      <c r="J416" t="s">
        <v>989</v>
      </c>
      <c r="K416" t="s">
        <v>990</v>
      </c>
      <c r="L416">
        <v>1367</v>
      </c>
      <c r="N416">
        <v>1011</v>
      </c>
      <c r="O416" t="s">
        <v>907</v>
      </c>
      <c r="P416" t="s">
        <v>907</v>
      </c>
      <c r="Q416">
        <v>1</v>
      </c>
      <c r="W416">
        <v>0</v>
      </c>
      <c r="X416">
        <v>-266174272</v>
      </c>
      <c r="Y416">
        <v>0.9</v>
      </c>
      <c r="AA416">
        <v>0</v>
      </c>
      <c r="AB416">
        <v>199.9</v>
      </c>
      <c r="AC416">
        <v>19</v>
      </c>
      <c r="AD416">
        <v>0</v>
      </c>
      <c r="AE416">
        <v>0</v>
      </c>
      <c r="AF416">
        <v>190.93</v>
      </c>
      <c r="AG416">
        <v>18.149999999999999</v>
      </c>
      <c r="AH416">
        <v>0</v>
      </c>
      <c r="AI416">
        <v>1</v>
      </c>
      <c r="AJ416">
        <v>1</v>
      </c>
      <c r="AK416">
        <v>1</v>
      </c>
      <c r="AL416">
        <v>1</v>
      </c>
      <c r="AN416">
        <v>0</v>
      </c>
      <c r="AO416">
        <v>1</v>
      </c>
      <c r="AP416">
        <v>0</v>
      </c>
      <c r="AQ416">
        <v>0</v>
      </c>
      <c r="AR416">
        <v>0</v>
      </c>
      <c r="AS416" t="s">
        <v>3</v>
      </c>
      <c r="AT416">
        <v>0.9</v>
      </c>
      <c r="AU416" t="s">
        <v>3</v>
      </c>
      <c r="AV416">
        <v>0</v>
      </c>
      <c r="AW416">
        <v>2</v>
      </c>
      <c r="AX416">
        <v>40388495</v>
      </c>
      <c r="AY416">
        <v>1</v>
      </c>
      <c r="AZ416">
        <v>0</v>
      </c>
      <c r="BA416">
        <v>414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Y416*Source!I843</f>
        <v>0</v>
      </c>
      <c r="CY416">
        <f t="shared" si="61"/>
        <v>199.9</v>
      </c>
      <c r="CZ416">
        <f t="shared" si="62"/>
        <v>190.93</v>
      </c>
      <c r="DA416">
        <f t="shared" si="63"/>
        <v>1</v>
      </c>
      <c r="DB416">
        <f t="shared" si="59"/>
        <v>171.84</v>
      </c>
      <c r="DC416">
        <f t="shared" si="60"/>
        <v>16.34</v>
      </c>
    </row>
    <row r="417" spans="1:107" x14ac:dyDescent="0.2">
      <c r="A417">
        <f>ROW(Source!A843)</f>
        <v>843</v>
      </c>
      <c r="B417">
        <v>40385408</v>
      </c>
      <c r="C417">
        <v>40388475</v>
      </c>
      <c r="D417">
        <v>26787555</v>
      </c>
      <c r="E417">
        <v>1</v>
      </c>
      <c r="F417">
        <v>1</v>
      </c>
      <c r="G417">
        <v>26675980</v>
      </c>
      <c r="H417">
        <v>2</v>
      </c>
      <c r="I417" t="s">
        <v>995</v>
      </c>
      <c r="J417" t="s">
        <v>996</v>
      </c>
      <c r="K417" t="s">
        <v>997</v>
      </c>
      <c r="L417">
        <v>1367</v>
      </c>
      <c r="N417">
        <v>1011</v>
      </c>
      <c r="O417" t="s">
        <v>907</v>
      </c>
      <c r="P417" t="s">
        <v>907</v>
      </c>
      <c r="Q417">
        <v>1</v>
      </c>
      <c r="W417">
        <v>0</v>
      </c>
      <c r="X417">
        <v>482200787</v>
      </c>
      <c r="Y417">
        <v>0.25</v>
      </c>
      <c r="AA417">
        <v>0</v>
      </c>
      <c r="AB417">
        <v>76.430000000000007</v>
      </c>
      <c r="AC417">
        <v>17.690000000000001</v>
      </c>
      <c r="AD417">
        <v>0</v>
      </c>
      <c r="AE417">
        <v>0</v>
      </c>
      <c r="AF417">
        <v>73</v>
      </c>
      <c r="AG417">
        <v>16.899999999999999</v>
      </c>
      <c r="AH417">
        <v>0</v>
      </c>
      <c r="AI417">
        <v>1</v>
      </c>
      <c r="AJ417">
        <v>1</v>
      </c>
      <c r="AK417">
        <v>1</v>
      </c>
      <c r="AL417">
        <v>1</v>
      </c>
      <c r="AN417">
        <v>0</v>
      </c>
      <c r="AO417">
        <v>1</v>
      </c>
      <c r="AP417">
        <v>0</v>
      </c>
      <c r="AQ417">
        <v>0</v>
      </c>
      <c r="AR417">
        <v>0</v>
      </c>
      <c r="AS417" t="s">
        <v>3</v>
      </c>
      <c r="AT417">
        <v>0.25</v>
      </c>
      <c r="AU417" t="s">
        <v>3</v>
      </c>
      <c r="AV417">
        <v>0</v>
      </c>
      <c r="AW417">
        <v>2</v>
      </c>
      <c r="AX417">
        <v>40388497</v>
      </c>
      <c r="AY417">
        <v>1</v>
      </c>
      <c r="AZ417">
        <v>0</v>
      </c>
      <c r="BA417">
        <v>415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Y417*Source!I843</f>
        <v>0</v>
      </c>
      <c r="CY417">
        <f t="shared" si="61"/>
        <v>76.430000000000007</v>
      </c>
      <c r="CZ417">
        <f t="shared" si="62"/>
        <v>73</v>
      </c>
      <c r="DA417">
        <f t="shared" si="63"/>
        <v>1</v>
      </c>
      <c r="DB417">
        <f t="shared" si="59"/>
        <v>18.25</v>
      </c>
      <c r="DC417">
        <f t="shared" si="60"/>
        <v>4.2300000000000004</v>
      </c>
    </row>
    <row r="418" spans="1:107" x14ac:dyDescent="0.2">
      <c r="A418">
        <f>ROW(Source!A843)</f>
        <v>843</v>
      </c>
      <c r="B418">
        <v>40385408</v>
      </c>
      <c r="C418">
        <v>40388475</v>
      </c>
      <c r="D418">
        <v>26787746</v>
      </c>
      <c r="E418">
        <v>1</v>
      </c>
      <c r="F418">
        <v>1</v>
      </c>
      <c r="G418">
        <v>26675980</v>
      </c>
      <c r="H418">
        <v>2</v>
      </c>
      <c r="I418" t="s">
        <v>1055</v>
      </c>
      <c r="J418" t="s">
        <v>1056</v>
      </c>
      <c r="K418" t="s">
        <v>1057</v>
      </c>
      <c r="L418">
        <v>1367</v>
      </c>
      <c r="N418">
        <v>1011</v>
      </c>
      <c r="O418" t="s">
        <v>907</v>
      </c>
      <c r="P418" t="s">
        <v>907</v>
      </c>
      <c r="Q418">
        <v>1</v>
      </c>
      <c r="W418">
        <v>0</v>
      </c>
      <c r="X418">
        <v>1059521099</v>
      </c>
      <c r="Y418">
        <v>9</v>
      </c>
      <c r="AA418">
        <v>0</v>
      </c>
      <c r="AB418">
        <v>2.16</v>
      </c>
      <c r="AC418">
        <v>0.09</v>
      </c>
      <c r="AD418">
        <v>0</v>
      </c>
      <c r="AE418">
        <v>0</v>
      </c>
      <c r="AF418">
        <v>2.06</v>
      </c>
      <c r="AG418">
        <v>0.09</v>
      </c>
      <c r="AH418">
        <v>0</v>
      </c>
      <c r="AI418">
        <v>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9</v>
      </c>
      <c r="AU418" t="s">
        <v>3</v>
      </c>
      <c r="AV418">
        <v>0</v>
      </c>
      <c r="AW418">
        <v>2</v>
      </c>
      <c r="AX418">
        <v>40388498</v>
      </c>
      <c r="AY418">
        <v>1</v>
      </c>
      <c r="AZ418">
        <v>0</v>
      </c>
      <c r="BA418">
        <v>416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Y418*Source!I843</f>
        <v>0</v>
      </c>
      <c r="CY418">
        <f t="shared" si="61"/>
        <v>2.16</v>
      </c>
      <c r="CZ418">
        <f t="shared" si="62"/>
        <v>2.06</v>
      </c>
      <c r="DA418">
        <f t="shared" si="63"/>
        <v>1</v>
      </c>
      <c r="DB418">
        <f t="shared" si="59"/>
        <v>18.54</v>
      </c>
      <c r="DC418">
        <f t="shared" si="60"/>
        <v>0.81</v>
      </c>
    </row>
    <row r="419" spans="1:107" x14ac:dyDescent="0.2">
      <c r="A419">
        <f>ROW(Source!A843)</f>
        <v>843</v>
      </c>
      <c r="B419">
        <v>40385408</v>
      </c>
      <c r="C419">
        <v>40388475</v>
      </c>
      <c r="D419">
        <v>26763322</v>
      </c>
      <c r="E419">
        <v>1</v>
      </c>
      <c r="F419">
        <v>1</v>
      </c>
      <c r="G419">
        <v>26675980</v>
      </c>
      <c r="H419">
        <v>3</v>
      </c>
      <c r="I419" t="s">
        <v>565</v>
      </c>
      <c r="J419" t="s">
        <v>567</v>
      </c>
      <c r="K419" t="s">
        <v>566</v>
      </c>
      <c r="L419">
        <v>1339</v>
      </c>
      <c r="N419">
        <v>1007</v>
      </c>
      <c r="O419" t="s">
        <v>44</v>
      </c>
      <c r="P419" t="s">
        <v>44</v>
      </c>
      <c r="Q419">
        <v>1</v>
      </c>
      <c r="W419">
        <v>0</v>
      </c>
      <c r="X419">
        <v>-862991314</v>
      </c>
      <c r="Y419">
        <v>0.73</v>
      </c>
      <c r="AA419">
        <v>7.23</v>
      </c>
      <c r="AB419">
        <v>0</v>
      </c>
      <c r="AC419">
        <v>0</v>
      </c>
      <c r="AD419">
        <v>0</v>
      </c>
      <c r="AE419">
        <v>7.07</v>
      </c>
      <c r="AF419">
        <v>0</v>
      </c>
      <c r="AG419">
        <v>0</v>
      </c>
      <c r="AH419">
        <v>0</v>
      </c>
      <c r="AI419">
        <v>1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0.73</v>
      </c>
      <c r="AU419" t="s">
        <v>3</v>
      </c>
      <c r="AV419">
        <v>0</v>
      </c>
      <c r="AW419">
        <v>2</v>
      </c>
      <c r="AX419">
        <v>40388500</v>
      </c>
      <c r="AY419">
        <v>1</v>
      </c>
      <c r="AZ419">
        <v>0</v>
      </c>
      <c r="BA419">
        <v>418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Y419*Source!I843</f>
        <v>0</v>
      </c>
      <c r="CY419">
        <f t="shared" ref="CY419:CY427" si="64">AA419</f>
        <v>7.23</v>
      </c>
      <c r="CZ419">
        <f t="shared" ref="CZ419:CZ427" si="65">AE419</f>
        <v>7.07</v>
      </c>
      <c r="DA419">
        <f t="shared" ref="DA419:DA427" si="66">AI419</f>
        <v>1</v>
      </c>
      <c r="DB419">
        <f t="shared" si="59"/>
        <v>5.16</v>
      </c>
      <c r="DC419">
        <f t="shared" si="60"/>
        <v>0</v>
      </c>
    </row>
    <row r="420" spans="1:107" x14ac:dyDescent="0.2">
      <c r="A420">
        <f>ROW(Source!A843)</f>
        <v>843</v>
      </c>
      <c r="B420">
        <v>40385408</v>
      </c>
      <c r="C420">
        <v>40388475</v>
      </c>
      <c r="D420">
        <v>26763335</v>
      </c>
      <c r="E420">
        <v>1</v>
      </c>
      <c r="F420">
        <v>1</v>
      </c>
      <c r="G420">
        <v>26675980</v>
      </c>
      <c r="H420">
        <v>3</v>
      </c>
      <c r="I420" t="s">
        <v>998</v>
      </c>
      <c r="J420" t="s">
        <v>999</v>
      </c>
      <c r="K420" t="s">
        <v>1000</v>
      </c>
      <c r="L420">
        <v>1348</v>
      </c>
      <c r="N420">
        <v>1009</v>
      </c>
      <c r="O420" t="s">
        <v>57</v>
      </c>
      <c r="P420" t="s">
        <v>57</v>
      </c>
      <c r="Q420">
        <v>1000</v>
      </c>
      <c r="W420">
        <v>0</v>
      </c>
      <c r="X420">
        <v>563176784</v>
      </c>
      <c r="Y420">
        <v>2E-3</v>
      </c>
      <c r="AA420">
        <v>6664.89</v>
      </c>
      <c r="AB420">
        <v>0</v>
      </c>
      <c r="AC420">
        <v>0</v>
      </c>
      <c r="AD420">
        <v>0</v>
      </c>
      <c r="AE420">
        <v>6521.42</v>
      </c>
      <c r="AF420">
        <v>0</v>
      </c>
      <c r="AG420">
        <v>0</v>
      </c>
      <c r="AH420">
        <v>0</v>
      </c>
      <c r="AI420">
        <v>1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2E-3</v>
      </c>
      <c r="AU420" t="s">
        <v>3</v>
      </c>
      <c r="AV420">
        <v>0</v>
      </c>
      <c r="AW420">
        <v>2</v>
      </c>
      <c r="AX420">
        <v>40388501</v>
      </c>
      <c r="AY420">
        <v>1</v>
      </c>
      <c r="AZ420">
        <v>0</v>
      </c>
      <c r="BA420">
        <v>419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Y420*Source!I843</f>
        <v>0</v>
      </c>
      <c r="CY420">
        <f t="shared" si="64"/>
        <v>6664.89</v>
      </c>
      <c r="CZ420">
        <f t="shared" si="65"/>
        <v>6521.42</v>
      </c>
      <c r="DA420">
        <f t="shared" si="66"/>
        <v>1</v>
      </c>
      <c r="DB420">
        <f t="shared" si="59"/>
        <v>13.04</v>
      </c>
      <c r="DC420">
        <f t="shared" si="60"/>
        <v>0</v>
      </c>
    </row>
    <row r="421" spans="1:107" x14ac:dyDescent="0.2">
      <c r="A421">
        <f>ROW(Source!A843)</f>
        <v>843</v>
      </c>
      <c r="B421">
        <v>40385408</v>
      </c>
      <c r="C421">
        <v>40388475</v>
      </c>
      <c r="D421">
        <v>26764634</v>
      </c>
      <c r="E421">
        <v>1</v>
      </c>
      <c r="F421">
        <v>1</v>
      </c>
      <c r="G421">
        <v>26675980</v>
      </c>
      <c r="H421">
        <v>3</v>
      </c>
      <c r="I421" t="s">
        <v>1058</v>
      </c>
      <c r="J421" t="s">
        <v>1059</v>
      </c>
      <c r="K421" t="s">
        <v>1060</v>
      </c>
      <c r="L421">
        <v>1348</v>
      </c>
      <c r="N421">
        <v>1009</v>
      </c>
      <c r="O421" t="s">
        <v>57</v>
      </c>
      <c r="P421" t="s">
        <v>57</v>
      </c>
      <c r="Q421">
        <v>1000</v>
      </c>
      <c r="W421">
        <v>0</v>
      </c>
      <c r="X421">
        <v>1310716689</v>
      </c>
      <c r="Y421">
        <v>0.16</v>
      </c>
      <c r="AA421">
        <v>7350.03</v>
      </c>
      <c r="AB421">
        <v>0</v>
      </c>
      <c r="AC421">
        <v>0</v>
      </c>
      <c r="AD421">
        <v>0</v>
      </c>
      <c r="AE421">
        <v>7191.81</v>
      </c>
      <c r="AF421">
        <v>0</v>
      </c>
      <c r="AG421">
        <v>0</v>
      </c>
      <c r="AH421">
        <v>0</v>
      </c>
      <c r="AI421">
        <v>1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0.16</v>
      </c>
      <c r="AU421" t="s">
        <v>3</v>
      </c>
      <c r="AV421">
        <v>0</v>
      </c>
      <c r="AW421">
        <v>2</v>
      </c>
      <c r="AX421">
        <v>40388502</v>
      </c>
      <c r="AY421">
        <v>1</v>
      </c>
      <c r="AZ421">
        <v>0</v>
      </c>
      <c r="BA421">
        <v>420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Y421*Source!I843</f>
        <v>0</v>
      </c>
      <c r="CY421">
        <f t="shared" si="64"/>
        <v>7350.03</v>
      </c>
      <c r="CZ421">
        <f t="shared" si="65"/>
        <v>7191.81</v>
      </c>
      <c r="DA421">
        <f t="shared" si="66"/>
        <v>1</v>
      </c>
      <c r="DB421">
        <f t="shared" si="59"/>
        <v>1150.69</v>
      </c>
      <c r="DC421">
        <f t="shared" si="60"/>
        <v>0</v>
      </c>
    </row>
    <row r="422" spans="1:107" x14ac:dyDescent="0.2">
      <c r="A422">
        <f>ROW(Source!A843)</f>
        <v>843</v>
      </c>
      <c r="B422">
        <v>40385408</v>
      </c>
      <c r="C422">
        <v>40388475</v>
      </c>
      <c r="D422">
        <v>26763426</v>
      </c>
      <c r="E422">
        <v>1</v>
      </c>
      <c r="F422">
        <v>1</v>
      </c>
      <c r="G422">
        <v>26675980</v>
      </c>
      <c r="H422">
        <v>3</v>
      </c>
      <c r="I422" t="s">
        <v>1064</v>
      </c>
      <c r="J422" t="s">
        <v>1065</v>
      </c>
      <c r="K422" t="s">
        <v>1066</v>
      </c>
      <c r="L422">
        <v>1339</v>
      </c>
      <c r="N422">
        <v>1007</v>
      </c>
      <c r="O422" t="s">
        <v>44</v>
      </c>
      <c r="P422" t="s">
        <v>44</v>
      </c>
      <c r="Q422">
        <v>1</v>
      </c>
      <c r="W422">
        <v>0</v>
      </c>
      <c r="X422">
        <v>-1939393675</v>
      </c>
      <c r="Y422">
        <v>0.04</v>
      </c>
      <c r="AA422">
        <v>1868.79</v>
      </c>
      <c r="AB422">
        <v>0</v>
      </c>
      <c r="AC422">
        <v>0</v>
      </c>
      <c r="AD422">
        <v>0</v>
      </c>
      <c r="AE422">
        <v>1828.56</v>
      </c>
      <c r="AF422">
        <v>0</v>
      </c>
      <c r="AG422">
        <v>0</v>
      </c>
      <c r="AH422">
        <v>0</v>
      </c>
      <c r="AI422">
        <v>1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0.04</v>
      </c>
      <c r="AU422" t="s">
        <v>3</v>
      </c>
      <c r="AV422">
        <v>0</v>
      </c>
      <c r="AW422">
        <v>2</v>
      </c>
      <c r="AX422">
        <v>40388503</v>
      </c>
      <c r="AY422">
        <v>1</v>
      </c>
      <c r="AZ422">
        <v>0</v>
      </c>
      <c r="BA422">
        <v>421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Y422*Source!I843</f>
        <v>0</v>
      </c>
      <c r="CY422">
        <f t="shared" si="64"/>
        <v>1868.79</v>
      </c>
      <c r="CZ422">
        <f t="shared" si="65"/>
        <v>1828.56</v>
      </c>
      <c r="DA422">
        <f t="shared" si="66"/>
        <v>1</v>
      </c>
      <c r="DB422">
        <f t="shared" si="59"/>
        <v>73.14</v>
      </c>
      <c r="DC422">
        <f t="shared" si="60"/>
        <v>0</v>
      </c>
    </row>
    <row r="423" spans="1:107" x14ac:dyDescent="0.2">
      <c r="A423">
        <f>ROW(Source!A843)</f>
        <v>843</v>
      </c>
      <c r="B423">
        <v>40385408</v>
      </c>
      <c r="C423">
        <v>40388475</v>
      </c>
      <c r="D423">
        <v>26763453</v>
      </c>
      <c r="E423">
        <v>1</v>
      </c>
      <c r="F423">
        <v>1</v>
      </c>
      <c r="G423">
        <v>26675980</v>
      </c>
      <c r="H423">
        <v>3</v>
      </c>
      <c r="I423" t="s">
        <v>1067</v>
      </c>
      <c r="J423" t="s">
        <v>1068</v>
      </c>
      <c r="K423" t="s">
        <v>1069</v>
      </c>
      <c r="L423">
        <v>1348</v>
      </c>
      <c r="N423">
        <v>1009</v>
      </c>
      <c r="O423" t="s">
        <v>57</v>
      </c>
      <c r="P423" t="s">
        <v>57</v>
      </c>
      <c r="Q423">
        <v>1000</v>
      </c>
      <c r="W423">
        <v>0</v>
      </c>
      <c r="X423">
        <v>-1753839253</v>
      </c>
      <c r="Y423">
        <v>0.01</v>
      </c>
      <c r="AA423">
        <v>1288.46</v>
      </c>
      <c r="AB423">
        <v>0</v>
      </c>
      <c r="AC423">
        <v>0</v>
      </c>
      <c r="AD423">
        <v>0</v>
      </c>
      <c r="AE423">
        <v>1260.72</v>
      </c>
      <c r="AF423">
        <v>0</v>
      </c>
      <c r="AG423">
        <v>0</v>
      </c>
      <c r="AH423">
        <v>0</v>
      </c>
      <c r="AI423">
        <v>1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0.01</v>
      </c>
      <c r="AU423" t="s">
        <v>3</v>
      </c>
      <c r="AV423">
        <v>0</v>
      </c>
      <c r="AW423">
        <v>2</v>
      </c>
      <c r="AX423">
        <v>40388504</v>
      </c>
      <c r="AY423">
        <v>1</v>
      </c>
      <c r="AZ423">
        <v>0</v>
      </c>
      <c r="BA423">
        <v>422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Y423*Source!I843</f>
        <v>0</v>
      </c>
      <c r="CY423">
        <f t="shared" si="64"/>
        <v>1288.46</v>
      </c>
      <c r="CZ423">
        <f t="shared" si="65"/>
        <v>1260.72</v>
      </c>
      <c r="DA423">
        <f t="shared" si="66"/>
        <v>1</v>
      </c>
      <c r="DB423">
        <f t="shared" si="59"/>
        <v>12.61</v>
      </c>
      <c r="DC423">
        <f t="shared" si="60"/>
        <v>0</v>
      </c>
    </row>
    <row r="424" spans="1:107" x14ac:dyDescent="0.2">
      <c r="A424">
        <f>ROW(Source!A843)</f>
        <v>843</v>
      </c>
      <c r="B424">
        <v>40385408</v>
      </c>
      <c r="C424">
        <v>40388475</v>
      </c>
      <c r="D424">
        <v>26763805</v>
      </c>
      <c r="E424">
        <v>1</v>
      </c>
      <c r="F424">
        <v>1</v>
      </c>
      <c r="G424">
        <v>26675980</v>
      </c>
      <c r="H424">
        <v>3</v>
      </c>
      <c r="I424" t="s">
        <v>1073</v>
      </c>
      <c r="J424" t="s">
        <v>1074</v>
      </c>
      <c r="K424" t="s">
        <v>1075</v>
      </c>
      <c r="L424">
        <v>1327</v>
      </c>
      <c r="N424">
        <v>1005</v>
      </c>
      <c r="O424" t="s">
        <v>466</v>
      </c>
      <c r="P424" t="s">
        <v>466</v>
      </c>
      <c r="Q424">
        <v>1</v>
      </c>
      <c r="W424">
        <v>0</v>
      </c>
      <c r="X424">
        <v>-1476054991</v>
      </c>
      <c r="Y424">
        <v>30</v>
      </c>
      <c r="AA424">
        <v>7.55</v>
      </c>
      <c r="AB424">
        <v>0</v>
      </c>
      <c r="AC424">
        <v>0</v>
      </c>
      <c r="AD424">
        <v>0</v>
      </c>
      <c r="AE424">
        <v>7.39</v>
      </c>
      <c r="AF424">
        <v>0</v>
      </c>
      <c r="AG424">
        <v>0</v>
      </c>
      <c r="AH424">
        <v>0</v>
      </c>
      <c r="AI424">
        <v>1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30</v>
      </c>
      <c r="AU424" t="s">
        <v>3</v>
      </c>
      <c r="AV424">
        <v>0</v>
      </c>
      <c r="AW424">
        <v>2</v>
      </c>
      <c r="AX424">
        <v>40388505</v>
      </c>
      <c r="AY424">
        <v>1</v>
      </c>
      <c r="AZ424">
        <v>0</v>
      </c>
      <c r="BA424">
        <v>423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Y424*Source!I843</f>
        <v>0</v>
      </c>
      <c r="CY424">
        <f t="shared" si="64"/>
        <v>7.55</v>
      </c>
      <c r="CZ424">
        <f t="shared" si="65"/>
        <v>7.39</v>
      </c>
      <c r="DA424">
        <f t="shared" si="66"/>
        <v>1</v>
      </c>
      <c r="DB424">
        <f t="shared" si="59"/>
        <v>221.7</v>
      </c>
      <c r="DC424">
        <f t="shared" si="60"/>
        <v>0</v>
      </c>
    </row>
    <row r="425" spans="1:107" x14ac:dyDescent="0.2">
      <c r="A425">
        <f>ROW(Source!A843)</f>
        <v>843</v>
      </c>
      <c r="B425">
        <v>40385408</v>
      </c>
      <c r="C425">
        <v>40388475</v>
      </c>
      <c r="D425">
        <v>26781698</v>
      </c>
      <c r="E425">
        <v>1</v>
      </c>
      <c r="F425">
        <v>1</v>
      </c>
      <c r="G425">
        <v>26675980</v>
      </c>
      <c r="H425">
        <v>3</v>
      </c>
      <c r="I425" t="s">
        <v>223</v>
      </c>
      <c r="J425" t="s">
        <v>225</v>
      </c>
      <c r="K425" t="s">
        <v>224</v>
      </c>
      <c r="L425">
        <v>1339</v>
      </c>
      <c r="N425">
        <v>1007</v>
      </c>
      <c r="O425" t="s">
        <v>44</v>
      </c>
      <c r="P425" t="s">
        <v>44</v>
      </c>
      <c r="Q425">
        <v>1</v>
      </c>
      <c r="W425">
        <v>0</v>
      </c>
      <c r="X425">
        <v>-758282629</v>
      </c>
      <c r="Y425">
        <v>101.5</v>
      </c>
      <c r="AA425">
        <v>4300.7700000000004</v>
      </c>
      <c r="AB425">
        <v>0</v>
      </c>
      <c r="AC425">
        <v>0</v>
      </c>
      <c r="AD425">
        <v>0</v>
      </c>
      <c r="AE425">
        <v>704.89</v>
      </c>
      <c r="AF425">
        <v>0</v>
      </c>
      <c r="AG425">
        <v>0</v>
      </c>
      <c r="AH425">
        <v>0</v>
      </c>
      <c r="AI425">
        <v>5.97</v>
      </c>
      <c r="AJ425">
        <v>1</v>
      </c>
      <c r="AK425">
        <v>1</v>
      </c>
      <c r="AL425">
        <v>1</v>
      </c>
      <c r="AN425">
        <v>0</v>
      </c>
      <c r="AO425">
        <v>0</v>
      </c>
      <c r="AP425">
        <v>0</v>
      </c>
      <c r="AQ425">
        <v>0</v>
      </c>
      <c r="AR425">
        <v>0</v>
      </c>
      <c r="AS425" t="s">
        <v>3</v>
      </c>
      <c r="AT425">
        <v>101.5</v>
      </c>
      <c r="AU425" t="s">
        <v>3</v>
      </c>
      <c r="AV425">
        <v>0</v>
      </c>
      <c r="AW425">
        <v>1</v>
      </c>
      <c r="AX425">
        <v>-1</v>
      </c>
      <c r="AY425">
        <v>0</v>
      </c>
      <c r="AZ425">
        <v>0</v>
      </c>
      <c r="BA425" t="s">
        <v>3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Y425*Source!I843</f>
        <v>0</v>
      </c>
      <c r="CY425">
        <f t="shared" si="64"/>
        <v>4300.7700000000004</v>
      </c>
      <c r="CZ425">
        <f t="shared" si="65"/>
        <v>704.89</v>
      </c>
      <c r="DA425">
        <f t="shared" si="66"/>
        <v>5.97</v>
      </c>
      <c r="DB425">
        <f t="shared" si="59"/>
        <v>71546.34</v>
      </c>
      <c r="DC425">
        <f t="shared" si="60"/>
        <v>0</v>
      </c>
    </row>
    <row r="426" spans="1:107" x14ac:dyDescent="0.2">
      <c r="A426">
        <f>ROW(Source!A843)</f>
        <v>843</v>
      </c>
      <c r="B426">
        <v>40385408</v>
      </c>
      <c r="C426">
        <v>40388475</v>
      </c>
      <c r="D426">
        <v>26782052</v>
      </c>
      <c r="E426">
        <v>1</v>
      </c>
      <c r="F426">
        <v>1</v>
      </c>
      <c r="G426">
        <v>26675980</v>
      </c>
      <c r="H426">
        <v>3</v>
      </c>
      <c r="I426" t="s">
        <v>610</v>
      </c>
      <c r="J426" t="s">
        <v>612</v>
      </c>
      <c r="K426" t="s">
        <v>611</v>
      </c>
      <c r="L426">
        <v>1348</v>
      </c>
      <c r="N426">
        <v>1009</v>
      </c>
      <c r="O426" t="s">
        <v>57</v>
      </c>
      <c r="P426" t="s">
        <v>57</v>
      </c>
      <c r="Q426">
        <v>1000</v>
      </c>
      <c r="W426">
        <v>0</v>
      </c>
      <c r="X426">
        <v>1058347035</v>
      </c>
      <c r="Y426">
        <v>8.1</v>
      </c>
      <c r="AA426">
        <v>40822.660000000003</v>
      </c>
      <c r="AB426">
        <v>0</v>
      </c>
      <c r="AC426">
        <v>0</v>
      </c>
      <c r="AD426">
        <v>0</v>
      </c>
      <c r="AE426">
        <v>5681.92</v>
      </c>
      <c r="AF426">
        <v>0</v>
      </c>
      <c r="AG426">
        <v>0</v>
      </c>
      <c r="AH426">
        <v>0</v>
      </c>
      <c r="AI426">
        <v>7.03</v>
      </c>
      <c r="AJ426">
        <v>1</v>
      </c>
      <c r="AK426">
        <v>1</v>
      </c>
      <c r="AL426">
        <v>1</v>
      </c>
      <c r="AN426">
        <v>0</v>
      </c>
      <c r="AO426">
        <v>0</v>
      </c>
      <c r="AP426">
        <v>0</v>
      </c>
      <c r="AQ426">
        <v>0</v>
      </c>
      <c r="AR426">
        <v>0</v>
      </c>
      <c r="AS426" t="s">
        <v>3</v>
      </c>
      <c r="AT426">
        <v>8.1</v>
      </c>
      <c r="AU426" t="s">
        <v>3</v>
      </c>
      <c r="AV426">
        <v>0</v>
      </c>
      <c r="AW426">
        <v>1</v>
      </c>
      <c r="AX426">
        <v>-1</v>
      </c>
      <c r="AY426">
        <v>0</v>
      </c>
      <c r="AZ426">
        <v>0</v>
      </c>
      <c r="BA426" t="s">
        <v>3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Y426*Source!I843</f>
        <v>0</v>
      </c>
      <c r="CY426">
        <f t="shared" si="64"/>
        <v>40822.660000000003</v>
      </c>
      <c r="CZ426">
        <f t="shared" si="65"/>
        <v>5681.92</v>
      </c>
      <c r="DA426">
        <f t="shared" si="66"/>
        <v>7.03</v>
      </c>
      <c r="DB426">
        <f t="shared" si="59"/>
        <v>46023.55</v>
      </c>
      <c r="DC426">
        <f t="shared" si="60"/>
        <v>0</v>
      </c>
    </row>
    <row r="427" spans="1:107" x14ac:dyDescent="0.2">
      <c r="A427">
        <f>ROW(Source!A843)</f>
        <v>843</v>
      </c>
      <c r="B427">
        <v>40385408</v>
      </c>
      <c r="C427">
        <v>40388475</v>
      </c>
      <c r="D427">
        <v>26787143</v>
      </c>
      <c r="E427">
        <v>1</v>
      </c>
      <c r="F427">
        <v>1</v>
      </c>
      <c r="G427">
        <v>26675980</v>
      </c>
      <c r="H427">
        <v>3</v>
      </c>
      <c r="I427" t="s">
        <v>1100</v>
      </c>
      <c r="J427" t="s">
        <v>1101</v>
      </c>
      <c r="K427" t="s">
        <v>1102</v>
      </c>
      <c r="L427">
        <v>1327</v>
      </c>
      <c r="N427">
        <v>1005</v>
      </c>
      <c r="O427" t="s">
        <v>466</v>
      </c>
      <c r="P427" t="s">
        <v>466</v>
      </c>
      <c r="Q427">
        <v>1</v>
      </c>
      <c r="W427">
        <v>0</v>
      </c>
      <c r="X427">
        <v>-153668504</v>
      </c>
      <c r="Y427">
        <v>3.6</v>
      </c>
      <c r="AA427">
        <v>92.13</v>
      </c>
      <c r="AB427">
        <v>0</v>
      </c>
      <c r="AC427">
        <v>0</v>
      </c>
      <c r="AD427">
        <v>0</v>
      </c>
      <c r="AE427">
        <v>90.15</v>
      </c>
      <c r="AF427">
        <v>0</v>
      </c>
      <c r="AG427">
        <v>0</v>
      </c>
      <c r="AH427">
        <v>0</v>
      </c>
      <c r="AI427">
        <v>1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3.6</v>
      </c>
      <c r="AU427" t="s">
        <v>3</v>
      </c>
      <c r="AV427">
        <v>0</v>
      </c>
      <c r="AW427">
        <v>2</v>
      </c>
      <c r="AX427">
        <v>40388506</v>
      </c>
      <c r="AY427">
        <v>1</v>
      </c>
      <c r="AZ427">
        <v>0</v>
      </c>
      <c r="BA427">
        <v>424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Y427*Source!I843</f>
        <v>0</v>
      </c>
      <c r="CY427">
        <f t="shared" si="64"/>
        <v>92.13</v>
      </c>
      <c r="CZ427">
        <f t="shared" si="65"/>
        <v>90.15</v>
      </c>
      <c r="DA427">
        <f t="shared" si="66"/>
        <v>1</v>
      </c>
      <c r="DB427">
        <f t="shared" si="59"/>
        <v>324.54000000000002</v>
      </c>
      <c r="DC427">
        <f t="shared" si="60"/>
        <v>0</v>
      </c>
    </row>
    <row r="428" spans="1:107" x14ac:dyDescent="0.2">
      <c r="A428">
        <f>ROW(Source!A846)</f>
        <v>846</v>
      </c>
      <c r="B428">
        <v>40385408</v>
      </c>
      <c r="C428">
        <v>40388510</v>
      </c>
      <c r="D428">
        <v>26715131</v>
      </c>
      <c r="E428">
        <v>26675980</v>
      </c>
      <c r="F428">
        <v>1</v>
      </c>
      <c r="G428">
        <v>26675980</v>
      </c>
      <c r="H428">
        <v>1</v>
      </c>
      <c r="I428" t="s">
        <v>901</v>
      </c>
      <c r="J428" t="s">
        <v>3</v>
      </c>
      <c r="K428" t="s">
        <v>902</v>
      </c>
      <c r="L428">
        <v>1191</v>
      </c>
      <c r="N428">
        <v>1013</v>
      </c>
      <c r="O428" t="s">
        <v>903</v>
      </c>
      <c r="P428" t="s">
        <v>903</v>
      </c>
      <c r="Q428">
        <v>1</v>
      </c>
      <c r="W428">
        <v>0</v>
      </c>
      <c r="X428">
        <v>476480486</v>
      </c>
      <c r="Y428">
        <v>108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108</v>
      </c>
      <c r="AU428" t="s">
        <v>3</v>
      </c>
      <c r="AV428">
        <v>1</v>
      </c>
      <c r="AW428">
        <v>2</v>
      </c>
      <c r="AX428">
        <v>40388515</v>
      </c>
      <c r="AY428">
        <v>1</v>
      </c>
      <c r="AZ428">
        <v>0</v>
      </c>
      <c r="BA428">
        <v>426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Y428*Source!I846</f>
        <v>0</v>
      </c>
      <c r="CY428">
        <f>AD428</f>
        <v>0</v>
      </c>
      <c r="CZ428">
        <f>AH428</f>
        <v>0</v>
      </c>
      <c r="DA428">
        <f>AL428</f>
        <v>1</v>
      </c>
      <c r="DB428">
        <f t="shared" si="59"/>
        <v>0</v>
      </c>
      <c r="DC428">
        <f t="shared" si="60"/>
        <v>0</v>
      </c>
    </row>
    <row r="429" spans="1:107" x14ac:dyDescent="0.2">
      <c r="A429">
        <f>ROW(Source!A846)</f>
        <v>846</v>
      </c>
      <c r="B429">
        <v>40385408</v>
      </c>
      <c r="C429">
        <v>40388510</v>
      </c>
      <c r="D429">
        <v>26715879</v>
      </c>
      <c r="E429">
        <v>26675980</v>
      </c>
      <c r="F429">
        <v>1</v>
      </c>
      <c r="G429">
        <v>26675980</v>
      </c>
      <c r="H429">
        <v>2</v>
      </c>
      <c r="I429" t="s">
        <v>929</v>
      </c>
      <c r="J429" t="s">
        <v>3</v>
      </c>
      <c r="K429" t="s">
        <v>930</v>
      </c>
      <c r="L429">
        <v>1344</v>
      </c>
      <c r="N429">
        <v>1008</v>
      </c>
      <c r="O429" t="s">
        <v>931</v>
      </c>
      <c r="P429" t="s">
        <v>931</v>
      </c>
      <c r="Q429">
        <v>1</v>
      </c>
      <c r="W429">
        <v>0</v>
      </c>
      <c r="X429">
        <v>-1180195794</v>
      </c>
      <c r="Y429">
        <v>172.7</v>
      </c>
      <c r="AA429">
        <v>0</v>
      </c>
      <c r="AB429">
        <v>1.05</v>
      </c>
      <c r="AC429">
        <v>0</v>
      </c>
      <c r="AD429">
        <v>0</v>
      </c>
      <c r="AE429">
        <v>0</v>
      </c>
      <c r="AF429">
        <v>1</v>
      </c>
      <c r="AG429">
        <v>0</v>
      </c>
      <c r="AH429">
        <v>0</v>
      </c>
      <c r="AI429">
        <v>1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172.7</v>
      </c>
      <c r="AU429" t="s">
        <v>3</v>
      </c>
      <c r="AV429">
        <v>0</v>
      </c>
      <c r="AW429">
        <v>2</v>
      </c>
      <c r="AX429">
        <v>40388516</v>
      </c>
      <c r="AY429">
        <v>1</v>
      </c>
      <c r="AZ429">
        <v>0</v>
      </c>
      <c r="BA429">
        <v>427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Y429*Source!I846</f>
        <v>0</v>
      </c>
      <c r="CY429">
        <f>AB429</f>
        <v>1.05</v>
      </c>
      <c r="CZ429">
        <f>AF429</f>
        <v>1</v>
      </c>
      <c r="DA429">
        <f>AJ429</f>
        <v>1</v>
      </c>
      <c r="DB429">
        <f t="shared" si="59"/>
        <v>172.7</v>
      </c>
      <c r="DC429">
        <f t="shared" si="60"/>
        <v>0</v>
      </c>
    </row>
    <row r="430" spans="1:107" x14ac:dyDescent="0.2">
      <c r="A430">
        <f>ROW(Source!A846)</f>
        <v>846</v>
      </c>
      <c r="B430">
        <v>40385408</v>
      </c>
      <c r="C430">
        <v>40388510</v>
      </c>
      <c r="D430">
        <v>26781830</v>
      </c>
      <c r="E430">
        <v>1</v>
      </c>
      <c r="F430">
        <v>1</v>
      </c>
      <c r="G430">
        <v>26675980</v>
      </c>
      <c r="H430">
        <v>3</v>
      </c>
      <c r="I430" t="s">
        <v>1103</v>
      </c>
      <c r="J430" t="s">
        <v>1104</v>
      </c>
      <c r="K430" t="s">
        <v>1105</v>
      </c>
      <c r="L430">
        <v>1339</v>
      </c>
      <c r="N430">
        <v>1007</v>
      </c>
      <c r="O430" t="s">
        <v>44</v>
      </c>
      <c r="P430" t="s">
        <v>44</v>
      </c>
      <c r="Q430">
        <v>1</v>
      </c>
      <c r="W430">
        <v>0</v>
      </c>
      <c r="X430">
        <v>1158750667</v>
      </c>
      <c r="Y430">
        <v>0.25</v>
      </c>
      <c r="AA430">
        <v>376.21</v>
      </c>
      <c r="AB430">
        <v>0</v>
      </c>
      <c r="AC430">
        <v>0</v>
      </c>
      <c r="AD430">
        <v>0</v>
      </c>
      <c r="AE430">
        <v>376.21</v>
      </c>
      <c r="AF430">
        <v>0</v>
      </c>
      <c r="AG430">
        <v>0</v>
      </c>
      <c r="AH430">
        <v>0</v>
      </c>
      <c r="AI430">
        <v>1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0.25</v>
      </c>
      <c r="AU430" t="s">
        <v>3</v>
      </c>
      <c r="AV430">
        <v>0</v>
      </c>
      <c r="AW430">
        <v>2</v>
      </c>
      <c r="AX430">
        <v>40388517</v>
      </c>
      <c r="AY430">
        <v>1</v>
      </c>
      <c r="AZ430">
        <v>0</v>
      </c>
      <c r="BA430">
        <v>428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Y430*Source!I846</f>
        <v>0</v>
      </c>
      <c r="CY430">
        <f>AA430</f>
        <v>376.21</v>
      </c>
      <c r="CZ430">
        <f>AE430</f>
        <v>376.21</v>
      </c>
      <c r="DA430">
        <f>AI430</f>
        <v>1</v>
      </c>
      <c r="DB430">
        <f t="shared" si="59"/>
        <v>94.05</v>
      </c>
      <c r="DC430">
        <f t="shared" si="60"/>
        <v>0</v>
      </c>
    </row>
    <row r="431" spans="1:107" x14ac:dyDescent="0.2">
      <c r="A431">
        <f>ROW(Source!A846)</f>
        <v>846</v>
      </c>
      <c r="B431">
        <v>40385408</v>
      </c>
      <c r="C431">
        <v>40388510</v>
      </c>
      <c r="D431">
        <v>26783472</v>
      </c>
      <c r="E431">
        <v>1</v>
      </c>
      <c r="F431">
        <v>1</v>
      </c>
      <c r="G431">
        <v>26675980</v>
      </c>
      <c r="H431">
        <v>3</v>
      </c>
      <c r="I431" t="s">
        <v>622</v>
      </c>
      <c r="J431" t="s">
        <v>624</v>
      </c>
      <c r="K431" t="s">
        <v>623</v>
      </c>
      <c r="L431">
        <v>1339</v>
      </c>
      <c r="N431">
        <v>1007</v>
      </c>
      <c r="O431" t="s">
        <v>44</v>
      </c>
      <c r="P431" t="s">
        <v>44</v>
      </c>
      <c r="Q431">
        <v>1</v>
      </c>
      <c r="W431">
        <v>0</v>
      </c>
      <c r="X431">
        <v>-169423290</v>
      </c>
      <c r="Y431">
        <v>3.6</v>
      </c>
      <c r="AA431">
        <v>8534.94</v>
      </c>
      <c r="AB431">
        <v>0</v>
      </c>
      <c r="AC431">
        <v>0</v>
      </c>
      <c r="AD431">
        <v>0</v>
      </c>
      <c r="AE431">
        <v>1481.76</v>
      </c>
      <c r="AF431">
        <v>0</v>
      </c>
      <c r="AG431">
        <v>0</v>
      </c>
      <c r="AH431">
        <v>0</v>
      </c>
      <c r="AI431">
        <v>5.76</v>
      </c>
      <c r="AJ431">
        <v>1</v>
      </c>
      <c r="AK431">
        <v>1</v>
      </c>
      <c r="AL431">
        <v>1</v>
      </c>
      <c r="AN431">
        <v>0</v>
      </c>
      <c r="AO431">
        <v>0</v>
      </c>
      <c r="AP431">
        <v>0</v>
      </c>
      <c r="AQ431">
        <v>0</v>
      </c>
      <c r="AR431">
        <v>0</v>
      </c>
      <c r="AS431" t="s">
        <v>3</v>
      </c>
      <c r="AT431">
        <v>3.6</v>
      </c>
      <c r="AU431" t="s">
        <v>3</v>
      </c>
      <c r="AV431">
        <v>0</v>
      </c>
      <c r="AW431">
        <v>1</v>
      </c>
      <c r="AX431">
        <v>-1</v>
      </c>
      <c r="AY431">
        <v>0</v>
      </c>
      <c r="AZ431">
        <v>0</v>
      </c>
      <c r="BA431" t="s">
        <v>3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Y431*Source!I846</f>
        <v>0</v>
      </c>
      <c r="CY431">
        <f>AA431</f>
        <v>8534.94</v>
      </c>
      <c r="CZ431">
        <f>AE431</f>
        <v>1481.76</v>
      </c>
      <c r="DA431">
        <f>AI431</f>
        <v>5.76</v>
      </c>
      <c r="DB431">
        <f t="shared" si="59"/>
        <v>5334.34</v>
      </c>
      <c r="DC431">
        <f t="shared" si="60"/>
        <v>0</v>
      </c>
    </row>
    <row r="432" spans="1:107" x14ac:dyDescent="0.2">
      <c r="A432">
        <f>ROW(Source!A882)</f>
        <v>882</v>
      </c>
      <c r="B432">
        <v>40385408</v>
      </c>
      <c r="C432">
        <v>40388520</v>
      </c>
      <c r="D432">
        <v>26715131</v>
      </c>
      <c r="E432">
        <v>26675980</v>
      </c>
      <c r="F432">
        <v>1</v>
      </c>
      <c r="G432">
        <v>26675980</v>
      </c>
      <c r="H432">
        <v>1</v>
      </c>
      <c r="I432" t="s">
        <v>901</v>
      </c>
      <c r="J432" t="s">
        <v>3</v>
      </c>
      <c r="K432" t="s">
        <v>902</v>
      </c>
      <c r="L432">
        <v>1191</v>
      </c>
      <c r="N432">
        <v>1013</v>
      </c>
      <c r="O432" t="s">
        <v>903</v>
      </c>
      <c r="P432" t="s">
        <v>903</v>
      </c>
      <c r="Q432">
        <v>1</v>
      </c>
      <c r="W432">
        <v>0</v>
      </c>
      <c r="X432">
        <v>476480486</v>
      </c>
      <c r="Y432">
        <v>2.66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2.66</v>
      </c>
      <c r="AU432" t="s">
        <v>3</v>
      </c>
      <c r="AV432">
        <v>1</v>
      </c>
      <c r="AW432">
        <v>2</v>
      </c>
      <c r="AX432">
        <v>40388528</v>
      </c>
      <c r="AY432">
        <v>1</v>
      </c>
      <c r="AZ432">
        <v>0</v>
      </c>
      <c r="BA432">
        <v>430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Y432*Source!I882</f>
        <v>0</v>
      </c>
      <c r="CY432">
        <f>AD432</f>
        <v>0</v>
      </c>
      <c r="CZ432">
        <f>AH432</f>
        <v>0</v>
      </c>
      <c r="DA432">
        <f>AL432</f>
        <v>1</v>
      </c>
      <c r="DB432">
        <f t="shared" si="59"/>
        <v>0</v>
      </c>
      <c r="DC432">
        <f t="shared" si="60"/>
        <v>0</v>
      </c>
    </row>
    <row r="433" spans="1:107" x14ac:dyDescent="0.2">
      <c r="A433">
        <f>ROW(Source!A882)</f>
        <v>882</v>
      </c>
      <c r="B433">
        <v>40385408</v>
      </c>
      <c r="C433">
        <v>40388520</v>
      </c>
      <c r="D433">
        <v>26787933</v>
      </c>
      <c r="E433">
        <v>1</v>
      </c>
      <c r="F433">
        <v>1</v>
      </c>
      <c r="G433">
        <v>26675980</v>
      </c>
      <c r="H433">
        <v>2</v>
      </c>
      <c r="I433" t="s">
        <v>1106</v>
      </c>
      <c r="J433" t="s">
        <v>1107</v>
      </c>
      <c r="K433" t="s">
        <v>1108</v>
      </c>
      <c r="L433">
        <v>1367</v>
      </c>
      <c r="N433">
        <v>1011</v>
      </c>
      <c r="O433" t="s">
        <v>907</v>
      </c>
      <c r="P433" t="s">
        <v>907</v>
      </c>
      <c r="Q433">
        <v>1</v>
      </c>
      <c r="W433">
        <v>0</v>
      </c>
      <c r="X433">
        <v>-869219575</v>
      </c>
      <c r="Y433">
        <v>0.45</v>
      </c>
      <c r="AA433">
        <v>0</v>
      </c>
      <c r="AB433">
        <v>45.44</v>
      </c>
      <c r="AC433">
        <v>2.81</v>
      </c>
      <c r="AD433">
        <v>0</v>
      </c>
      <c r="AE433">
        <v>0</v>
      </c>
      <c r="AF433">
        <v>43.4</v>
      </c>
      <c r="AG433">
        <v>2.68</v>
      </c>
      <c r="AH433">
        <v>0</v>
      </c>
      <c r="AI433">
        <v>1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0.45</v>
      </c>
      <c r="AU433" t="s">
        <v>3</v>
      </c>
      <c r="AV433">
        <v>0</v>
      </c>
      <c r="AW433">
        <v>2</v>
      </c>
      <c r="AX433">
        <v>40388529</v>
      </c>
      <c r="AY433">
        <v>1</v>
      </c>
      <c r="AZ433">
        <v>0</v>
      </c>
      <c r="BA433">
        <v>431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Y433*Source!I882</f>
        <v>0</v>
      </c>
      <c r="CY433">
        <f>AB433</f>
        <v>45.44</v>
      </c>
      <c r="CZ433">
        <f>AF433</f>
        <v>43.4</v>
      </c>
      <c r="DA433">
        <f>AJ433</f>
        <v>1</v>
      </c>
      <c r="DB433">
        <f t="shared" ref="DB433:DB464" si="67">ROUND(ROUND(AT433*CZ433,2),6)</f>
        <v>19.53</v>
      </c>
      <c r="DC433">
        <f t="shared" ref="DC433:DC464" si="68">ROUND(ROUND(AT433*AG433,2),6)</f>
        <v>1.21</v>
      </c>
    </row>
    <row r="434" spans="1:107" x14ac:dyDescent="0.2">
      <c r="A434">
        <f>ROW(Source!A882)</f>
        <v>882</v>
      </c>
      <c r="B434">
        <v>40385408</v>
      </c>
      <c r="C434">
        <v>40388520</v>
      </c>
      <c r="D434">
        <v>26787934</v>
      </c>
      <c r="E434">
        <v>1</v>
      </c>
      <c r="F434">
        <v>1</v>
      </c>
      <c r="G434">
        <v>26675980</v>
      </c>
      <c r="H434">
        <v>2</v>
      </c>
      <c r="I434" t="s">
        <v>1109</v>
      </c>
      <c r="J434" t="s">
        <v>1110</v>
      </c>
      <c r="K434" t="s">
        <v>1111</v>
      </c>
      <c r="L434">
        <v>1367</v>
      </c>
      <c r="N434">
        <v>1011</v>
      </c>
      <c r="O434" t="s">
        <v>907</v>
      </c>
      <c r="P434" t="s">
        <v>907</v>
      </c>
      <c r="Q434">
        <v>1</v>
      </c>
      <c r="W434">
        <v>0</v>
      </c>
      <c r="X434">
        <v>-157737218</v>
      </c>
      <c r="Y434">
        <v>0.05</v>
      </c>
      <c r="AA434">
        <v>0</v>
      </c>
      <c r="AB434">
        <v>1.1399999999999999</v>
      </c>
      <c r="AC434">
        <v>0.09</v>
      </c>
      <c r="AD434">
        <v>0</v>
      </c>
      <c r="AE434">
        <v>0</v>
      </c>
      <c r="AF434">
        <v>1.0900000000000001</v>
      </c>
      <c r="AG434">
        <v>0.09</v>
      </c>
      <c r="AH434">
        <v>0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0</v>
      </c>
      <c r="AQ434">
        <v>0</v>
      </c>
      <c r="AR434">
        <v>0</v>
      </c>
      <c r="AS434" t="s">
        <v>3</v>
      </c>
      <c r="AT434">
        <v>0.05</v>
      </c>
      <c r="AU434" t="s">
        <v>3</v>
      </c>
      <c r="AV434">
        <v>0</v>
      </c>
      <c r="AW434">
        <v>2</v>
      </c>
      <c r="AX434">
        <v>40388530</v>
      </c>
      <c r="AY434">
        <v>1</v>
      </c>
      <c r="AZ434">
        <v>0</v>
      </c>
      <c r="BA434">
        <v>432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Y434*Source!I882</f>
        <v>0</v>
      </c>
      <c r="CY434">
        <f>AB434</f>
        <v>1.1399999999999999</v>
      </c>
      <c r="CZ434">
        <f>AF434</f>
        <v>1.0900000000000001</v>
      </c>
      <c r="DA434">
        <f>AJ434</f>
        <v>1</v>
      </c>
      <c r="DB434">
        <f t="shared" si="67"/>
        <v>0.05</v>
      </c>
      <c r="DC434">
        <f t="shared" si="68"/>
        <v>0</v>
      </c>
    </row>
    <row r="435" spans="1:107" x14ac:dyDescent="0.2">
      <c r="A435">
        <f>ROW(Source!A882)</f>
        <v>882</v>
      </c>
      <c r="B435">
        <v>40385408</v>
      </c>
      <c r="C435">
        <v>40388520</v>
      </c>
      <c r="D435">
        <v>26788261</v>
      </c>
      <c r="E435">
        <v>1</v>
      </c>
      <c r="F435">
        <v>1</v>
      </c>
      <c r="G435">
        <v>26675980</v>
      </c>
      <c r="H435">
        <v>2</v>
      </c>
      <c r="I435" t="s">
        <v>1112</v>
      </c>
      <c r="J435" t="s">
        <v>1113</v>
      </c>
      <c r="K435" t="s">
        <v>1114</v>
      </c>
      <c r="L435">
        <v>1367</v>
      </c>
      <c r="N435">
        <v>1011</v>
      </c>
      <c r="O435" t="s">
        <v>907</v>
      </c>
      <c r="P435" t="s">
        <v>907</v>
      </c>
      <c r="Q435">
        <v>1</v>
      </c>
      <c r="W435">
        <v>0</v>
      </c>
      <c r="X435">
        <v>-875577540</v>
      </c>
      <c r="Y435">
        <v>0.05</v>
      </c>
      <c r="AA435">
        <v>0</v>
      </c>
      <c r="AB435">
        <v>0.71</v>
      </c>
      <c r="AC435">
        <v>0.04</v>
      </c>
      <c r="AD435">
        <v>0</v>
      </c>
      <c r="AE435">
        <v>0</v>
      </c>
      <c r="AF435">
        <v>0.68</v>
      </c>
      <c r="AG435">
        <v>0.04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0.05</v>
      </c>
      <c r="AU435" t="s">
        <v>3</v>
      </c>
      <c r="AV435">
        <v>0</v>
      </c>
      <c r="AW435">
        <v>2</v>
      </c>
      <c r="AX435">
        <v>40388531</v>
      </c>
      <c r="AY435">
        <v>1</v>
      </c>
      <c r="AZ435">
        <v>0</v>
      </c>
      <c r="BA435">
        <v>433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Y435*Source!I882</f>
        <v>0</v>
      </c>
      <c r="CY435">
        <f>AB435</f>
        <v>0.71</v>
      </c>
      <c r="CZ435">
        <f>AF435</f>
        <v>0.68</v>
      </c>
      <c r="DA435">
        <f>AJ435</f>
        <v>1</v>
      </c>
      <c r="DB435">
        <f t="shared" si="67"/>
        <v>0.03</v>
      </c>
      <c r="DC435">
        <f t="shared" si="68"/>
        <v>0</v>
      </c>
    </row>
    <row r="436" spans="1:107" x14ac:dyDescent="0.2">
      <c r="A436">
        <f>ROW(Source!A882)</f>
        <v>882</v>
      </c>
      <c r="B436">
        <v>40385408</v>
      </c>
      <c r="C436">
        <v>40388520</v>
      </c>
      <c r="D436">
        <v>26765325</v>
      </c>
      <c r="E436">
        <v>1</v>
      </c>
      <c r="F436">
        <v>1</v>
      </c>
      <c r="G436">
        <v>26675980</v>
      </c>
      <c r="H436">
        <v>3</v>
      </c>
      <c r="I436" t="s">
        <v>634</v>
      </c>
      <c r="J436" t="s">
        <v>636</v>
      </c>
      <c r="K436" t="s">
        <v>635</v>
      </c>
      <c r="L436">
        <v>1348</v>
      </c>
      <c r="N436">
        <v>1009</v>
      </c>
      <c r="O436" t="s">
        <v>57</v>
      </c>
      <c r="P436" t="s">
        <v>57</v>
      </c>
      <c r="Q436">
        <v>1000</v>
      </c>
      <c r="W436">
        <v>0</v>
      </c>
      <c r="X436">
        <v>-1570911069</v>
      </c>
      <c r="Y436">
        <v>0.1087</v>
      </c>
      <c r="AA436">
        <v>35955.01</v>
      </c>
      <c r="AB436">
        <v>0</v>
      </c>
      <c r="AC436">
        <v>0</v>
      </c>
      <c r="AD436">
        <v>0</v>
      </c>
      <c r="AE436">
        <v>11726.55</v>
      </c>
      <c r="AF436">
        <v>0</v>
      </c>
      <c r="AG436">
        <v>0</v>
      </c>
      <c r="AH436">
        <v>0</v>
      </c>
      <c r="AI436">
        <v>3.06</v>
      </c>
      <c r="AJ436">
        <v>1</v>
      </c>
      <c r="AK436">
        <v>1</v>
      </c>
      <c r="AL436">
        <v>1</v>
      </c>
      <c r="AN436">
        <v>0</v>
      </c>
      <c r="AO436">
        <v>0</v>
      </c>
      <c r="AP436">
        <v>0</v>
      </c>
      <c r="AQ436">
        <v>0</v>
      </c>
      <c r="AR436">
        <v>0</v>
      </c>
      <c r="AS436" t="s">
        <v>3</v>
      </c>
      <c r="AT436">
        <v>0.1087</v>
      </c>
      <c r="AU436" t="s">
        <v>3</v>
      </c>
      <c r="AV436">
        <v>0</v>
      </c>
      <c r="AW436">
        <v>1</v>
      </c>
      <c r="AX436">
        <v>-1</v>
      </c>
      <c r="AY436">
        <v>0</v>
      </c>
      <c r="AZ436">
        <v>0</v>
      </c>
      <c r="BA436" t="s">
        <v>3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Y436*Source!I882</f>
        <v>0</v>
      </c>
      <c r="CY436">
        <f>AA436</f>
        <v>35955.01</v>
      </c>
      <c r="CZ436">
        <f>AE436</f>
        <v>11726.55</v>
      </c>
      <c r="DA436">
        <f>AI436</f>
        <v>3.06</v>
      </c>
      <c r="DB436">
        <f t="shared" si="67"/>
        <v>1274.68</v>
      </c>
      <c r="DC436">
        <f t="shared" si="68"/>
        <v>0</v>
      </c>
    </row>
    <row r="437" spans="1:107" x14ac:dyDescent="0.2">
      <c r="A437">
        <f>ROW(Source!A882)</f>
        <v>882</v>
      </c>
      <c r="B437">
        <v>40385408</v>
      </c>
      <c r="C437">
        <v>40388520</v>
      </c>
      <c r="D437">
        <v>26763569</v>
      </c>
      <c r="E437">
        <v>1</v>
      </c>
      <c r="F437">
        <v>1</v>
      </c>
      <c r="G437">
        <v>26675980</v>
      </c>
      <c r="H437">
        <v>3</v>
      </c>
      <c r="I437" t="s">
        <v>1115</v>
      </c>
      <c r="J437" t="s">
        <v>1116</v>
      </c>
      <c r="K437" t="s">
        <v>1117</v>
      </c>
      <c r="L437">
        <v>1339</v>
      </c>
      <c r="N437">
        <v>1007</v>
      </c>
      <c r="O437" t="s">
        <v>44</v>
      </c>
      <c r="P437" t="s">
        <v>44</v>
      </c>
      <c r="Q437">
        <v>1</v>
      </c>
      <c r="W437">
        <v>0</v>
      </c>
      <c r="X437">
        <v>-1236741395</v>
      </c>
      <c r="Y437">
        <v>6.7200000000000003E-3</v>
      </c>
      <c r="AA437">
        <v>5.92</v>
      </c>
      <c r="AB437">
        <v>0</v>
      </c>
      <c r="AC437">
        <v>0</v>
      </c>
      <c r="AD437">
        <v>0</v>
      </c>
      <c r="AE437">
        <v>5.91</v>
      </c>
      <c r="AF437">
        <v>0</v>
      </c>
      <c r="AG437">
        <v>0</v>
      </c>
      <c r="AH437">
        <v>0</v>
      </c>
      <c r="AI437">
        <v>1</v>
      </c>
      <c r="AJ437">
        <v>1</v>
      </c>
      <c r="AK437">
        <v>1</v>
      </c>
      <c r="AL437">
        <v>1</v>
      </c>
      <c r="AN437">
        <v>0</v>
      </c>
      <c r="AO437">
        <v>1</v>
      </c>
      <c r="AP437">
        <v>0</v>
      </c>
      <c r="AQ437">
        <v>0</v>
      </c>
      <c r="AR437">
        <v>0</v>
      </c>
      <c r="AS437" t="s">
        <v>3</v>
      </c>
      <c r="AT437">
        <v>6.7200000000000003E-3</v>
      </c>
      <c r="AU437" t="s">
        <v>3</v>
      </c>
      <c r="AV437">
        <v>0</v>
      </c>
      <c r="AW437">
        <v>2</v>
      </c>
      <c r="AX437">
        <v>40388532</v>
      </c>
      <c r="AY437">
        <v>1</v>
      </c>
      <c r="AZ437">
        <v>0</v>
      </c>
      <c r="BA437">
        <v>434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Y437*Source!I882</f>
        <v>0</v>
      </c>
      <c r="CY437">
        <f>AA437</f>
        <v>5.92</v>
      </c>
      <c r="CZ437">
        <f>AE437</f>
        <v>5.91</v>
      </c>
      <c r="DA437">
        <f>AI437</f>
        <v>1</v>
      </c>
      <c r="DB437">
        <f t="shared" si="67"/>
        <v>0.04</v>
      </c>
      <c r="DC437">
        <f t="shared" si="68"/>
        <v>0</v>
      </c>
    </row>
    <row r="438" spans="1:107" x14ac:dyDescent="0.2">
      <c r="A438">
        <f>ROW(Source!A882)</f>
        <v>882</v>
      </c>
      <c r="B438">
        <v>40385408</v>
      </c>
      <c r="C438">
        <v>40388520</v>
      </c>
      <c r="D438">
        <v>26764081</v>
      </c>
      <c r="E438">
        <v>1</v>
      </c>
      <c r="F438">
        <v>1</v>
      </c>
      <c r="G438">
        <v>26675980</v>
      </c>
      <c r="H438">
        <v>3</v>
      </c>
      <c r="I438" t="s">
        <v>1118</v>
      </c>
      <c r="J438" t="s">
        <v>1119</v>
      </c>
      <c r="K438" t="s">
        <v>1120</v>
      </c>
      <c r="L438">
        <v>1339</v>
      </c>
      <c r="N438">
        <v>1007</v>
      </c>
      <c r="O438" t="s">
        <v>44</v>
      </c>
      <c r="P438" t="s">
        <v>44</v>
      </c>
      <c r="Q438">
        <v>1</v>
      </c>
      <c r="W438">
        <v>0</v>
      </c>
      <c r="X438">
        <v>138241181</v>
      </c>
      <c r="Y438">
        <v>3.32E-3</v>
      </c>
      <c r="AA438">
        <v>5.68</v>
      </c>
      <c r="AB438">
        <v>0</v>
      </c>
      <c r="AC438">
        <v>0</v>
      </c>
      <c r="AD438">
        <v>0</v>
      </c>
      <c r="AE438">
        <v>5.67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</v>
      </c>
      <c r="AN438">
        <v>0</v>
      </c>
      <c r="AO438">
        <v>1</v>
      </c>
      <c r="AP438">
        <v>0</v>
      </c>
      <c r="AQ438">
        <v>0</v>
      </c>
      <c r="AR438">
        <v>0</v>
      </c>
      <c r="AS438" t="s">
        <v>3</v>
      </c>
      <c r="AT438">
        <v>3.32E-3</v>
      </c>
      <c r="AU438" t="s">
        <v>3</v>
      </c>
      <c r="AV438">
        <v>0</v>
      </c>
      <c r="AW438">
        <v>2</v>
      </c>
      <c r="AX438">
        <v>40388533</v>
      </c>
      <c r="AY438">
        <v>1</v>
      </c>
      <c r="AZ438">
        <v>0</v>
      </c>
      <c r="BA438">
        <v>435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Y438*Source!I882</f>
        <v>0</v>
      </c>
      <c r="CY438">
        <f>AA438</f>
        <v>5.68</v>
      </c>
      <c r="CZ438">
        <f>AE438</f>
        <v>5.67</v>
      </c>
      <c r="DA438">
        <f>AI438</f>
        <v>1</v>
      </c>
      <c r="DB438">
        <f t="shared" si="67"/>
        <v>0.02</v>
      </c>
      <c r="DC438">
        <f t="shared" si="68"/>
        <v>0</v>
      </c>
    </row>
    <row r="439" spans="1:107" x14ac:dyDescent="0.2">
      <c r="A439">
        <f>ROW(Source!A884)</f>
        <v>884</v>
      </c>
      <c r="B439">
        <v>40385408</v>
      </c>
      <c r="C439">
        <v>40388536</v>
      </c>
      <c r="D439">
        <v>26715131</v>
      </c>
      <c r="E439">
        <v>26675980</v>
      </c>
      <c r="F439">
        <v>1</v>
      </c>
      <c r="G439">
        <v>26675980</v>
      </c>
      <c r="H439">
        <v>1</v>
      </c>
      <c r="I439" t="s">
        <v>901</v>
      </c>
      <c r="J439" t="s">
        <v>3</v>
      </c>
      <c r="K439" t="s">
        <v>902</v>
      </c>
      <c r="L439">
        <v>1191</v>
      </c>
      <c r="N439">
        <v>1013</v>
      </c>
      <c r="O439" t="s">
        <v>903</v>
      </c>
      <c r="P439" t="s">
        <v>903</v>
      </c>
      <c r="Q439">
        <v>1</v>
      </c>
      <c r="W439">
        <v>0</v>
      </c>
      <c r="X439">
        <v>476480486</v>
      </c>
      <c r="Y439">
        <v>6.22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1</v>
      </c>
      <c r="AJ439">
        <v>1</v>
      </c>
      <c r="AK439">
        <v>1</v>
      </c>
      <c r="AL439">
        <v>1</v>
      </c>
      <c r="AN439">
        <v>0</v>
      </c>
      <c r="AO439">
        <v>1</v>
      </c>
      <c r="AP439">
        <v>0</v>
      </c>
      <c r="AQ439">
        <v>0</v>
      </c>
      <c r="AR439">
        <v>0</v>
      </c>
      <c r="AS439" t="s">
        <v>3</v>
      </c>
      <c r="AT439">
        <v>6.22</v>
      </c>
      <c r="AU439" t="s">
        <v>3</v>
      </c>
      <c r="AV439">
        <v>1</v>
      </c>
      <c r="AW439">
        <v>2</v>
      </c>
      <c r="AX439">
        <v>40388542</v>
      </c>
      <c r="AY439">
        <v>1</v>
      </c>
      <c r="AZ439">
        <v>0</v>
      </c>
      <c r="BA439">
        <v>437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Y439*Source!I884</f>
        <v>0</v>
      </c>
      <c r="CY439">
        <f>AD439</f>
        <v>0</v>
      </c>
      <c r="CZ439">
        <f>AH439</f>
        <v>0</v>
      </c>
      <c r="DA439">
        <f>AL439</f>
        <v>1</v>
      </c>
      <c r="DB439">
        <f t="shared" si="67"/>
        <v>0</v>
      </c>
      <c r="DC439">
        <f t="shared" si="68"/>
        <v>0</v>
      </c>
    </row>
    <row r="440" spans="1:107" x14ac:dyDescent="0.2">
      <c r="A440">
        <f>ROW(Source!A884)</f>
        <v>884</v>
      </c>
      <c r="B440">
        <v>40385408</v>
      </c>
      <c r="C440">
        <v>40388536</v>
      </c>
      <c r="D440">
        <v>26788215</v>
      </c>
      <c r="E440">
        <v>1</v>
      </c>
      <c r="F440">
        <v>1</v>
      </c>
      <c r="G440">
        <v>26675980</v>
      </c>
      <c r="H440">
        <v>2</v>
      </c>
      <c r="I440" t="s">
        <v>932</v>
      </c>
      <c r="J440" t="s">
        <v>933</v>
      </c>
      <c r="K440" t="s">
        <v>934</v>
      </c>
      <c r="L440">
        <v>1367</v>
      </c>
      <c r="N440">
        <v>1011</v>
      </c>
      <c r="O440" t="s">
        <v>907</v>
      </c>
      <c r="P440" t="s">
        <v>907</v>
      </c>
      <c r="Q440">
        <v>1</v>
      </c>
      <c r="W440">
        <v>0</v>
      </c>
      <c r="X440">
        <v>-628430174</v>
      </c>
      <c r="Y440">
        <v>0.02</v>
      </c>
      <c r="AA440">
        <v>0</v>
      </c>
      <c r="AB440">
        <v>80.42</v>
      </c>
      <c r="AC440">
        <v>15.03</v>
      </c>
      <c r="AD440">
        <v>0</v>
      </c>
      <c r="AE440">
        <v>0</v>
      </c>
      <c r="AF440">
        <v>76.81</v>
      </c>
      <c r="AG440">
        <v>14.36</v>
      </c>
      <c r="AH440">
        <v>0</v>
      </c>
      <c r="AI440">
        <v>1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0.02</v>
      </c>
      <c r="AU440" t="s">
        <v>3</v>
      </c>
      <c r="AV440">
        <v>0</v>
      </c>
      <c r="AW440">
        <v>2</v>
      </c>
      <c r="AX440">
        <v>40388543</v>
      </c>
      <c r="AY440">
        <v>1</v>
      </c>
      <c r="AZ440">
        <v>0</v>
      </c>
      <c r="BA440">
        <v>438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Y440*Source!I884</f>
        <v>0</v>
      </c>
      <c r="CY440">
        <f>AB440</f>
        <v>80.42</v>
      </c>
      <c r="CZ440">
        <f>AF440</f>
        <v>76.81</v>
      </c>
      <c r="DA440">
        <f>AJ440</f>
        <v>1</v>
      </c>
      <c r="DB440">
        <f t="shared" si="67"/>
        <v>1.54</v>
      </c>
      <c r="DC440">
        <f t="shared" si="68"/>
        <v>0.28999999999999998</v>
      </c>
    </row>
    <row r="441" spans="1:107" x14ac:dyDescent="0.2">
      <c r="A441">
        <f>ROW(Source!A884)</f>
        <v>884</v>
      </c>
      <c r="B441">
        <v>40385408</v>
      </c>
      <c r="C441">
        <v>40388536</v>
      </c>
      <c r="D441">
        <v>26763322</v>
      </c>
      <c r="E441">
        <v>1</v>
      </c>
      <c r="F441">
        <v>1</v>
      </c>
      <c r="G441">
        <v>26675980</v>
      </c>
      <c r="H441">
        <v>3</v>
      </c>
      <c r="I441" t="s">
        <v>565</v>
      </c>
      <c r="J441" t="s">
        <v>567</v>
      </c>
      <c r="K441" t="s">
        <v>566</v>
      </c>
      <c r="L441">
        <v>1339</v>
      </c>
      <c r="N441">
        <v>1007</v>
      </c>
      <c r="O441" t="s">
        <v>44</v>
      </c>
      <c r="P441" t="s">
        <v>44</v>
      </c>
      <c r="Q441">
        <v>1</v>
      </c>
      <c r="W441">
        <v>0</v>
      </c>
      <c r="X441">
        <v>-862991314</v>
      </c>
      <c r="Y441">
        <v>7.6999999999999999E-2</v>
      </c>
      <c r="AA441">
        <v>7.08</v>
      </c>
      <c r="AB441">
        <v>0</v>
      </c>
      <c r="AC441">
        <v>0</v>
      </c>
      <c r="AD441">
        <v>0</v>
      </c>
      <c r="AE441">
        <v>7.07</v>
      </c>
      <c r="AF441">
        <v>0</v>
      </c>
      <c r="AG441">
        <v>0</v>
      </c>
      <c r="AH441">
        <v>0</v>
      </c>
      <c r="AI441">
        <v>1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7.6999999999999999E-2</v>
      </c>
      <c r="AU441" t="s">
        <v>3</v>
      </c>
      <c r="AV441">
        <v>0</v>
      </c>
      <c r="AW441">
        <v>2</v>
      </c>
      <c r="AX441">
        <v>40388544</v>
      </c>
      <c r="AY441">
        <v>1</v>
      </c>
      <c r="AZ441">
        <v>0</v>
      </c>
      <c r="BA441">
        <v>439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Y441*Source!I884</f>
        <v>0</v>
      </c>
      <c r="CY441">
        <f>AA441</f>
        <v>7.08</v>
      </c>
      <c r="CZ441">
        <f>AE441</f>
        <v>7.07</v>
      </c>
      <c r="DA441">
        <f>AI441</f>
        <v>1</v>
      </c>
      <c r="DB441">
        <f t="shared" si="67"/>
        <v>0.54</v>
      </c>
      <c r="DC441">
        <f t="shared" si="68"/>
        <v>0</v>
      </c>
    </row>
    <row r="442" spans="1:107" x14ac:dyDescent="0.2">
      <c r="A442">
        <f>ROW(Source!A884)</f>
        <v>884</v>
      </c>
      <c r="B442">
        <v>40385408</v>
      </c>
      <c r="C442">
        <v>40388536</v>
      </c>
      <c r="D442">
        <v>26764402</v>
      </c>
      <c r="E442">
        <v>1</v>
      </c>
      <c r="F442">
        <v>1</v>
      </c>
      <c r="G442">
        <v>26675980</v>
      </c>
      <c r="H442">
        <v>3</v>
      </c>
      <c r="I442" t="s">
        <v>1121</v>
      </c>
      <c r="J442" t="s">
        <v>1122</v>
      </c>
      <c r="K442" t="s">
        <v>1123</v>
      </c>
      <c r="L442">
        <v>1348</v>
      </c>
      <c r="N442">
        <v>1009</v>
      </c>
      <c r="O442" t="s">
        <v>57</v>
      </c>
      <c r="P442" t="s">
        <v>57</v>
      </c>
      <c r="Q442">
        <v>1000</v>
      </c>
      <c r="W442">
        <v>0</v>
      </c>
      <c r="X442">
        <v>-318432533</v>
      </c>
      <c r="Y442">
        <v>0.107</v>
      </c>
      <c r="AA442">
        <v>333.41</v>
      </c>
      <c r="AB442">
        <v>0</v>
      </c>
      <c r="AC442">
        <v>0</v>
      </c>
      <c r="AD442">
        <v>0</v>
      </c>
      <c r="AE442">
        <v>332.74</v>
      </c>
      <c r="AF442">
        <v>0</v>
      </c>
      <c r="AG442">
        <v>0</v>
      </c>
      <c r="AH442">
        <v>0</v>
      </c>
      <c r="AI442">
        <v>1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0.107</v>
      </c>
      <c r="AU442" t="s">
        <v>3</v>
      </c>
      <c r="AV442">
        <v>0</v>
      </c>
      <c r="AW442">
        <v>2</v>
      </c>
      <c r="AX442">
        <v>40388545</v>
      </c>
      <c r="AY442">
        <v>1</v>
      </c>
      <c r="AZ442">
        <v>0</v>
      </c>
      <c r="BA442">
        <v>440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Y442*Source!I884</f>
        <v>0</v>
      </c>
      <c r="CY442">
        <f>AA442</f>
        <v>333.41</v>
      </c>
      <c r="CZ442">
        <f>AE442</f>
        <v>332.74</v>
      </c>
      <c r="DA442">
        <f>AI442</f>
        <v>1</v>
      </c>
      <c r="DB442">
        <f t="shared" si="67"/>
        <v>35.6</v>
      </c>
      <c r="DC442">
        <f t="shared" si="68"/>
        <v>0</v>
      </c>
    </row>
    <row r="443" spans="1:107" x14ac:dyDescent="0.2">
      <c r="A443">
        <f>ROW(Source!A884)</f>
        <v>884</v>
      </c>
      <c r="B443">
        <v>40385408</v>
      </c>
      <c r="C443">
        <v>40388536</v>
      </c>
      <c r="D443">
        <v>26763881</v>
      </c>
      <c r="E443">
        <v>1</v>
      </c>
      <c r="F443">
        <v>1</v>
      </c>
      <c r="G443">
        <v>26675980</v>
      </c>
      <c r="H443">
        <v>3</v>
      </c>
      <c r="I443" t="s">
        <v>174</v>
      </c>
      <c r="J443" t="s">
        <v>176</v>
      </c>
      <c r="K443" t="s">
        <v>175</v>
      </c>
      <c r="L443">
        <v>1339</v>
      </c>
      <c r="N443">
        <v>1007</v>
      </c>
      <c r="O443" t="s">
        <v>44</v>
      </c>
      <c r="P443" t="s">
        <v>44</v>
      </c>
      <c r="Q443">
        <v>1</v>
      </c>
      <c r="W443">
        <v>0</v>
      </c>
      <c r="X443">
        <v>2069056849</v>
      </c>
      <c r="Y443">
        <v>0.29899999999999999</v>
      </c>
      <c r="AA443">
        <v>105.2</v>
      </c>
      <c r="AB443">
        <v>0</v>
      </c>
      <c r="AC443">
        <v>0</v>
      </c>
      <c r="AD443">
        <v>0</v>
      </c>
      <c r="AE443">
        <v>104.99</v>
      </c>
      <c r="AF443">
        <v>0</v>
      </c>
      <c r="AG443">
        <v>0</v>
      </c>
      <c r="AH443">
        <v>0</v>
      </c>
      <c r="AI443">
        <v>1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0.29899999999999999</v>
      </c>
      <c r="AU443" t="s">
        <v>3</v>
      </c>
      <c r="AV443">
        <v>0</v>
      </c>
      <c r="AW443">
        <v>2</v>
      </c>
      <c r="AX443">
        <v>40388546</v>
      </c>
      <c r="AY443">
        <v>1</v>
      </c>
      <c r="AZ443">
        <v>0</v>
      </c>
      <c r="BA443">
        <v>441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Y443*Source!I884</f>
        <v>0</v>
      </c>
      <c r="CY443">
        <f>AA443</f>
        <v>105.2</v>
      </c>
      <c r="CZ443">
        <f>AE443</f>
        <v>104.99</v>
      </c>
      <c r="DA443">
        <f>AI443</f>
        <v>1</v>
      </c>
      <c r="DB443">
        <f t="shared" si="67"/>
        <v>31.39</v>
      </c>
      <c r="DC443">
        <f t="shared" si="68"/>
        <v>0</v>
      </c>
    </row>
    <row r="444" spans="1:107" x14ac:dyDescent="0.2">
      <c r="A444">
        <f>ROW(Source!A885)</f>
        <v>885</v>
      </c>
      <c r="B444">
        <v>40385408</v>
      </c>
      <c r="C444">
        <v>40388548</v>
      </c>
      <c r="D444">
        <v>26715131</v>
      </c>
      <c r="E444">
        <v>26675980</v>
      </c>
      <c r="F444">
        <v>1</v>
      </c>
      <c r="G444">
        <v>26675980</v>
      </c>
      <c r="H444">
        <v>1</v>
      </c>
      <c r="I444" t="s">
        <v>901</v>
      </c>
      <c r="J444" t="s">
        <v>3</v>
      </c>
      <c r="K444" t="s">
        <v>902</v>
      </c>
      <c r="L444">
        <v>1191</v>
      </c>
      <c r="N444">
        <v>1013</v>
      </c>
      <c r="O444" t="s">
        <v>903</v>
      </c>
      <c r="P444" t="s">
        <v>903</v>
      </c>
      <c r="Q444">
        <v>1</v>
      </c>
      <c r="W444">
        <v>0</v>
      </c>
      <c r="X444">
        <v>476480486</v>
      </c>
      <c r="Y444">
        <v>1.83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1.83</v>
      </c>
      <c r="AU444" t="s">
        <v>3</v>
      </c>
      <c r="AV444">
        <v>1</v>
      </c>
      <c r="AW444">
        <v>2</v>
      </c>
      <c r="AX444">
        <v>40388557</v>
      </c>
      <c r="AY444">
        <v>1</v>
      </c>
      <c r="AZ444">
        <v>0</v>
      </c>
      <c r="BA444">
        <v>443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Y444*Source!I885</f>
        <v>0</v>
      </c>
      <c r="CY444">
        <f>AD444</f>
        <v>0</v>
      </c>
      <c r="CZ444">
        <f>AH444</f>
        <v>0</v>
      </c>
      <c r="DA444">
        <f>AL444</f>
        <v>1</v>
      </c>
      <c r="DB444">
        <f t="shared" si="67"/>
        <v>0</v>
      </c>
      <c r="DC444">
        <f t="shared" si="68"/>
        <v>0</v>
      </c>
    </row>
    <row r="445" spans="1:107" x14ac:dyDescent="0.2">
      <c r="A445">
        <f>ROW(Source!A885)</f>
        <v>885</v>
      </c>
      <c r="B445">
        <v>40385408</v>
      </c>
      <c r="C445">
        <v>40388548</v>
      </c>
      <c r="D445">
        <v>26787933</v>
      </c>
      <c r="E445">
        <v>1</v>
      </c>
      <c r="F445">
        <v>1</v>
      </c>
      <c r="G445">
        <v>26675980</v>
      </c>
      <c r="H445">
        <v>2</v>
      </c>
      <c r="I445" t="s">
        <v>1106</v>
      </c>
      <c r="J445" t="s">
        <v>1107</v>
      </c>
      <c r="K445" t="s">
        <v>1108</v>
      </c>
      <c r="L445">
        <v>1367</v>
      </c>
      <c r="N445">
        <v>1011</v>
      </c>
      <c r="O445" t="s">
        <v>907</v>
      </c>
      <c r="P445" t="s">
        <v>907</v>
      </c>
      <c r="Q445">
        <v>1</v>
      </c>
      <c r="W445">
        <v>0</v>
      </c>
      <c r="X445">
        <v>-869219575</v>
      </c>
      <c r="Y445">
        <v>4.7E-2</v>
      </c>
      <c r="AA445">
        <v>0</v>
      </c>
      <c r="AB445">
        <v>45.44</v>
      </c>
      <c r="AC445">
        <v>2.81</v>
      </c>
      <c r="AD445">
        <v>0</v>
      </c>
      <c r="AE445">
        <v>0</v>
      </c>
      <c r="AF445">
        <v>43.4</v>
      </c>
      <c r="AG445">
        <v>2.68</v>
      </c>
      <c r="AH445">
        <v>0</v>
      </c>
      <c r="AI445">
        <v>1</v>
      </c>
      <c r="AJ445">
        <v>1</v>
      </c>
      <c r="AK445">
        <v>1</v>
      </c>
      <c r="AL445">
        <v>1</v>
      </c>
      <c r="AN445">
        <v>0</v>
      </c>
      <c r="AO445">
        <v>1</v>
      </c>
      <c r="AP445">
        <v>0</v>
      </c>
      <c r="AQ445">
        <v>0</v>
      </c>
      <c r="AR445">
        <v>0</v>
      </c>
      <c r="AS445" t="s">
        <v>3</v>
      </c>
      <c r="AT445">
        <v>4.7E-2</v>
      </c>
      <c r="AU445" t="s">
        <v>3</v>
      </c>
      <c r="AV445">
        <v>0</v>
      </c>
      <c r="AW445">
        <v>2</v>
      </c>
      <c r="AX445">
        <v>40388558</v>
      </c>
      <c r="AY445">
        <v>1</v>
      </c>
      <c r="AZ445">
        <v>0</v>
      </c>
      <c r="BA445">
        <v>444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Y445*Source!I885</f>
        <v>0</v>
      </c>
      <c r="CY445">
        <f>AB445</f>
        <v>45.44</v>
      </c>
      <c r="CZ445">
        <f>AF445</f>
        <v>43.4</v>
      </c>
      <c r="DA445">
        <f>AJ445</f>
        <v>1</v>
      </c>
      <c r="DB445">
        <f t="shared" si="67"/>
        <v>2.04</v>
      </c>
      <c r="DC445">
        <f t="shared" si="68"/>
        <v>0.13</v>
      </c>
    </row>
    <row r="446" spans="1:107" x14ac:dyDescent="0.2">
      <c r="A446">
        <f>ROW(Source!A885)</f>
        <v>885</v>
      </c>
      <c r="B446">
        <v>40385408</v>
      </c>
      <c r="C446">
        <v>40388548</v>
      </c>
      <c r="D446">
        <v>26788261</v>
      </c>
      <c r="E446">
        <v>1</v>
      </c>
      <c r="F446">
        <v>1</v>
      </c>
      <c r="G446">
        <v>26675980</v>
      </c>
      <c r="H446">
        <v>2</v>
      </c>
      <c r="I446" t="s">
        <v>1112</v>
      </c>
      <c r="J446" t="s">
        <v>1113</v>
      </c>
      <c r="K446" t="s">
        <v>1114</v>
      </c>
      <c r="L446">
        <v>1367</v>
      </c>
      <c r="N446">
        <v>1011</v>
      </c>
      <c r="O446" t="s">
        <v>907</v>
      </c>
      <c r="P446" t="s">
        <v>907</v>
      </c>
      <c r="Q446">
        <v>1</v>
      </c>
      <c r="W446">
        <v>0</v>
      </c>
      <c r="X446">
        <v>-875577540</v>
      </c>
      <c r="Y446">
        <v>0.04</v>
      </c>
      <c r="AA446">
        <v>0</v>
      </c>
      <c r="AB446">
        <v>0.71</v>
      </c>
      <c r="AC446">
        <v>0.04</v>
      </c>
      <c r="AD446">
        <v>0</v>
      </c>
      <c r="AE446">
        <v>0</v>
      </c>
      <c r="AF446">
        <v>0.68</v>
      </c>
      <c r="AG446">
        <v>0.04</v>
      </c>
      <c r="AH446">
        <v>0</v>
      </c>
      <c r="AI446">
        <v>1</v>
      </c>
      <c r="AJ446">
        <v>1</v>
      </c>
      <c r="AK446">
        <v>1</v>
      </c>
      <c r="AL446">
        <v>1</v>
      </c>
      <c r="AN446">
        <v>0</v>
      </c>
      <c r="AO446">
        <v>1</v>
      </c>
      <c r="AP446">
        <v>0</v>
      </c>
      <c r="AQ446">
        <v>0</v>
      </c>
      <c r="AR446">
        <v>0</v>
      </c>
      <c r="AS446" t="s">
        <v>3</v>
      </c>
      <c r="AT446">
        <v>0.04</v>
      </c>
      <c r="AU446" t="s">
        <v>3</v>
      </c>
      <c r="AV446">
        <v>0</v>
      </c>
      <c r="AW446">
        <v>2</v>
      </c>
      <c r="AX446">
        <v>40388559</v>
      </c>
      <c r="AY446">
        <v>1</v>
      </c>
      <c r="AZ446">
        <v>0</v>
      </c>
      <c r="BA446">
        <v>445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Y446*Source!I885</f>
        <v>0</v>
      </c>
      <c r="CY446">
        <f>AB446</f>
        <v>0.71</v>
      </c>
      <c r="CZ446">
        <f>AF446</f>
        <v>0.68</v>
      </c>
      <c r="DA446">
        <f>AJ446</f>
        <v>1</v>
      </c>
      <c r="DB446">
        <f t="shared" si="67"/>
        <v>0.03</v>
      </c>
      <c r="DC446">
        <f t="shared" si="68"/>
        <v>0</v>
      </c>
    </row>
    <row r="447" spans="1:107" x14ac:dyDescent="0.2">
      <c r="A447">
        <f>ROW(Source!A885)</f>
        <v>885</v>
      </c>
      <c r="B447">
        <v>40385408</v>
      </c>
      <c r="C447">
        <v>40388548</v>
      </c>
      <c r="D447">
        <v>26788284</v>
      </c>
      <c r="E447">
        <v>1</v>
      </c>
      <c r="F447">
        <v>1</v>
      </c>
      <c r="G447">
        <v>26675980</v>
      </c>
      <c r="H447">
        <v>2</v>
      </c>
      <c r="I447" t="s">
        <v>1124</v>
      </c>
      <c r="J447" t="s">
        <v>1125</v>
      </c>
      <c r="K447" t="s">
        <v>1126</v>
      </c>
      <c r="L447">
        <v>1367</v>
      </c>
      <c r="N447">
        <v>1011</v>
      </c>
      <c r="O447" t="s">
        <v>907</v>
      </c>
      <c r="P447" t="s">
        <v>907</v>
      </c>
      <c r="Q447">
        <v>1</v>
      </c>
      <c r="W447">
        <v>0</v>
      </c>
      <c r="X447">
        <v>-1245574031</v>
      </c>
      <c r="Y447">
        <v>6.8000000000000005E-2</v>
      </c>
      <c r="AA447">
        <v>0</v>
      </c>
      <c r="AB447">
        <v>64.37</v>
      </c>
      <c r="AC447">
        <v>21.61</v>
      </c>
      <c r="AD447">
        <v>0</v>
      </c>
      <c r="AE447">
        <v>0</v>
      </c>
      <c r="AF447">
        <v>61.48</v>
      </c>
      <c r="AG447">
        <v>20.64</v>
      </c>
      <c r="AH447">
        <v>0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0</v>
      </c>
      <c r="AQ447">
        <v>0</v>
      </c>
      <c r="AR447">
        <v>0</v>
      </c>
      <c r="AS447" t="s">
        <v>3</v>
      </c>
      <c r="AT447">
        <v>6.8000000000000005E-2</v>
      </c>
      <c r="AU447" t="s">
        <v>3</v>
      </c>
      <c r="AV447">
        <v>0</v>
      </c>
      <c r="AW447">
        <v>2</v>
      </c>
      <c r="AX447">
        <v>40388560</v>
      </c>
      <c r="AY447">
        <v>1</v>
      </c>
      <c r="AZ447">
        <v>0</v>
      </c>
      <c r="BA447">
        <v>446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Y447*Source!I885</f>
        <v>0</v>
      </c>
      <c r="CY447">
        <f>AB447</f>
        <v>64.37</v>
      </c>
      <c r="CZ447">
        <f>AF447</f>
        <v>61.48</v>
      </c>
      <c r="DA447">
        <f>AJ447</f>
        <v>1</v>
      </c>
      <c r="DB447">
        <f t="shared" si="67"/>
        <v>4.18</v>
      </c>
      <c r="DC447">
        <f t="shared" si="68"/>
        <v>1.4</v>
      </c>
    </row>
    <row r="448" spans="1:107" x14ac:dyDescent="0.2">
      <c r="A448">
        <f>ROW(Source!A885)</f>
        <v>885</v>
      </c>
      <c r="B448">
        <v>40385408</v>
      </c>
      <c r="C448">
        <v>40388548</v>
      </c>
      <c r="D448">
        <v>26764166</v>
      </c>
      <c r="E448">
        <v>1</v>
      </c>
      <c r="F448">
        <v>1</v>
      </c>
      <c r="G448">
        <v>26675980</v>
      </c>
      <c r="H448">
        <v>3</v>
      </c>
      <c r="I448" t="s">
        <v>651</v>
      </c>
      <c r="J448" t="s">
        <v>653</v>
      </c>
      <c r="K448" t="s">
        <v>652</v>
      </c>
      <c r="L448">
        <v>1348</v>
      </c>
      <c r="N448">
        <v>1009</v>
      </c>
      <c r="O448" t="s">
        <v>57</v>
      </c>
      <c r="P448" t="s">
        <v>57</v>
      </c>
      <c r="Q448">
        <v>1000</v>
      </c>
      <c r="W448">
        <v>0</v>
      </c>
      <c r="X448">
        <v>925217899</v>
      </c>
      <c r="Y448">
        <v>5.4250000000000001E-3</v>
      </c>
      <c r="AA448">
        <v>24998.080000000002</v>
      </c>
      <c r="AB448">
        <v>0</v>
      </c>
      <c r="AC448">
        <v>0</v>
      </c>
      <c r="AD448">
        <v>0</v>
      </c>
      <c r="AE448">
        <v>6446.56</v>
      </c>
      <c r="AF448">
        <v>0</v>
      </c>
      <c r="AG448">
        <v>0</v>
      </c>
      <c r="AH448">
        <v>0</v>
      </c>
      <c r="AI448">
        <v>3.87</v>
      </c>
      <c r="AJ448">
        <v>1</v>
      </c>
      <c r="AK448">
        <v>1</v>
      </c>
      <c r="AL448">
        <v>1</v>
      </c>
      <c r="AN448">
        <v>0</v>
      </c>
      <c r="AO448">
        <v>0</v>
      </c>
      <c r="AP448">
        <v>0</v>
      </c>
      <c r="AQ448">
        <v>0</v>
      </c>
      <c r="AR448">
        <v>0</v>
      </c>
      <c r="AS448" t="s">
        <v>3</v>
      </c>
      <c r="AT448">
        <v>5.4250000000000001E-3</v>
      </c>
      <c r="AU448" t="s">
        <v>3</v>
      </c>
      <c r="AV448">
        <v>0</v>
      </c>
      <c r="AW448">
        <v>1</v>
      </c>
      <c r="AX448">
        <v>-1</v>
      </c>
      <c r="AY448">
        <v>0</v>
      </c>
      <c r="AZ448">
        <v>0</v>
      </c>
      <c r="BA448" t="s">
        <v>3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Y448*Source!I885</f>
        <v>0</v>
      </c>
      <c r="CY448">
        <f>AA448</f>
        <v>24998.080000000002</v>
      </c>
      <c r="CZ448">
        <f>AE448</f>
        <v>6446.56</v>
      </c>
      <c r="DA448">
        <f>AI448</f>
        <v>3.87</v>
      </c>
      <c r="DB448">
        <f t="shared" si="67"/>
        <v>34.97</v>
      </c>
      <c r="DC448">
        <f t="shared" si="68"/>
        <v>0</v>
      </c>
    </row>
    <row r="449" spans="1:107" x14ac:dyDescent="0.2">
      <c r="A449">
        <f>ROW(Source!A885)</f>
        <v>885</v>
      </c>
      <c r="B449">
        <v>40385408</v>
      </c>
      <c r="C449">
        <v>40388548</v>
      </c>
      <c r="D449">
        <v>26764634</v>
      </c>
      <c r="E449">
        <v>1</v>
      </c>
      <c r="F449">
        <v>1</v>
      </c>
      <c r="G449">
        <v>26675980</v>
      </c>
      <c r="H449">
        <v>3</v>
      </c>
      <c r="I449" t="s">
        <v>1058</v>
      </c>
      <c r="J449" t="s">
        <v>1059</v>
      </c>
      <c r="K449" t="s">
        <v>1060</v>
      </c>
      <c r="L449">
        <v>1348</v>
      </c>
      <c r="N449">
        <v>1009</v>
      </c>
      <c r="O449" t="s">
        <v>57</v>
      </c>
      <c r="P449" t="s">
        <v>57</v>
      </c>
      <c r="Q449">
        <v>1000</v>
      </c>
      <c r="W449">
        <v>0</v>
      </c>
      <c r="X449">
        <v>1310716689</v>
      </c>
      <c r="Y449">
        <v>2.7E-4</v>
      </c>
      <c r="AA449">
        <v>7206.19</v>
      </c>
      <c r="AB449">
        <v>0</v>
      </c>
      <c r="AC449">
        <v>0</v>
      </c>
      <c r="AD449">
        <v>0</v>
      </c>
      <c r="AE449">
        <v>7191.81</v>
      </c>
      <c r="AF449">
        <v>0</v>
      </c>
      <c r="AG449">
        <v>0</v>
      </c>
      <c r="AH449">
        <v>0</v>
      </c>
      <c r="AI449">
        <v>1</v>
      </c>
      <c r="AJ449">
        <v>1</v>
      </c>
      <c r="AK449">
        <v>1</v>
      </c>
      <c r="AL449">
        <v>1</v>
      </c>
      <c r="AN449">
        <v>0</v>
      </c>
      <c r="AO449">
        <v>1</v>
      </c>
      <c r="AP449">
        <v>0</v>
      </c>
      <c r="AQ449">
        <v>0</v>
      </c>
      <c r="AR449">
        <v>0</v>
      </c>
      <c r="AS449" t="s">
        <v>3</v>
      </c>
      <c r="AT449">
        <v>2.7E-4</v>
      </c>
      <c r="AU449" t="s">
        <v>3</v>
      </c>
      <c r="AV449">
        <v>0</v>
      </c>
      <c r="AW449">
        <v>2</v>
      </c>
      <c r="AX449">
        <v>40388561</v>
      </c>
      <c r="AY449">
        <v>1</v>
      </c>
      <c r="AZ449">
        <v>0</v>
      </c>
      <c r="BA449">
        <v>447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Y449*Source!I885</f>
        <v>0</v>
      </c>
      <c r="CY449">
        <f>AA449</f>
        <v>7206.19</v>
      </c>
      <c r="CZ449">
        <f>AE449</f>
        <v>7191.81</v>
      </c>
      <c r="DA449">
        <f>AI449</f>
        <v>1</v>
      </c>
      <c r="DB449">
        <f t="shared" si="67"/>
        <v>1.94</v>
      </c>
      <c r="DC449">
        <f t="shared" si="68"/>
        <v>0</v>
      </c>
    </row>
    <row r="450" spans="1:107" x14ac:dyDescent="0.2">
      <c r="A450">
        <f>ROW(Source!A885)</f>
        <v>885</v>
      </c>
      <c r="B450">
        <v>40385408</v>
      </c>
      <c r="C450">
        <v>40388548</v>
      </c>
      <c r="D450">
        <v>26765278</v>
      </c>
      <c r="E450">
        <v>1</v>
      </c>
      <c r="F450">
        <v>1</v>
      </c>
      <c r="G450">
        <v>26675980</v>
      </c>
      <c r="H450">
        <v>3</v>
      </c>
      <c r="I450" t="s">
        <v>647</v>
      </c>
      <c r="J450" t="s">
        <v>649</v>
      </c>
      <c r="K450" t="s">
        <v>648</v>
      </c>
      <c r="L450">
        <v>1348</v>
      </c>
      <c r="N450">
        <v>1009</v>
      </c>
      <c r="O450" t="s">
        <v>57</v>
      </c>
      <c r="P450" t="s">
        <v>57</v>
      </c>
      <c r="Q450">
        <v>1000</v>
      </c>
      <c r="W450">
        <v>0</v>
      </c>
      <c r="X450">
        <v>1437067085</v>
      </c>
      <c r="Y450">
        <v>4.2500000000000003E-3</v>
      </c>
      <c r="AA450">
        <v>42250.34</v>
      </c>
      <c r="AB450">
        <v>0</v>
      </c>
      <c r="AC450">
        <v>0</v>
      </c>
      <c r="AD450">
        <v>0</v>
      </c>
      <c r="AE450">
        <v>11978.98</v>
      </c>
      <c r="AF450">
        <v>0</v>
      </c>
      <c r="AG450">
        <v>0</v>
      </c>
      <c r="AH450">
        <v>0</v>
      </c>
      <c r="AI450">
        <v>3.52</v>
      </c>
      <c r="AJ450">
        <v>1</v>
      </c>
      <c r="AK450">
        <v>1</v>
      </c>
      <c r="AL450">
        <v>1</v>
      </c>
      <c r="AN450">
        <v>0</v>
      </c>
      <c r="AO450">
        <v>0</v>
      </c>
      <c r="AP450">
        <v>0</v>
      </c>
      <c r="AQ450">
        <v>0</v>
      </c>
      <c r="AR450">
        <v>0</v>
      </c>
      <c r="AS450" t="s">
        <v>3</v>
      </c>
      <c r="AT450">
        <v>4.2500000000000003E-3</v>
      </c>
      <c r="AU450" t="s">
        <v>3</v>
      </c>
      <c r="AV450">
        <v>0</v>
      </c>
      <c r="AW450">
        <v>1</v>
      </c>
      <c r="AX450">
        <v>-1</v>
      </c>
      <c r="AY450">
        <v>0</v>
      </c>
      <c r="AZ450">
        <v>0</v>
      </c>
      <c r="BA450" t="s">
        <v>3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Y450*Source!I885</f>
        <v>0</v>
      </c>
      <c r="CY450">
        <f>AA450</f>
        <v>42250.34</v>
      </c>
      <c r="CZ450">
        <f>AE450</f>
        <v>11978.98</v>
      </c>
      <c r="DA450">
        <f>AI450</f>
        <v>3.52</v>
      </c>
      <c r="DB450">
        <f t="shared" si="67"/>
        <v>50.91</v>
      </c>
      <c r="DC450">
        <f t="shared" si="68"/>
        <v>0</v>
      </c>
    </row>
    <row r="451" spans="1:107" x14ac:dyDescent="0.2">
      <c r="A451">
        <f>ROW(Source!A885)</f>
        <v>885</v>
      </c>
      <c r="B451">
        <v>40385408</v>
      </c>
      <c r="C451">
        <v>40388548</v>
      </c>
      <c r="D451">
        <v>26785534</v>
      </c>
      <c r="E451">
        <v>1</v>
      </c>
      <c r="F451">
        <v>1</v>
      </c>
      <c r="G451">
        <v>26675980</v>
      </c>
      <c r="H451">
        <v>3</v>
      </c>
      <c r="I451" t="s">
        <v>1127</v>
      </c>
      <c r="J451" t="s">
        <v>1128</v>
      </c>
      <c r="K451" t="s">
        <v>1129</v>
      </c>
      <c r="L451">
        <v>1354</v>
      </c>
      <c r="N451">
        <v>1010</v>
      </c>
      <c r="O451" t="s">
        <v>344</v>
      </c>
      <c r="P451" t="s">
        <v>344</v>
      </c>
      <c r="Q451">
        <v>1</v>
      </c>
      <c r="W451">
        <v>0</v>
      </c>
      <c r="X451">
        <v>-2023618709</v>
      </c>
      <c r="Y451">
        <v>8.0000000000000002E-3</v>
      </c>
      <c r="AA451">
        <v>10.42</v>
      </c>
      <c r="AB451">
        <v>0</v>
      </c>
      <c r="AC451">
        <v>0</v>
      </c>
      <c r="AD451">
        <v>0</v>
      </c>
      <c r="AE451">
        <v>10.4</v>
      </c>
      <c r="AF451">
        <v>0</v>
      </c>
      <c r="AG451">
        <v>0</v>
      </c>
      <c r="AH451">
        <v>0</v>
      </c>
      <c r="AI451">
        <v>1</v>
      </c>
      <c r="AJ451">
        <v>1</v>
      </c>
      <c r="AK451">
        <v>1</v>
      </c>
      <c r="AL451">
        <v>1</v>
      </c>
      <c r="AN451">
        <v>0</v>
      </c>
      <c r="AO451">
        <v>1</v>
      </c>
      <c r="AP451">
        <v>0</v>
      </c>
      <c r="AQ451">
        <v>0</v>
      </c>
      <c r="AR451">
        <v>0</v>
      </c>
      <c r="AS451" t="s">
        <v>3</v>
      </c>
      <c r="AT451">
        <v>8.0000000000000002E-3</v>
      </c>
      <c r="AU451" t="s">
        <v>3</v>
      </c>
      <c r="AV451">
        <v>0</v>
      </c>
      <c r="AW451">
        <v>2</v>
      </c>
      <c r="AX451">
        <v>40388562</v>
      </c>
      <c r="AY451">
        <v>1</v>
      </c>
      <c r="AZ451">
        <v>0</v>
      </c>
      <c r="BA451">
        <v>448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Y451*Source!I885</f>
        <v>0</v>
      </c>
      <c r="CY451">
        <f>AA451</f>
        <v>10.42</v>
      </c>
      <c r="CZ451">
        <f>AE451</f>
        <v>10.4</v>
      </c>
      <c r="DA451">
        <f>AI451</f>
        <v>1</v>
      </c>
      <c r="DB451">
        <f t="shared" si="67"/>
        <v>0.08</v>
      </c>
      <c r="DC451">
        <f t="shared" si="68"/>
        <v>0</v>
      </c>
    </row>
    <row r="452" spans="1:107" x14ac:dyDescent="0.2">
      <c r="A452">
        <f>ROW(Source!A888)</f>
        <v>888</v>
      </c>
      <c r="B452">
        <v>40385408</v>
      </c>
      <c r="C452">
        <v>40388566</v>
      </c>
      <c r="D452">
        <v>26715131</v>
      </c>
      <c r="E452">
        <v>26675980</v>
      </c>
      <c r="F452">
        <v>1</v>
      </c>
      <c r="G452">
        <v>26675980</v>
      </c>
      <c r="H452">
        <v>1</v>
      </c>
      <c r="I452" t="s">
        <v>901</v>
      </c>
      <c r="J452" t="s">
        <v>3</v>
      </c>
      <c r="K452" t="s">
        <v>902</v>
      </c>
      <c r="L452">
        <v>1191</v>
      </c>
      <c r="N452">
        <v>1013</v>
      </c>
      <c r="O452" t="s">
        <v>903</v>
      </c>
      <c r="P452" t="s">
        <v>903</v>
      </c>
      <c r="Q452">
        <v>1</v>
      </c>
      <c r="W452">
        <v>0</v>
      </c>
      <c r="X452">
        <v>476480486</v>
      </c>
      <c r="Y452">
        <v>0.12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0.12</v>
      </c>
      <c r="AU452" t="s">
        <v>3</v>
      </c>
      <c r="AV452">
        <v>1</v>
      </c>
      <c r="AW452">
        <v>2</v>
      </c>
      <c r="AX452">
        <v>40388573</v>
      </c>
      <c r="AY452">
        <v>1</v>
      </c>
      <c r="AZ452">
        <v>0</v>
      </c>
      <c r="BA452">
        <v>450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Y452*Source!I888</f>
        <v>0</v>
      </c>
      <c r="CY452">
        <f>AD452</f>
        <v>0</v>
      </c>
      <c r="CZ452">
        <f>AH452</f>
        <v>0</v>
      </c>
      <c r="DA452">
        <f>AL452</f>
        <v>1</v>
      </c>
      <c r="DB452">
        <f t="shared" si="67"/>
        <v>0</v>
      </c>
      <c r="DC452">
        <f t="shared" si="68"/>
        <v>0</v>
      </c>
    </row>
    <row r="453" spans="1:107" x14ac:dyDescent="0.2">
      <c r="A453">
        <f>ROW(Source!A888)</f>
        <v>888</v>
      </c>
      <c r="B453">
        <v>40385408</v>
      </c>
      <c r="C453">
        <v>40388566</v>
      </c>
      <c r="D453">
        <v>26787933</v>
      </c>
      <c r="E453">
        <v>1</v>
      </c>
      <c r="F453">
        <v>1</v>
      </c>
      <c r="G453">
        <v>26675980</v>
      </c>
      <c r="H453">
        <v>2</v>
      </c>
      <c r="I453" t="s">
        <v>1106</v>
      </c>
      <c r="J453" t="s">
        <v>1107</v>
      </c>
      <c r="K453" t="s">
        <v>1108</v>
      </c>
      <c r="L453">
        <v>1367</v>
      </c>
      <c r="N453">
        <v>1011</v>
      </c>
      <c r="O453" t="s">
        <v>907</v>
      </c>
      <c r="P453" t="s">
        <v>907</v>
      </c>
      <c r="Q453">
        <v>1</v>
      </c>
      <c r="W453">
        <v>0</v>
      </c>
      <c r="X453">
        <v>-869219575</v>
      </c>
      <c r="Y453">
        <v>0.02</v>
      </c>
      <c r="AA453">
        <v>0</v>
      </c>
      <c r="AB453">
        <v>45.44</v>
      </c>
      <c r="AC453">
        <v>2.81</v>
      </c>
      <c r="AD453">
        <v>0</v>
      </c>
      <c r="AE453">
        <v>0</v>
      </c>
      <c r="AF453">
        <v>43.4</v>
      </c>
      <c r="AG453">
        <v>2.68</v>
      </c>
      <c r="AH453">
        <v>0</v>
      </c>
      <c r="AI453">
        <v>1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0.02</v>
      </c>
      <c r="AU453" t="s">
        <v>3</v>
      </c>
      <c r="AV453">
        <v>0</v>
      </c>
      <c r="AW453">
        <v>2</v>
      </c>
      <c r="AX453">
        <v>40388574</v>
      </c>
      <c r="AY453">
        <v>1</v>
      </c>
      <c r="AZ453">
        <v>0</v>
      </c>
      <c r="BA453">
        <v>451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Y453*Source!I888</f>
        <v>0</v>
      </c>
      <c r="CY453">
        <f>AB453</f>
        <v>45.44</v>
      </c>
      <c r="CZ453">
        <f>AF453</f>
        <v>43.4</v>
      </c>
      <c r="DA453">
        <f>AJ453</f>
        <v>1</v>
      </c>
      <c r="DB453">
        <f t="shared" si="67"/>
        <v>0.87</v>
      </c>
      <c r="DC453">
        <f t="shared" si="68"/>
        <v>0.05</v>
      </c>
    </row>
    <row r="454" spans="1:107" x14ac:dyDescent="0.2">
      <c r="A454">
        <f>ROW(Source!A888)</f>
        <v>888</v>
      </c>
      <c r="B454">
        <v>40385408</v>
      </c>
      <c r="C454">
        <v>40388566</v>
      </c>
      <c r="D454">
        <v>26788215</v>
      </c>
      <c r="E454">
        <v>1</v>
      </c>
      <c r="F454">
        <v>1</v>
      </c>
      <c r="G454">
        <v>26675980</v>
      </c>
      <c r="H454">
        <v>2</v>
      </c>
      <c r="I454" t="s">
        <v>932</v>
      </c>
      <c r="J454" t="s">
        <v>933</v>
      </c>
      <c r="K454" t="s">
        <v>934</v>
      </c>
      <c r="L454">
        <v>1367</v>
      </c>
      <c r="N454">
        <v>1011</v>
      </c>
      <c r="O454" t="s">
        <v>907</v>
      </c>
      <c r="P454" t="s">
        <v>907</v>
      </c>
      <c r="Q454">
        <v>1</v>
      </c>
      <c r="W454">
        <v>0</v>
      </c>
      <c r="X454">
        <v>-628430174</v>
      </c>
      <c r="Y454">
        <v>0.01</v>
      </c>
      <c r="AA454">
        <v>0</v>
      </c>
      <c r="AB454">
        <v>80.42</v>
      </c>
      <c r="AC454">
        <v>15.03</v>
      </c>
      <c r="AD454">
        <v>0</v>
      </c>
      <c r="AE454">
        <v>0</v>
      </c>
      <c r="AF454">
        <v>76.81</v>
      </c>
      <c r="AG454">
        <v>14.36</v>
      </c>
      <c r="AH454">
        <v>0</v>
      </c>
      <c r="AI454">
        <v>1</v>
      </c>
      <c r="AJ454">
        <v>1</v>
      </c>
      <c r="AK454">
        <v>1</v>
      </c>
      <c r="AL454">
        <v>1</v>
      </c>
      <c r="AN454">
        <v>0</v>
      </c>
      <c r="AO454">
        <v>1</v>
      </c>
      <c r="AP454">
        <v>0</v>
      </c>
      <c r="AQ454">
        <v>0</v>
      </c>
      <c r="AR454">
        <v>0</v>
      </c>
      <c r="AS454" t="s">
        <v>3</v>
      </c>
      <c r="AT454">
        <v>0.01</v>
      </c>
      <c r="AU454" t="s">
        <v>3</v>
      </c>
      <c r="AV454">
        <v>0</v>
      </c>
      <c r="AW454">
        <v>2</v>
      </c>
      <c r="AX454">
        <v>40388575</v>
      </c>
      <c r="AY454">
        <v>1</v>
      </c>
      <c r="AZ454">
        <v>0</v>
      </c>
      <c r="BA454">
        <v>452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Y454*Source!I888</f>
        <v>0</v>
      </c>
      <c r="CY454">
        <f>AB454</f>
        <v>80.42</v>
      </c>
      <c r="CZ454">
        <f>AF454</f>
        <v>76.81</v>
      </c>
      <c r="DA454">
        <f>AJ454</f>
        <v>1</v>
      </c>
      <c r="DB454">
        <f t="shared" si="67"/>
        <v>0.77</v>
      </c>
      <c r="DC454">
        <f t="shared" si="68"/>
        <v>0.14000000000000001</v>
      </c>
    </row>
    <row r="455" spans="1:107" x14ac:dyDescent="0.2">
      <c r="A455">
        <f>ROW(Source!A888)</f>
        <v>888</v>
      </c>
      <c r="B455">
        <v>40385408</v>
      </c>
      <c r="C455">
        <v>40388566</v>
      </c>
      <c r="D455">
        <v>26788261</v>
      </c>
      <c r="E455">
        <v>1</v>
      </c>
      <c r="F455">
        <v>1</v>
      </c>
      <c r="G455">
        <v>26675980</v>
      </c>
      <c r="H455">
        <v>2</v>
      </c>
      <c r="I455" t="s">
        <v>1112</v>
      </c>
      <c r="J455" t="s">
        <v>1113</v>
      </c>
      <c r="K455" t="s">
        <v>1114</v>
      </c>
      <c r="L455">
        <v>1367</v>
      </c>
      <c r="N455">
        <v>1011</v>
      </c>
      <c r="O455" t="s">
        <v>907</v>
      </c>
      <c r="P455" t="s">
        <v>907</v>
      </c>
      <c r="Q455">
        <v>1</v>
      </c>
      <c r="W455">
        <v>0</v>
      </c>
      <c r="X455">
        <v>-875577540</v>
      </c>
      <c r="Y455">
        <v>0.01</v>
      </c>
      <c r="AA455">
        <v>0</v>
      </c>
      <c r="AB455">
        <v>0.71</v>
      </c>
      <c r="AC455">
        <v>0.04</v>
      </c>
      <c r="AD455">
        <v>0</v>
      </c>
      <c r="AE455">
        <v>0</v>
      </c>
      <c r="AF455">
        <v>0.68</v>
      </c>
      <c r="AG455">
        <v>0.04</v>
      </c>
      <c r="AH455">
        <v>0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0</v>
      </c>
      <c r="AQ455">
        <v>0</v>
      </c>
      <c r="AR455">
        <v>0</v>
      </c>
      <c r="AS455" t="s">
        <v>3</v>
      </c>
      <c r="AT455">
        <v>0.01</v>
      </c>
      <c r="AU455" t="s">
        <v>3</v>
      </c>
      <c r="AV455">
        <v>0</v>
      </c>
      <c r="AW455">
        <v>2</v>
      </c>
      <c r="AX455">
        <v>40388576</v>
      </c>
      <c r="AY455">
        <v>1</v>
      </c>
      <c r="AZ455">
        <v>0</v>
      </c>
      <c r="BA455">
        <v>453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Y455*Source!I888</f>
        <v>0</v>
      </c>
      <c r="CY455">
        <f>AB455</f>
        <v>0.71</v>
      </c>
      <c r="CZ455">
        <f>AF455</f>
        <v>0.68</v>
      </c>
      <c r="DA455">
        <f>AJ455</f>
        <v>1</v>
      </c>
      <c r="DB455">
        <f t="shared" si="67"/>
        <v>0.01</v>
      </c>
      <c r="DC455">
        <f t="shared" si="68"/>
        <v>0</v>
      </c>
    </row>
    <row r="456" spans="1:107" x14ac:dyDescent="0.2">
      <c r="A456">
        <f>ROW(Source!A888)</f>
        <v>888</v>
      </c>
      <c r="B456">
        <v>40385408</v>
      </c>
      <c r="C456">
        <v>40388566</v>
      </c>
      <c r="D456">
        <v>26715879</v>
      </c>
      <c r="E456">
        <v>26675980</v>
      </c>
      <c r="F456">
        <v>1</v>
      </c>
      <c r="G456">
        <v>26675980</v>
      </c>
      <c r="H456">
        <v>2</v>
      </c>
      <c r="I456" t="s">
        <v>929</v>
      </c>
      <c r="J456" t="s">
        <v>3</v>
      </c>
      <c r="K456" t="s">
        <v>930</v>
      </c>
      <c r="L456">
        <v>1344</v>
      </c>
      <c r="N456">
        <v>1008</v>
      </c>
      <c r="O456" t="s">
        <v>931</v>
      </c>
      <c r="P456" t="s">
        <v>931</v>
      </c>
      <c r="Q456">
        <v>1</v>
      </c>
      <c r="W456">
        <v>0</v>
      </c>
      <c r="X456">
        <v>-1180195794</v>
      </c>
      <c r="Y456">
        <v>0.01</v>
      </c>
      <c r="AA456">
        <v>0</v>
      </c>
      <c r="AB456">
        <v>1.05</v>
      </c>
      <c r="AC456">
        <v>0</v>
      </c>
      <c r="AD456">
        <v>0</v>
      </c>
      <c r="AE456">
        <v>0</v>
      </c>
      <c r="AF456">
        <v>1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0.01</v>
      </c>
      <c r="AU456" t="s">
        <v>3</v>
      </c>
      <c r="AV456">
        <v>0</v>
      </c>
      <c r="AW456">
        <v>2</v>
      </c>
      <c r="AX456">
        <v>40388577</v>
      </c>
      <c r="AY456">
        <v>1</v>
      </c>
      <c r="AZ456">
        <v>0</v>
      </c>
      <c r="BA456">
        <v>454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Y456*Source!I888</f>
        <v>0</v>
      </c>
      <c r="CY456">
        <f>AB456</f>
        <v>1.05</v>
      </c>
      <c r="CZ456">
        <f>AF456</f>
        <v>1</v>
      </c>
      <c r="DA456">
        <f>AJ456</f>
        <v>1</v>
      </c>
      <c r="DB456">
        <f t="shared" si="67"/>
        <v>0.01</v>
      </c>
      <c r="DC456">
        <f t="shared" si="68"/>
        <v>0</v>
      </c>
    </row>
    <row r="457" spans="1:107" x14ac:dyDescent="0.2">
      <c r="A457">
        <f>ROW(Source!A888)</f>
        <v>888</v>
      </c>
      <c r="B457">
        <v>40385408</v>
      </c>
      <c r="C457">
        <v>40388566</v>
      </c>
      <c r="D457">
        <v>26764634</v>
      </c>
      <c r="E457">
        <v>1</v>
      </c>
      <c r="F457">
        <v>1</v>
      </c>
      <c r="G457">
        <v>26675980</v>
      </c>
      <c r="H457">
        <v>3</v>
      </c>
      <c r="I457" t="s">
        <v>1058</v>
      </c>
      <c r="J457" t="s">
        <v>1059</v>
      </c>
      <c r="K457" t="s">
        <v>1060</v>
      </c>
      <c r="L457">
        <v>1348</v>
      </c>
      <c r="N457">
        <v>1009</v>
      </c>
      <c r="O457" t="s">
        <v>57</v>
      </c>
      <c r="P457" t="s">
        <v>57</v>
      </c>
      <c r="Q457">
        <v>1000</v>
      </c>
      <c r="W457">
        <v>0</v>
      </c>
      <c r="X457">
        <v>1310716689</v>
      </c>
      <c r="Y457">
        <v>3.0000000000000001E-5</v>
      </c>
      <c r="AA457">
        <v>7206.19</v>
      </c>
      <c r="AB457">
        <v>0</v>
      </c>
      <c r="AC457">
        <v>0</v>
      </c>
      <c r="AD457">
        <v>0</v>
      </c>
      <c r="AE457">
        <v>7191.81</v>
      </c>
      <c r="AF457">
        <v>0</v>
      </c>
      <c r="AG457">
        <v>0</v>
      </c>
      <c r="AH457">
        <v>0</v>
      </c>
      <c r="AI457">
        <v>1</v>
      </c>
      <c r="AJ457">
        <v>1</v>
      </c>
      <c r="AK457">
        <v>1</v>
      </c>
      <c r="AL457">
        <v>1</v>
      </c>
      <c r="AN457">
        <v>0</v>
      </c>
      <c r="AO457">
        <v>1</v>
      </c>
      <c r="AP457">
        <v>0</v>
      </c>
      <c r="AQ457">
        <v>0</v>
      </c>
      <c r="AR457">
        <v>0</v>
      </c>
      <c r="AS457" t="s">
        <v>3</v>
      </c>
      <c r="AT457">
        <v>3.0000000000000001E-5</v>
      </c>
      <c r="AU457" t="s">
        <v>3</v>
      </c>
      <c r="AV457">
        <v>0</v>
      </c>
      <c r="AW457">
        <v>2</v>
      </c>
      <c r="AX457">
        <v>40388578</v>
      </c>
      <c r="AY457">
        <v>1</v>
      </c>
      <c r="AZ457">
        <v>0</v>
      </c>
      <c r="BA457">
        <v>455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Y457*Source!I888</f>
        <v>0</v>
      </c>
      <c r="CY457">
        <f>AA457</f>
        <v>7206.19</v>
      </c>
      <c r="CZ457">
        <f>AE457</f>
        <v>7191.81</v>
      </c>
      <c r="DA457">
        <f>AI457</f>
        <v>1</v>
      </c>
      <c r="DB457">
        <f t="shared" si="67"/>
        <v>0.22</v>
      </c>
      <c r="DC457">
        <f t="shared" si="68"/>
        <v>0</v>
      </c>
    </row>
    <row r="458" spans="1:107" x14ac:dyDescent="0.2">
      <c r="A458">
        <f>ROW(Source!A889)</f>
        <v>889</v>
      </c>
      <c r="B458">
        <v>40385408</v>
      </c>
      <c r="C458">
        <v>40388580</v>
      </c>
      <c r="D458">
        <v>26715131</v>
      </c>
      <c r="E458">
        <v>26675980</v>
      </c>
      <c r="F458">
        <v>1</v>
      </c>
      <c r="G458">
        <v>26675980</v>
      </c>
      <c r="H458">
        <v>1</v>
      </c>
      <c r="I458" t="s">
        <v>901</v>
      </c>
      <c r="J458" t="s">
        <v>3</v>
      </c>
      <c r="K458" t="s">
        <v>902</v>
      </c>
      <c r="L458">
        <v>1191</v>
      </c>
      <c r="N458">
        <v>1013</v>
      </c>
      <c r="O458" t="s">
        <v>903</v>
      </c>
      <c r="P458" t="s">
        <v>903</v>
      </c>
      <c r="Q458">
        <v>1</v>
      </c>
      <c r="W458">
        <v>0</v>
      </c>
      <c r="X458">
        <v>476480486</v>
      </c>
      <c r="Y458">
        <v>5.31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1</v>
      </c>
      <c r="AK458">
        <v>1</v>
      </c>
      <c r="AL458">
        <v>1</v>
      </c>
      <c r="AN458">
        <v>0</v>
      </c>
      <c r="AO458">
        <v>1</v>
      </c>
      <c r="AP458">
        <v>0</v>
      </c>
      <c r="AQ458">
        <v>0</v>
      </c>
      <c r="AR458">
        <v>0</v>
      </c>
      <c r="AS458" t="s">
        <v>3</v>
      </c>
      <c r="AT458">
        <v>5.31</v>
      </c>
      <c r="AU458" t="s">
        <v>3</v>
      </c>
      <c r="AV458">
        <v>1</v>
      </c>
      <c r="AW458">
        <v>2</v>
      </c>
      <c r="AX458">
        <v>40388586</v>
      </c>
      <c r="AY458">
        <v>1</v>
      </c>
      <c r="AZ458">
        <v>0</v>
      </c>
      <c r="BA458">
        <v>457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Y458*Source!I889</f>
        <v>0</v>
      </c>
      <c r="CY458">
        <f>AD458</f>
        <v>0</v>
      </c>
      <c r="CZ458">
        <f>AH458</f>
        <v>0</v>
      </c>
      <c r="DA458">
        <f>AL458</f>
        <v>1</v>
      </c>
      <c r="DB458">
        <f t="shared" si="67"/>
        <v>0</v>
      </c>
      <c r="DC458">
        <f t="shared" si="68"/>
        <v>0</v>
      </c>
    </row>
    <row r="459" spans="1:107" x14ac:dyDescent="0.2">
      <c r="A459">
        <f>ROW(Source!A889)</f>
        <v>889</v>
      </c>
      <c r="B459">
        <v>40385408</v>
      </c>
      <c r="C459">
        <v>40388580</v>
      </c>
      <c r="D459">
        <v>26787841</v>
      </c>
      <c r="E459">
        <v>1</v>
      </c>
      <c r="F459">
        <v>1</v>
      </c>
      <c r="G459">
        <v>26675980</v>
      </c>
      <c r="H459">
        <v>2</v>
      </c>
      <c r="I459" t="s">
        <v>1130</v>
      </c>
      <c r="J459" t="s">
        <v>1131</v>
      </c>
      <c r="K459" t="s">
        <v>1132</v>
      </c>
      <c r="L459">
        <v>1367</v>
      </c>
      <c r="N459">
        <v>1011</v>
      </c>
      <c r="O459" t="s">
        <v>907</v>
      </c>
      <c r="P459" t="s">
        <v>907</v>
      </c>
      <c r="Q459">
        <v>1</v>
      </c>
      <c r="W459">
        <v>0</v>
      </c>
      <c r="X459">
        <v>-421688854</v>
      </c>
      <c r="Y459">
        <v>1.1200000000000001</v>
      </c>
      <c r="AA459">
        <v>0</v>
      </c>
      <c r="AB459">
        <v>18.13</v>
      </c>
      <c r="AC459">
        <v>1.42</v>
      </c>
      <c r="AD459">
        <v>0</v>
      </c>
      <c r="AE459">
        <v>0</v>
      </c>
      <c r="AF459">
        <v>17.32</v>
      </c>
      <c r="AG459">
        <v>1.36</v>
      </c>
      <c r="AH459">
        <v>0</v>
      </c>
      <c r="AI459">
        <v>1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1.1200000000000001</v>
      </c>
      <c r="AU459" t="s">
        <v>3</v>
      </c>
      <c r="AV459">
        <v>0</v>
      </c>
      <c r="AW459">
        <v>2</v>
      </c>
      <c r="AX459">
        <v>40388587</v>
      </c>
      <c r="AY459">
        <v>1</v>
      </c>
      <c r="AZ459">
        <v>0</v>
      </c>
      <c r="BA459">
        <v>458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Y459*Source!I889</f>
        <v>0</v>
      </c>
      <c r="CY459">
        <f>AB459</f>
        <v>18.13</v>
      </c>
      <c r="CZ459">
        <f>AF459</f>
        <v>17.32</v>
      </c>
      <c r="DA459">
        <f>AJ459</f>
        <v>1</v>
      </c>
      <c r="DB459">
        <f t="shared" si="67"/>
        <v>19.399999999999999</v>
      </c>
      <c r="DC459">
        <f t="shared" si="68"/>
        <v>1.52</v>
      </c>
    </row>
    <row r="460" spans="1:107" x14ac:dyDescent="0.2">
      <c r="A460">
        <f>ROW(Source!A889)</f>
        <v>889</v>
      </c>
      <c r="B460">
        <v>40385408</v>
      </c>
      <c r="C460">
        <v>40388580</v>
      </c>
      <c r="D460">
        <v>26715879</v>
      </c>
      <c r="E460">
        <v>26675980</v>
      </c>
      <c r="F460">
        <v>1</v>
      </c>
      <c r="G460">
        <v>26675980</v>
      </c>
      <c r="H460">
        <v>2</v>
      </c>
      <c r="I460" t="s">
        <v>929</v>
      </c>
      <c r="J460" t="s">
        <v>3</v>
      </c>
      <c r="K460" t="s">
        <v>930</v>
      </c>
      <c r="L460">
        <v>1344</v>
      </c>
      <c r="N460">
        <v>1008</v>
      </c>
      <c r="O460" t="s">
        <v>931</v>
      </c>
      <c r="P460" t="s">
        <v>931</v>
      </c>
      <c r="Q460">
        <v>1</v>
      </c>
      <c r="W460">
        <v>0</v>
      </c>
      <c r="X460">
        <v>-1180195794</v>
      </c>
      <c r="Y460">
        <v>1.49</v>
      </c>
      <c r="AA460">
        <v>0</v>
      </c>
      <c r="AB460">
        <v>1.05</v>
      </c>
      <c r="AC460">
        <v>0</v>
      </c>
      <c r="AD460">
        <v>0</v>
      </c>
      <c r="AE460">
        <v>0</v>
      </c>
      <c r="AF460">
        <v>1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1.49</v>
      </c>
      <c r="AU460" t="s">
        <v>3</v>
      </c>
      <c r="AV460">
        <v>0</v>
      </c>
      <c r="AW460">
        <v>2</v>
      </c>
      <c r="AX460">
        <v>40388588</v>
      </c>
      <c r="AY460">
        <v>1</v>
      </c>
      <c r="AZ460">
        <v>0</v>
      </c>
      <c r="BA460">
        <v>459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Y460*Source!I889</f>
        <v>0</v>
      </c>
      <c r="CY460">
        <f>AB460</f>
        <v>1.05</v>
      </c>
      <c r="CZ460">
        <f>AF460</f>
        <v>1</v>
      </c>
      <c r="DA460">
        <f>AJ460</f>
        <v>1</v>
      </c>
      <c r="DB460">
        <f t="shared" si="67"/>
        <v>1.49</v>
      </c>
      <c r="DC460">
        <f t="shared" si="68"/>
        <v>0</v>
      </c>
    </row>
    <row r="461" spans="1:107" x14ac:dyDescent="0.2">
      <c r="A461">
        <f>ROW(Source!A889)</f>
        <v>889</v>
      </c>
      <c r="B461">
        <v>40385408</v>
      </c>
      <c r="C461">
        <v>40388580</v>
      </c>
      <c r="D461">
        <v>26766027</v>
      </c>
      <c r="E461">
        <v>1</v>
      </c>
      <c r="F461">
        <v>1</v>
      </c>
      <c r="G461">
        <v>26675980</v>
      </c>
      <c r="H461">
        <v>3</v>
      </c>
      <c r="I461" t="s">
        <v>665</v>
      </c>
      <c r="J461" t="s">
        <v>667</v>
      </c>
      <c r="K461" t="s">
        <v>666</v>
      </c>
      <c r="L461">
        <v>1346</v>
      </c>
      <c r="N461">
        <v>1009</v>
      </c>
      <c r="O461" t="s">
        <v>318</v>
      </c>
      <c r="P461" t="s">
        <v>318</v>
      </c>
      <c r="Q461">
        <v>1</v>
      </c>
      <c r="W461">
        <v>0</v>
      </c>
      <c r="X461">
        <v>-1866386001</v>
      </c>
      <c r="Y461">
        <v>9</v>
      </c>
      <c r="AA461">
        <v>82.44</v>
      </c>
      <c r="AB461">
        <v>0</v>
      </c>
      <c r="AC461">
        <v>0</v>
      </c>
      <c r="AD461">
        <v>0</v>
      </c>
      <c r="AE461">
        <v>48.21</v>
      </c>
      <c r="AF461">
        <v>0</v>
      </c>
      <c r="AG461">
        <v>0</v>
      </c>
      <c r="AH461">
        <v>0</v>
      </c>
      <c r="AI461">
        <v>1.71</v>
      </c>
      <c r="AJ461">
        <v>1</v>
      </c>
      <c r="AK461">
        <v>1</v>
      </c>
      <c r="AL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 t="s">
        <v>3</v>
      </c>
      <c r="AT461">
        <v>9</v>
      </c>
      <c r="AU461" t="s">
        <v>3</v>
      </c>
      <c r="AV461">
        <v>0</v>
      </c>
      <c r="AW461">
        <v>1</v>
      </c>
      <c r="AX461">
        <v>-1</v>
      </c>
      <c r="AY461">
        <v>0</v>
      </c>
      <c r="AZ461">
        <v>0</v>
      </c>
      <c r="BA461" t="s">
        <v>3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Y461*Source!I889</f>
        <v>0</v>
      </c>
      <c r="CY461">
        <f>AA461</f>
        <v>82.44</v>
      </c>
      <c r="CZ461">
        <f>AE461</f>
        <v>48.21</v>
      </c>
      <c r="DA461">
        <f>AI461</f>
        <v>1.71</v>
      </c>
      <c r="DB461">
        <f t="shared" si="67"/>
        <v>433.89</v>
      </c>
      <c r="DC461">
        <f t="shared" si="68"/>
        <v>0</v>
      </c>
    </row>
    <row r="462" spans="1:107" x14ac:dyDescent="0.2">
      <c r="A462">
        <f>ROW(Source!A889)</f>
        <v>889</v>
      </c>
      <c r="B462">
        <v>40385408</v>
      </c>
      <c r="C462">
        <v>40388580</v>
      </c>
      <c r="D462">
        <v>26763664</v>
      </c>
      <c r="E462">
        <v>1</v>
      </c>
      <c r="F462">
        <v>1</v>
      </c>
      <c r="G462">
        <v>26675980</v>
      </c>
      <c r="H462">
        <v>3</v>
      </c>
      <c r="I462" t="s">
        <v>1133</v>
      </c>
      <c r="J462" t="s">
        <v>1134</v>
      </c>
      <c r="K462" t="s">
        <v>1135</v>
      </c>
      <c r="L462">
        <v>1348</v>
      </c>
      <c r="N462">
        <v>1009</v>
      </c>
      <c r="O462" t="s">
        <v>57</v>
      </c>
      <c r="P462" t="s">
        <v>57</v>
      </c>
      <c r="Q462">
        <v>1000</v>
      </c>
      <c r="W462">
        <v>0</v>
      </c>
      <c r="X462">
        <v>-904493642</v>
      </c>
      <c r="Y462">
        <v>1.5E-3</v>
      </c>
      <c r="AA462">
        <v>6303.6</v>
      </c>
      <c r="AB462">
        <v>0</v>
      </c>
      <c r="AC462">
        <v>0</v>
      </c>
      <c r="AD462">
        <v>0</v>
      </c>
      <c r="AE462">
        <v>6303.6</v>
      </c>
      <c r="AF462">
        <v>0</v>
      </c>
      <c r="AG462">
        <v>0</v>
      </c>
      <c r="AH462">
        <v>0</v>
      </c>
      <c r="AI462">
        <v>1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1.5E-3</v>
      </c>
      <c r="AU462" t="s">
        <v>3</v>
      </c>
      <c r="AV462">
        <v>0</v>
      </c>
      <c r="AW462">
        <v>2</v>
      </c>
      <c r="AX462">
        <v>40388589</v>
      </c>
      <c r="AY462">
        <v>1</v>
      </c>
      <c r="AZ462">
        <v>0</v>
      </c>
      <c r="BA462">
        <v>460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Y462*Source!I889</f>
        <v>0</v>
      </c>
      <c r="CY462">
        <f>AA462</f>
        <v>6303.6</v>
      </c>
      <c r="CZ462">
        <f>AE462</f>
        <v>6303.6</v>
      </c>
      <c r="DA462">
        <f>AI462</f>
        <v>1</v>
      </c>
      <c r="DB462">
        <f t="shared" si="67"/>
        <v>9.4600000000000009</v>
      </c>
      <c r="DC462">
        <f t="shared" si="68"/>
        <v>0</v>
      </c>
    </row>
    <row r="463" spans="1:107" x14ac:dyDescent="0.2">
      <c r="A463">
        <f>ROW(Source!A891)</f>
        <v>891</v>
      </c>
      <c r="B463">
        <v>40385408</v>
      </c>
      <c r="C463">
        <v>40388592</v>
      </c>
      <c r="D463">
        <v>26715131</v>
      </c>
      <c r="E463">
        <v>26675980</v>
      </c>
      <c r="F463">
        <v>1</v>
      </c>
      <c r="G463">
        <v>26675980</v>
      </c>
      <c r="H463">
        <v>1</v>
      </c>
      <c r="I463" t="s">
        <v>901</v>
      </c>
      <c r="J463" t="s">
        <v>3</v>
      </c>
      <c r="K463" t="s">
        <v>902</v>
      </c>
      <c r="L463">
        <v>1191</v>
      </c>
      <c r="N463">
        <v>1013</v>
      </c>
      <c r="O463" t="s">
        <v>903</v>
      </c>
      <c r="P463" t="s">
        <v>903</v>
      </c>
      <c r="Q463">
        <v>1</v>
      </c>
      <c r="W463">
        <v>0</v>
      </c>
      <c r="X463">
        <v>476480486</v>
      </c>
      <c r="Y463">
        <v>2.13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2.13</v>
      </c>
      <c r="AU463" t="s">
        <v>3</v>
      </c>
      <c r="AV463">
        <v>1</v>
      </c>
      <c r="AW463">
        <v>2</v>
      </c>
      <c r="AX463">
        <v>40388598</v>
      </c>
      <c r="AY463">
        <v>1</v>
      </c>
      <c r="AZ463">
        <v>0</v>
      </c>
      <c r="BA463">
        <v>462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Y463*Source!I891</f>
        <v>0</v>
      </c>
      <c r="CY463">
        <f>AD463</f>
        <v>0</v>
      </c>
      <c r="CZ463">
        <f>AH463</f>
        <v>0</v>
      </c>
      <c r="DA463">
        <f>AL463</f>
        <v>1</v>
      </c>
      <c r="DB463">
        <f t="shared" si="67"/>
        <v>0</v>
      </c>
      <c r="DC463">
        <f t="shared" si="68"/>
        <v>0</v>
      </c>
    </row>
    <row r="464" spans="1:107" x14ac:dyDescent="0.2">
      <c r="A464">
        <f>ROW(Source!A891)</f>
        <v>891</v>
      </c>
      <c r="B464">
        <v>40385408</v>
      </c>
      <c r="C464">
        <v>40388592</v>
      </c>
      <c r="D464">
        <v>26788215</v>
      </c>
      <c r="E464">
        <v>1</v>
      </c>
      <c r="F464">
        <v>1</v>
      </c>
      <c r="G464">
        <v>26675980</v>
      </c>
      <c r="H464">
        <v>2</v>
      </c>
      <c r="I464" t="s">
        <v>932</v>
      </c>
      <c r="J464" t="s">
        <v>933</v>
      </c>
      <c r="K464" t="s">
        <v>934</v>
      </c>
      <c r="L464">
        <v>1367</v>
      </c>
      <c r="N464">
        <v>1011</v>
      </c>
      <c r="O464" t="s">
        <v>907</v>
      </c>
      <c r="P464" t="s">
        <v>907</v>
      </c>
      <c r="Q464">
        <v>1</v>
      </c>
      <c r="W464">
        <v>0</v>
      </c>
      <c r="X464">
        <v>-628430174</v>
      </c>
      <c r="Y464">
        <v>0.01</v>
      </c>
      <c r="AA464">
        <v>0</v>
      </c>
      <c r="AB464">
        <v>80.42</v>
      </c>
      <c r="AC464">
        <v>15.03</v>
      </c>
      <c r="AD464">
        <v>0</v>
      </c>
      <c r="AE464">
        <v>0</v>
      </c>
      <c r="AF464">
        <v>76.81</v>
      </c>
      <c r="AG464">
        <v>14.36</v>
      </c>
      <c r="AH464">
        <v>0</v>
      </c>
      <c r="AI464">
        <v>1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0.01</v>
      </c>
      <c r="AU464" t="s">
        <v>3</v>
      </c>
      <c r="AV464">
        <v>0</v>
      </c>
      <c r="AW464">
        <v>2</v>
      </c>
      <c r="AX464">
        <v>40388599</v>
      </c>
      <c r="AY464">
        <v>1</v>
      </c>
      <c r="AZ464">
        <v>0</v>
      </c>
      <c r="BA464">
        <v>463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Y464*Source!I891</f>
        <v>0</v>
      </c>
      <c r="CY464">
        <f>AB464</f>
        <v>80.42</v>
      </c>
      <c r="CZ464">
        <f>AF464</f>
        <v>76.81</v>
      </c>
      <c r="DA464">
        <f>AJ464</f>
        <v>1</v>
      </c>
      <c r="DB464">
        <f t="shared" si="67"/>
        <v>0.77</v>
      </c>
      <c r="DC464">
        <f t="shared" si="68"/>
        <v>0.14000000000000001</v>
      </c>
    </row>
    <row r="465" spans="1:107" x14ac:dyDescent="0.2">
      <c r="A465">
        <f>ROW(Source!A891)</f>
        <v>891</v>
      </c>
      <c r="B465">
        <v>40385408</v>
      </c>
      <c r="C465">
        <v>40388592</v>
      </c>
      <c r="D465">
        <v>26787555</v>
      </c>
      <c r="E465">
        <v>1</v>
      </c>
      <c r="F465">
        <v>1</v>
      </c>
      <c r="G465">
        <v>26675980</v>
      </c>
      <c r="H465">
        <v>2</v>
      </c>
      <c r="I465" t="s">
        <v>995</v>
      </c>
      <c r="J465" t="s">
        <v>996</v>
      </c>
      <c r="K465" t="s">
        <v>997</v>
      </c>
      <c r="L465">
        <v>1367</v>
      </c>
      <c r="N465">
        <v>1011</v>
      </c>
      <c r="O465" t="s">
        <v>907</v>
      </c>
      <c r="P465" t="s">
        <v>907</v>
      </c>
      <c r="Q465">
        <v>1</v>
      </c>
      <c r="W465">
        <v>0</v>
      </c>
      <c r="X465">
        <v>482200787</v>
      </c>
      <c r="Y465">
        <v>0.01</v>
      </c>
      <c r="AA465">
        <v>0</v>
      </c>
      <c r="AB465">
        <v>76.430000000000007</v>
      </c>
      <c r="AC465">
        <v>17.690000000000001</v>
      </c>
      <c r="AD465">
        <v>0</v>
      </c>
      <c r="AE465">
        <v>0</v>
      </c>
      <c r="AF465">
        <v>73</v>
      </c>
      <c r="AG465">
        <v>16.899999999999999</v>
      </c>
      <c r="AH465">
        <v>0</v>
      </c>
      <c r="AI465">
        <v>1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0.01</v>
      </c>
      <c r="AU465" t="s">
        <v>3</v>
      </c>
      <c r="AV465">
        <v>0</v>
      </c>
      <c r="AW465">
        <v>2</v>
      </c>
      <c r="AX465">
        <v>40388600</v>
      </c>
      <c r="AY465">
        <v>1</v>
      </c>
      <c r="AZ465">
        <v>0</v>
      </c>
      <c r="BA465">
        <v>464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Y465*Source!I891</f>
        <v>0</v>
      </c>
      <c r="CY465">
        <f>AB465</f>
        <v>76.430000000000007</v>
      </c>
      <c r="CZ465">
        <f>AF465</f>
        <v>73</v>
      </c>
      <c r="DA465">
        <f>AJ465</f>
        <v>1</v>
      </c>
      <c r="DB465">
        <f t="shared" ref="DB465:DB496" si="69">ROUND(ROUND(AT465*CZ465,2),6)</f>
        <v>0.73</v>
      </c>
      <c r="DC465">
        <f t="shared" ref="DC465:DC496" si="70">ROUND(ROUND(AT465*AG465,2),6)</f>
        <v>0.17</v>
      </c>
    </row>
    <row r="466" spans="1:107" x14ac:dyDescent="0.2">
      <c r="A466">
        <f>ROW(Source!A891)</f>
        <v>891</v>
      </c>
      <c r="B466">
        <v>40385408</v>
      </c>
      <c r="C466">
        <v>40388592</v>
      </c>
      <c r="D466">
        <v>26764645</v>
      </c>
      <c r="E466">
        <v>1</v>
      </c>
      <c r="F466">
        <v>1</v>
      </c>
      <c r="G466">
        <v>26675980</v>
      </c>
      <c r="H466">
        <v>3</v>
      </c>
      <c r="I466" t="s">
        <v>1136</v>
      </c>
      <c r="J466" t="s">
        <v>1137</v>
      </c>
      <c r="K466" t="s">
        <v>1138</v>
      </c>
      <c r="L466">
        <v>1346</v>
      </c>
      <c r="N466">
        <v>1009</v>
      </c>
      <c r="O466" t="s">
        <v>318</v>
      </c>
      <c r="P466" t="s">
        <v>318</v>
      </c>
      <c r="Q466">
        <v>1</v>
      </c>
      <c r="W466">
        <v>0</v>
      </c>
      <c r="X466">
        <v>1751843284</v>
      </c>
      <c r="Y466">
        <v>9</v>
      </c>
      <c r="AA466">
        <v>29.9</v>
      </c>
      <c r="AB466">
        <v>0</v>
      </c>
      <c r="AC466">
        <v>0</v>
      </c>
      <c r="AD466">
        <v>0</v>
      </c>
      <c r="AE466">
        <v>29.9</v>
      </c>
      <c r="AF466">
        <v>0</v>
      </c>
      <c r="AG466">
        <v>0</v>
      </c>
      <c r="AH466">
        <v>0</v>
      </c>
      <c r="AI466">
        <v>1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9</v>
      </c>
      <c r="AU466" t="s">
        <v>3</v>
      </c>
      <c r="AV466">
        <v>0</v>
      </c>
      <c r="AW466">
        <v>2</v>
      </c>
      <c r="AX466">
        <v>40388601</v>
      </c>
      <c r="AY466">
        <v>1</v>
      </c>
      <c r="AZ466">
        <v>0</v>
      </c>
      <c r="BA466">
        <v>465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Y466*Source!I891</f>
        <v>0</v>
      </c>
      <c r="CY466">
        <f>AA466</f>
        <v>29.9</v>
      </c>
      <c r="CZ466">
        <f>AE466</f>
        <v>29.9</v>
      </c>
      <c r="DA466">
        <f>AI466</f>
        <v>1</v>
      </c>
      <c r="DB466">
        <f t="shared" si="69"/>
        <v>269.10000000000002</v>
      </c>
      <c r="DC466">
        <f t="shared" si="70"/>
        <v>0</v>
      </c>
    </row>
    <row r="467" spans="1:107" x14ac:dyDescent="0.2">
      <c r="A467">
        <f>ROW(Source!A891)</f>
        <v>891</v>
      </c>
      <c r="B467">
        <v>40385408</v>
      </c>
      <c r="C467">
        <v>40388592</v>
      </c>
      <c r="D467">
        <v>26764092</v>
      </c>
      <c r="E467">
        <v>1</v>
      </c>
      <c r="F467">
        <v>1</v>
      </c>
      <c r="G467">
        <v>26675980</v>
      </c>
      <c r="H467">
        <v>3</v>
      </c>
      <c r="I467" t="s">
        <v>1139</v>
      </c>
      <c r="J467" t="s">
        <v>1140</v>
      </c>
      <c r="K467" t="s">
        <v>1141</v>
      </c>
      <c r="L467">
        <v>1348</v>
      </c>
      <c r="N467">
        <v>1009</v>
      </c>
      <c r="O467" t="s">
        <v>57</v>
      </c>
      <c r="P467" t="s">
        <v>57</v>
      </c>
      <c r="Q467">
        <v>1000</v>
      </c>
      <c r="W467">
        <v>0</v>
      </c>
      <c r="X467">
        <v>1320659850</v>
      </c>
      <c r="Y467">
        <v>1.48E-3</v>
      </c>
      <c r="AA467">
        <v>12534.98</v>
      </c>
      <c r="AB467">
        <v>0</v>
      </c>
      <c r="AC467">
        <v>0</v>
      </c>
      <c r="AD467">
        <v>0</v>
      </c>
      <c r="AE467">
        <v>12534.98</v>
      </c>
      <c r="AF467">
        <v>0</v>
      </c>
      <c r="AG467">
        <v>0</v>
      </c>
      <c r="AH467">
        <v>0</v>
      </c>
      <c r="AI467">
        <v>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1.48E-3</v>
      </c>
      <c r="AU467" t="s">
        <v>3</v>
      </c>
      <c r="AV467">
        <v>0</v>
      </c>
      <c r="AW467">
        <v>2</v>
      </c>
      <c r="AX467">
        <v>40388602</v>
      </c>
      <c r="AY467">
        <v>1</v>
      </c>
      <c r="AZ467">
        <v>0</v>
      </c>
      <c r="BA467">
        <v>466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Y467*Source!I891</f>
        <v>0</v>
      </c>
      <c r="CY467">
        <f>AA467</f>
        <v>12534.98</v>
      </c>
      <c r="CZ467">
        <f>AE467</f>
        <v>12534.98</v>
      </c>
      <c r="DA467">
        <f>AI467</f>
        <v>1</v>
      </c>
      <c r="DB467">
        <f t="shared" si="69"/>
        <v>18.55</v>
      </c>
      <c r="DC467">
        <f t="shared" si="70"/>
        <v>0</v>
      </c>
    </row>
    <row r="468" spans="1:107" x14ac:dyDescent="0.2">
      <c r="A468">
        <f>ROW(Source!A926)</f>
        <v>926</v>
      </c>
      <c r="B468">
        <v>40385408</v>
      </c>
      <c r="C468">
        <v>40388603</v>
      </c>
      <c r="D468">
        <v>26715131</v>
      </c>
      <c r="E468">
        <v>26675980</v>
      </c>
      <c r="F468">
        <v>1</v>
      </c>
      <c r="G468">
        <v>26675980</v>
      </c>
      <c r="H468">
        <v>1</v>
      </c>
      <c r="I468" t="s">
        <v>901</v>
      </c>
      <c r="J468" t="s">
        <v>3</v>
      </c>
      <c r="K468" t="s">
        <v>902</v>
      </c>
      <c r="L468">
        <v>1191</v>
      </c>
      <c r="N468">
        <v>1013</v>
      </c>
      <c r="O468" t="s">
        <v>903</v>
      </c>
      <c r="P468" t="s">
        <v>903</v>
      </c>
      <c r="Q468">
        <v>1</v>
      </c>
      <c r="W468">
        <v>0</v>
      </c>
      <c r="X468">
        <v>476480486</v>
      </c>
      <c r="Y468">
        <v>536.30999999999995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1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536.30999999999995</v>
      </c>
      <c r="AU468" t="s">
        <v>3</v>
      </c>
      <c r="AV468">
        <v>1</v>
      </c>
      <c r="AW468">
        <v>2</v>
      </c>
      <c r="AX468">
        <v>40388627</v>
      </c>
      <c r="AY468">
        <v>1</v>
      </c>
      <c r="AZ468">
        <v>0</v>
      </c>
      <c r="BA468">
        <v>467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Y468*Source!I926</f>
        <v>0</v>
      </c>
      <c r="CY468">
        <f>AD468</f>
        <v>0</v>
      </c>
      <c r="CZ468">
        <f>AH468</f>
        <v>0</v>
      </c>
      <c r="DA468">
        <f>AL468</f>
        <v>1</v>
      </c>
      <c r="DB468">
        <f t="shared" si="69"/>
        <v>0</v>
      </c>
      <c r="DC468">
        <f t="shared" si="70"/>
        <v>0</v>
      </c>
    </row>
    <row r="469" spans="1:107" x14ac:dyDescent="0.2">
      <c r="A469">
        <f>ROW(Source!A926)</f>
        <v>926</v>
      </c>
      <c r="B469">
        <v>40385408</v>
      </c>
      <c r="C469">
        <v>40388603</v>
      </c>
      <c r="D469">
        <v>26787933</v>
      </c>
      <c r="E469">
        <v>1</v>
      </c>
      <c r="F469">
        <v>1</v>
      </c>
      <c r="G469">
        <v>26675980</v>
      </c>
      <c r="H469">
        <v>2</v>
      </c>
      <c r="I469" t="s">
        <v>1106</v>
      </c>
      <c r="J469" t="s">
        <v>1107</v>
      </c>
      <c r="K469" t="s">
        <v>1108</v>
      </c>
      <c r="L469">
        <v>1367</v>
      </c>
      <c r="N469">
        <v>1011</v>
      </c>
      <c r="O469" t="s">
        <v>907</v>
      </c>
      <c r="P469" t="s">
        <v>907</v>
      </c>
      <c r="Q469">
        <v>1</v>
      </c>
      <c r="W469">
        <v>0</v>
      </c>
      <c r="X469">
        <v>-869219575</v>
      </c>
      <c r="Y469">
        <v>86.06</v>
      </c>
      <c r="AA469">
        <v>0</v>
      </c>
      <c r="AB469">
        <v>43.4</v>
      </c>
      <c r="AC469">
        <v>2.68</v>
      </c>
      <c r="AD469">
        <v>0</v>
      </c>
      <c r="AE469">
        <v>0</v>
      </c>
      <c r="AF469">
        <v>43.4</v>
      </c>
      <c r="AG469">
        <v>2.68</v>
      </c>
      <c r="AH469">
        <v>0</v>
      </c>
      <c r="AI469">
        <v>1</v>
      </c>
      <c r="AJ469">
        <v>1</v>
      </c>
      <c r="AK469">
        <v>1</v>
      </c>
      <c r="AL469">
        <v>1</v>
      </c>
      <c r="AN469">
        <v>0</v>
      </c>
      <c r="AO469">
        <v>1</v>
      </c>
      <c r="AP469">
        <v>0</v>
      </c>
      <c r="AQ469">
        <v>0</v>
      </c>
      <c r="AR469">
        <v>0</v>
      </c>
      <c r="AS469" t="s">
        <v>3</v>
      </c>
      <c r="AT469">
        <v>86.06</v>
      </c>
      <c r="AU469" t="s">
        <v>3</v>
      </c>
      <c r="AV469">
        <v>0</v>
      </c>
      <c r="AW469">
        <v>2</v>
      </c>
      <c r="AX469">
        <v>40388628</v>
      </c>
      <c r="AY469">
        <v>1</v>
      </c>
      <c r="AZ469">
        <v>0</v>
      </c>
      <c r="BA469">
        <v>468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Y469*Source!I926</f>
        <v>0</v>
      </c>
      <c r="CY469">
        <f t="shared" ref="CY469:CY476" si="71">AB469</f>
        <v>43.4</v>
      </c>
      <c r="CZ469">
        <f t="shared" ref="CZ469:CZ476" si="72">AF469</f>
        <v>43.4</v>
      </c>
      <c r="DA469">
        <f t="shared" ref="DA469:DA476" si="73">AJ469</f>
        <v>1</v>
      </c>
      <c r="DB469">
        <f t="shared" si="69"/>
        <v>3735</v>
      </c>
      <c r="DC469">
        <f t="shared" si="70"/>
        <v>230.64</v>
      </c>
    </row>
    <row r="470" spans="1:107" x14ac:dyDescent="0.2">
      <c r="A470">
        <f>ROW(Source!A926)</f>
        <v>926</v>
      </c>
      <c r="B470">
        <v>40385408</v>
      </c>
      <c r="C470">
        <v>40388603</v>
      </c>
      <c r="D470">
        <v>26787934</v>
      </c>
      <c r="E470">
        <v>1</v>
      </c>
      <c r="F470">
        <v>1</v>
      </c>
      <c r="G470">
        <v>26675980</v>
      </c>
      <c r="H470">
        <v>2</v>
      </c>
      <c r="I470" t="s">
        <v>1109</v>
      </c>
      <c r="J470" t="s">
        <v>1110</v>
      </c>
      <c r="K470" t="s">
        <v>1111</v>
      </c>
      <c r="L470">
        <v>1367</v>
      </c>
      <c r="N470">
        <v>1011</v>
      </c>
      <c r="O470" t="s">
        <v>907</v>
      </c>
      <c r="P470" t="s">
        <v>907</v>
      </c>
      <c r="Q470">
        <v>1</v>
      </c>
      <c r="W470">
        <v>0</v>
      </c>
      <c r="X470">
        <v>-157737218</v>
      </c>
      <c r="Y470">
        <v>3.03</v>
      </c>
      <c r="AA470">
        <v>0</v>
      </c>
      <c r="AB470">
        <v>1.0900000000000001</v>
      </c>
      <c r="AC470">
        <v>0.09</v>
      </c>
      <c r="AD470">
        <v>0</v>
      </c>
      <c r="AE470">
        <v>0</v>
      </c>
      <c r="AF470">
        <v>1.0900000000000001</v>
      </c>
      <c r="AG470">
        <v>0.09</v>
      </c>
      <c r="AH470">
        <v>0</v>
      </c>
      <c r="AI470">
        <v>1</v>
      </c>
      <c r="AJ470">
        <v>1</v>
      </c>
      <c r="AK470">
        <v>1</v>
      </c>
      <c r="AL470">
        <v>1</v>
      </c>
      <c r="AN470">
        <v>0</v>
      </c>
      <c r="AO470">
        <v>1</v>
      </c>
      <c r="AP470">
        <v>0</v>
      </c>
      <c r="AQ470">
        <v>0</v>
      </c>
      <c r="AR470">
        <v>0</v>
      </c>
      <c r="AS470" t="s">
        <v>3</v>
      </c>
      <c r="AT470">
        <v>3.03</v>
      </c>
      <c r="AU470" t="s">
        <v>3</v>
      </c>
      <c r="AV470">
        <v>0</v>
      </c>
      <c r="AW470">
        <v>2</v>
      </c>
      <c r="AX470">
        <v>40388629</v>
      </c>
      <c r="AY470">
        <v>1</v>
      </c>
      <c r="AZ470">
        <v>0</v>
      </c>
      <c r="BA470">
        <v>469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Y470*Source!I926</f>
        <v>0</v>
      </c>
      <c r="CY470">
        <f t="shared" si="71"/>
        <v>1.0900000000000001</v>
      </c>
      <c r="CZ470">
        <f t="shared" si="72"/>
        <v>1.0900000000000001</v>
      </c>
      <c r="DA470">
        <f t="shared" si="73"/>
        <v>1</v>
      </c>
      <c r="DB470">
        <f t="shared" si="69"/>
        <v>3.3</v>
      </c>
      <c r="DC470">
        <f t="shared" si="70"/>
        <v>0.27</v>
      </c>
    </row>
    <row r="471" spans="1:107" x14ac:dyDescent="0.2">
      <c r="A471">
        <f>ROW(Source!A926)</f>
        <v>926</v>
      </c>
      <c r="B471">
        <v>40385408</v>
      </c>
      <c r="C471">
        <v>40388603</v>
      </c>
      <c r="D471">
        <v>26788261</v>
      </c>
      <c r="E471">
        <v>1</v>
      </c>
      <c r="F471">
        <v>1</v>
      </c>
      <c r="G471">
        <v>26675980</v>
      </c>
      <c r="H471">
        <v>2</v>
      </c>
      <c r="I471" t="s">
        <v>1112</v>
      </c>
      <c r="J471" t="s">
        <v>1113</v>
      </c>
      <c r="K471" t="s">
        <v>1114</v>
      </c>
      <c r="L471">
        <v>1367</v>
      </c>
      <c r="N471">
        <v>1011</v>
      </c>
      <c r="O471" t="s">
        <v>907</v>
      </c>
      <c r="P471" t="s">
        <v>907</v>
      </c>
      <c r="Q471">
        <v>1</v>
      </c>
      <c r="W471">
        <v>0</v>
      </c>
      <c r="X471">
        <v>-875577540</v>
      </c>
      <c r="Y471">
        <v>4.24</v>
      </c>
      <c r="AA471">
        <v>0</v>
      </c>
      <c r="AB471">
        <v>0.68</v>
      </c>
      <c r="AC471">
        <v>0.04</v>
      </c>
      <c r="AD471">
        <v>0</v>
      </c>
      <c r="AE471">
        <v>0</v>
      </c>
      <c r="AF471">
        <v>0.68</v>
      </c>
      <c r="AG471">
        <v>0.04</v>
      </c>
      <c r="AH471">
        <v>0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4.24</v>
      </c>
      <c r="AU471" t="s">
        <v>3</v>
      </c>
      <c r="AV471">
        <v>0</v>
      </c>
      <c r="AW471">
        <v>2</v>
      </c>
      <c r="AX471">
        <v>40388630</v>
      </c>
      <c r="AY471">
        <v>1</v>
      </c>
      <c r="AZ471">
        <v>0</v>
      </c>
      <c r="BA471">
        <v>470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Y471*Source!I926</f>
        <v>0</v>
      </c>
      <c r="CY471">
        <f t="shared" si="71"/>
        <v>0.68</v>
      </c>
      <c r="CZ471">
        <f t="shared" si="72"/>
        <v>0.68</v>
      </c>
      <c r="DA471">
        <f t="shared" si="73"/>
        <v>1</v>
      </c>
      <c r="DB471">
        <f t="shared" si="69"/>
        <v>2.88</v>
      </c>
      <c r="DC471">
        <f t="shared" si="70"/>
        <v>0.17</v>
      </c>
    </row>
    <row r="472" spans="1:107" x14ac:dyDescent="0.2">
      <c r="A472">
        <f>ROW(Source!A926)</f>
        <v>926</v>
      </c>
      <c r="B472">
        <v>40385408</v>
      </c>
      <c r="C472">
        <v>40388603</v>
      </c>
      <c r="D472">
        <v>26788284</v>
      </c>
      <c r="E472">
        <v>1</v>
      </c>
      <c r="F472">
        <v>1</v>
      </c>
      <c r="G472">
        <v>26675980</v>
      </c>
      <c r="H472">
        <v>2</v>
      </c>
      <c r="I472" t="s">
        <v>1124</v>
      </c>
      <c r="J472" t="s">
        <v>1125</v>
      </c>
      <c r="K472" t="s">
        <v>1126</v>
      </c>
      <c r="L472">
        <v>1367</v>
      </c>
      <c r="N472">
        <v>1011</v>
      </c>
      <c r="O472" t="s">
        <v>907</v>
      </c>
      <c r="P472" t="s">
        <v>907</v>
      </c>
      <c r="Q472">
        <v>1</v>
      </c>
      <c r="W472">
        <v>0</v>
      </c>
      <c r="X472">
        <v>-1245574031</v>
      </c>
      <c r="Y472">
        <v>2.5499999999999998</v>
      </c>
      <c r="AA472">
        <v>0</v>
      </c>
      <c r="AB472">
        <v>61.48</v>
      </c>
      <c r="AC472">
        <v>20.64</v>
      </c>
      <c r="AD472">
        <v>0</v>
      </c>
      <c r="AE472">
        <v>0</v>
      </c>
      <c r="AF472">
        <v>61.48</v>
      </c>
      <c r="AG472">
        <v>20.64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2.5499999999999998</v>
      </c>
      <c r="AU472" t="s">
        <v>3</v>
      </c>
      <c r="AV472">
        <v>0</v>
      </c>
      <c r="AW472">
        <v>2</v>
      </c>
      <c r="AX472">
        <v>40388631</v>
      </c>
      <c r="AY472">
        <v>1</v>
      </c>
      <c r="AZ472">
        <v>0</v>
      </c>
      <c r="BA472">
        <v>471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Y472*Source!I926</f>
        <v>0</v>
      </c>
      <c r="CY472">
        <f t="shared" si="71"/>
        <v>61.48</v>
      </c>
      <c r="CZ472">
        <f t="shared" si="72"/>
        <v>61.48</v>
      </c>
      <c r="DA472">
        <f t="shared" si="73"/>
        <v>1</v>
      </c>
      <c r="DB472">
        <f t="shared" si="69"/>
        <v>156.77000000000001</v>
      </c>
      <c r="DC472">
        <f t="shared" si="70"/>
        <v>52.63</v>
      </c>
    </row>
    <row r="473" spans="1:107" x14ac:dyDescent="0.2">
      <c r="A473">
        <f>ROW(Source!A926)</f>
        <v>926</v>
      </c>
      <c r="B473">
        <v>40385408</v>
      </c>
      <c r="C473">
        <v>40388603</v>
      </c>
      <c r="D473">
        <v>26787551</v>
      </c>
      <c r="E473">
        <v>1</v>
      </c>
      <c r="F473">
        <v>1</v>
      </c>
      <c r="G473">
        <v>26675980</v>
      </c>
      <c r="H473">
        <v>2</v>
      </c>
      <c r="I473" t="s">
        <v>953</v>
      </c>
      <c r="J473" t="s">
        <v>954</v>
      </c>
      <c r="K473" t="s">
        <v>955</v>
      </c>
      <c r="L473">
        <v>1367</v>
      </c>
      <c r="N473">
        <v>1011</v>
      </c>
      <c r="O473" t="s">
        <v>907</v>
      </c>
      <c r="P473" t="s">
        <v>907</v>
      </c>
      <c r="Q473">
        <v>1</v>
      </c>
      <c r="W473">
        <v>0</v>
      </c>
      <c r="X473">
        <v>1022351366</v>
      </c>
      <c r="Y473">
        <v>12.13</v>
      </c>
      <c r="AA473">
        <v>0</v>
      </c>
      <c r="AB473">
        <v>106.74</v>
      </c>
      <c r="AC473">
        <v>19.2</v>
      </c>
      <c r="AD473">
        <v>0</v>
      </c>
      <c r="AE473">
        <v>0</v>
      </c>
      <c r="AF473">
        <v>106.74</v>
      </c>
      <c r="AG473">
        <v>19.2</v>
      </c>
      <c r="AH473">
        <v>0</v>
      </c>
      <c r="AI473">
        <v>1</v>
      </c>
      <c r="AJ473">
        <v>1</v>
      </c>
      <c r="AK473">
        <v>1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12.13</v>
      </c>
      <c r="AU473" t="s">
        <v>3</v>
      </c>
      <c r="AV473">
        <v>0</v>
      </c>
      <c r="AW473">
        <v>2</v>
      </c>
      <c r="AX473">
        <v>40388632</v>
      </c>
      <c r="AY473">
        <v>1</v>
      </c>
      <c r="AZ473">
        <v>0</v>
      </c>
      <c r="BA473">
        <v>472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Y473*Source!I926</f>
        <v>0</v>
      </c>
      <c r="CY473">
        <f t="shared" si="71"/>
        <v>106.74</v>
      </c>
      <c r="CZ473">
        <f t="shared" si="72"/>
        <v>106.74</v>
      </c>
      <c r="DA473">
        <f t="shared" si="73"/>
        <v>1</v>
      </c>
      <c r="DB473">
        <f t="shared" si="69"/>
        <v>1294.76</v>
      </c>
      <c r="DC473">
        <f t="shared" si="70"/>
        <v>232.9</v>
      </c>
    </row>
    <row r="474" spans="1:107" x14ac:dyDescent="0.2">
      <c r="A474">
        <f>ROW(Source!A926)</f>
        <v>926</v>
      </c>
      <c r="B474">
        <v>40385408</v>
      </c>
      <c r="C474">
        <v>40388603</v>
      </c>
      <c r="D474">
        <v>26787746</v>
      </c>
      <c r="E474">
        <v>1</v>
      </c>
      <c r="F474">
        <v>1</v>
      </c>
      <c r="G474">
        <v>26675980</v>
      </c>
      <c r="H474">
        <v>2</v>
      </c>
      <c r="I474" t="s">
        <v>1055</v>
      </c>
      <c r="J474" t="s">
        <v>1056</v>
      </c>
      <c r="K474" t="s">
        <v>1057</v>
      </c>
      <c r="L474">
        <v>1367</v>
      </c>
      <c r="N474">
        <v>1011</v>
      </c>
      <c r="O474" t="s">
        <v>907</v>
      </c>
      <c r="P474" t="s">
        <v>907</v>
      </c>
      <c r="Q474">
        <v>1</v>
      </c>
      <c r="W474">
        <v>0</v>
      </c>
      <c r="X474">
        <v>1059521099</v>
      </c>
      <c r="Y474">
        <v>5.98</v>
      </c>
      <c r="AA474">
        <v>0</v>
      </c>
      <c r="AB474">
        <v>2.06</v>
      </c>
      <c r="AC474">
        <v>0.09</v>
      </c>
      <c r="AD474">
        <v>0</v>
      </c>
      <c r="AE474">
        <v>0</v>
      </c>
      <c r="AF474">
        <v>2.06</v>
      </c>
      <c r="AG474">
        <v>0.09</v>
      </c>
      <c r="AH474">
        <v>0</v>
      </c>
      <c r="AI474">
        <v>1</v>
      </c>
      <c r="AJ474">
        <v>1</v>
      </c>
      <c r="AK474">
        <v>1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5.98</v>
      </c>
      <c r="AU474" t="s">
        <v>3</v>
      </c>
      <c r="AV474">
        <v>0</v>
      </c>
      <c r="AW474">
        <v>2</v>
      </c>
      <c r="AX474">
        <v>40388633</v>
      </c>
      <c r="AY474">
        <v>1</v>
      </c>
      <c r="AZ474">
        <v>0</v>
      </c>
      <c r="BA474">
        <v>473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Y474*Source!I926</f>
        <v>0</v>
      </c>
      <c r="CY474">
        <f t="shared" si="71"/>
        <v>2.06</v>
      </c>
      <c r="CZ474">
        <f t="shared" si="72"/>
        <v>2.06</v>
      </c>
      <c r="DA474">
        <f t="shared" si="73"/>
        <v>1</v>
      </c>
      <c r="DB474">
        <f t="shared" si="69"/>
        <v>12.32</v>
      </c>
      <c r="DC474">
        <f t="shared" si="70"/>
        <v>0.54</v>
      </c>
    </row>
    <row r="475" spans="1:107" x14ac:dyDescent="0.2">
      <c r="A475">
        <f>ROW(Source!A926)</f>
        <v>926</v>
      </c>
      <c r="B475">
        <v>40385408</v>
      </c>
      <c r="C475">
        <v>40388603</v>
      </c>
      <c r="D475">
        <v>26787801</v>
      </c>
      <c r="E475">
        <v>1</v>
      </c>
      <c r="F475">
        <v>1</v>
      </c>
      <c r="G475">
        <v>26675980</v>
      </c>
      <c r="H475">
        <v>2</v>
      </c>
      <c r="I475" t="s">
        <v>1142</v>
      </c>
      <c r="J475" t="s">
        <v>1143</v>
      </c>
      <c r="K475" t="s">
        <v>1144</v>
      </c>
      <c r="L475">
        <v>1367</v>
      </c>
      <c r="N475">
        <v>1011</v>
      </c>
      <c r="O475" t="s">
        <v>907</v>
      </c>
      <c r="P475" t="s">
        <v>907</v>
      </c>
      <c r="Q475">
        <v>1</v>
      </c>
      <c r="W475">
        <v>0</v>
      </c>
      <c r="X475">
        <v>776244494</v>
      </c>
      <c r="Y475">
        <v>3.65</v>
      </c>
      <c r="AA475">
        <v>0</v>
      </c>
      <c r="AB475">
        <v>117.73</v>
      </c>
      <c r="AC475">
        <v>24.08</v>
      </c>
      <c r="AD475">
        <v>0</v>
      </c>
      <c r="AE475">
        <v>0</v>
      </c>
      <c r="AF475">
        <v>117.73</v>
      </c>
      <c r="AG475">
        <v>24.08</v>
      </c>
      <c r="AH475">
        <v>0</v>
      </c>
      <c r="AI475">
        <v>1</v>
      </c>
      <c r="AJ475">
        <v>1</v>
      </c>
      <c r="AK475">
        <v>1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3.65</v>
      </c>
      <c r="AU475" t="s">
        <v>3</v>
      </c>
      <c r="AV475">
        <v>0</v>
      </c>
      <c r="AW475">
        <v>2</v>
      </c>
      <c r="AX475">
        <v>40388634</v>
      </c>
      <c r="AY475">
        <v>1</v>
      </c>
      <c r="AZ475">
        <v>0</v>
      </c>
      <c r="BA475">
        <v>474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Y475*Source!I926</f>
        <v>0</v>
      </c>
      <c r="CY475">
        <f t="shared" si="71"/>
        <v>117.73</v>
      </c>
      <c r="CZ475">
        <f t="shared" si="72"/>
        <v>117.73</v>
      </c>
      <c r="DA475">
        <f t="shared" si="73"/>
        <v>1</v>
      </c>
      <c r="DB475">
        <f t="shared" si="69"/>
        <v>429.71</v>
      </c>
      <c r="DC475">
        <f t="shared" si="70"/>
        <v>87.89</v>
      </c>
    </row>
    <row r="476" spans="1:107" x14ac:dyDescent="0.2">
      <c r="A476">
        <f>ROW(Source!A926)</f>
        <v>926</v>
      </c>
      <c r="B476">
        <v>40385408</v>
      </c>
      <c r="C476">
        <v>40388603</v>
      </c>
      <c r="D476">
        <v>26715879</v>
      </c>
      <c r="E476">
        <v>26675980</v>
      </c>
      <c r="F476">
        <v>1</v>
      </c>
      <c r="G476">
        <v>26675980</v>
      </c>
      <c r="H476">
        <v>2</v>
      </c>
      <c r="I476" t="s">
        <v>929</v>
      </c>
      <c r="J476" t="s">
        <v>3</v>
      </c>
      <c r="K476" t="s">
        <v>930</v>
      </c>
      <c r="L476">
        <v>1344</v>
      </c>
      <c r="N476">
        <v>1008</v>
      </c>
      <c r="O476" t="s">
        <v>931</v>
      </c>
      <c r="P476" t="s">
        <v>931</v>
      </c>
      <c r="Q476">
        <v>1</v>
      </c>
      <c r="W476">
        <v>0</v>
      </c>
      <c r="X476">
        <v>-1180195794</v>
      </c>
      <c r="Y476">
        <v>564.26</v>
      </c>
      <c r="AA476">
        <v>0</v>
      </c>
      <c r="AB476">
        <v>1</v>
      </c>
      <c r="AC476">
        <v>0</v>
      </c>
      <c r="AD476">
        <v>0</v>
      </c>
      <c r="AE476">
        <v>0</v>
      </c>
      <c r="AF476">
        <v>1</v>
      </c>
      <c r="AG476">
        <v>0</v>
      </c>
      <c r="AH476">
        <v>0</v>
      </c>
      <c r="AI476">
        <v>1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564.26</v>
      </c>
      <c r="AU476" t="s">
        <v>3</v>
      </c>
      <c r="AV476">
        <v>0</v>
      </c>
      <c r="AW476">
        <v>2</v>
      </c>
      <c r="AX476">
        <v>40388635</v>
      </c>
      <c r="AY476">
        <v>1</v>
      </c>
      <c r="AZ476">
        <v>0</v>
      </c>
      <c r="BA476">
        <v>475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Y476*Source!I926</f>
        <v>0</v>
      </c>
      <c r="CY476">
        <f t="shared" si="71"/>
        <v>1</v>
      </c>
      <c r="CZ476">
        <f t="shared" si="72"/>
        <v>1</v>
      </c>
      <c r="DA476">
        <f t="shared" si="73"/>
        <v>1</v>
      </c>
      <c r="DB476">
        <f t="shared" si="69"/>
        <v>564.26</v>
      </c>
      <c r="DC476">
        <f t="shared" si="70"/>
        <v>0</v>
      </c>
    </row>
    <row r="477" spans="1:107" x14ac:dyDescent="0.2">
      <c r="A477">
        <f>ROW(Source!A926)</f>
        <v>926</v>
      </c>
      <c r="B477">
        <v>40385408</v>
      </c>
      <c r="C477">
        <v>40388603</v>
      </c>
      <c r="D477">
        <v>26764170</v>
      </c>
      <c r="E477">
        <v>1</v>
      </c>
      <c r="F477">
        <v>1</v>
      </c>
      <c r="G477">
        <v>26675980</v>
      </c>
      <c r="H477">
        <v>3</v>
      </c>
      <c r="I477" t="s">
        <v>689</v>
      </c>
      <c r="J477" t="s">
        <v>691</v>
      </c>
      <c r="K477" t="s">
        <v>690</v>
      </c>
      <c r="L477">
        <v>1348</v>
      </c>
      <c r="N477">
        <v>1009</v>
      </c>
      <c r="O477" t="s">
        <v>57</v>
      </c>
      <c r="P477" t="s">
        <v>57</v>
      </c>
      <c r="Q477">
        <v>1000</v>
      </c>
      <c r="W477">
        <v>0</v>
      </c>
      <c r="X477">
        <v>2079560023</v>
      </c>
      <c r="Y477">
        <v>4.0000000000000002E-4</v>
      </c>
      <c r="AA477">
        <v>34080.25</v>
      </c>
      <c r="AB477">
        <v>0</v>
      </c>
      <c r="AC477">
        <v>0</v>
      </c>
      <c r="AD477">
        <v>0</v>
      </c>
      <c r="AE477">
        <v>5670.59</v>
      </c>
      <c r="AF477">
        <v>0</v>
      </c>
      <c r="AG477">
        <v>0</v>
      </c>
      <c r="AH477">
        <v>0</v>
      </c>
      <c r="AI477">
        <v>6.01</v>
      </c>
      <c r="AJ477">
        <v>1</v>
      </c>
      <c r="AK477">
        <v>1</v>
      </c>
      <c r="AL477">
        <v>1</v>
      </c>
      <c r="AN477">
        <v>0</v>
      </c>
      <c r="AO477">
        <v>0</v>
      </c>
      <c r="AP477">
        <v>0</v>
      </c>
      <c r="AQ477">
        <v>0</v>
      </c>
      <c r="AR477">
        <v>0</v>
      </c>
      <c r="AS477" t="s">
        <v>3</v>
      </c>
      <c r="AT477">
        <v>4.0000000000000002E-4</v>
      </c>
      <c r="AU477" t="s">
        <v>3</v>
      </c>
      <c r="AV477">
        <v>0</v>
      </c>
      <c r="AW477">
        <v>1</v>
      </c>
      <c r="AX477">
        <v>-1</v>
      </c>
      <c r="AY477">
        <v>0</v>
      </c>
      <c r="AZ477">
        <v>0</v>
      </c>
      <c r="BA477" t="s">
        <v>3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Y477*Source!I926</f>
        <v>0</v>
      </c>
      <c r="CY477">
        <f t="shared" ref="CY477:CY490" si="74">AA477</f>
        <v>34080.25</v>
      </c>
      <c r="CZ477">
        <f t="shared" ref="CZ477:CZ490" si="75">AE477</f>
        <v>5670.59</v>
      </c>
      <c r="DA477">
        <f t="shared" ref="DA477:DA490" si="76">AI477</f>
        <v>6.01</v>
      </c>
      <c r="DB477">
        <f t="shared" si="69"/>
        <v>2.27</v>
      </c>
      <c r="DC477">
        <f t="shared" si="70"/>
        <v>0</v>
      </c>
    </row>
    <row r="478" spans="1:107" x14ac:dyDescent="0.2">
      <c r="A478">
        <f>ROW(Source!A926)</f>
        <v>926</v>
      </c>
      <c r="B478">
        <v>40385408</v>
      </c>
      <c r="C478">
        <v>40388603</v>
      </c>
      <c r="D478">
        <v>26764171</v>
      </c>
      <c r="E478">
        <v>1</v>
      </c>
      <c r="F478">
        <v>1</v>
      </c>
      <c r="G478">
        <v>26675980</v>
      </c>
      <c r="H478">
        <v>3</v>
      </c>
      <c r="I478" t="s">
        <v>685</v>
      </c>
      <c r="J478" t="s">
        <v>687</v>
      </c>
      <c r="K478" t="s">
        <v>686</v>
      </c>
      <c r="L478">
        <v>1348</v>
      </c>
      <c r="N478">
        <v>1009</v>
      </c>
      <c r="O478" t="s">
        <v>57</v>
      </c>
      <c r="P478" t="s">
        <v>57</v>
      </c>
      <c r="Q478">
        <v>1000</v>
      </c>
      <c r="W478">
        <v>0</v>
      </c>
      <c r="X478">
        <v>1118033310</v>
      </c>
      <c r="Y478">
        <v>0.27500000000000002</v>
      </c>
      <c r="AA478">
        <v>34572.379999999997</v>
      </c>
      <c r="AB478">
        <v>0</v>
      </c>
      <c r="AC478">
        <v>0</v>
      </c>
      <c r="AD478">
        <v>0</v>
      </c>
      <c r="AE478">
        <v>5343.49</v>
      </c>
      <c r="AF478">
        <v>0</v>
      </c>
      <c r="AG478">
        <v>0</v>
      </c>
      <c r="AH478">
        <v>0</v>
      </c>
      <c r="AI478">
        <v>6.47</v>
      </c>
      <c r="AJ478">
        <v>1</v>
      </c>
      <c r="AK478">
        <v>1</v>
      </c>
      <c r="AL478">
        <v>1</v>
      </c>
      <c r="AN478">
        <v>0</v>
      </c>
      <c r="AO478">
        <v>0</v>
      </c>
      <c r="AP478">
        <v>0</v>
      </c>
      <c r="AQ478">
        <v>0</v>
      </c>
      <c r="AR478">
        <v>0</v>
      </c>
      <c r="AS478" t="s">
        <v>3</v>
      </c>
      <c r="AT478">
        <v>0.27500000000000002</v>
      </c>
      <c r="AU478" t="s">
        <v>3</v>
      </c>
      <c r="AV478">
        <v>0</v>
      </c>
      <c r="AW478">
        <v>1</v>
      </c>
      <c r="AX478">
        <v>-1</v>
      </c>
      <c r="AY478">
        <v>0</v>
      </c>
      <c r="AZ478">
        <v>0</v>
      </c>
      <c r="BA478" t="s">
        <v>3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Y478*Source!I926</f>
        <v>0</v>
      </c>
      <c r="CY478">
        <f t="shared" si="74"/>
        <v>34572.379999999997</v>
      </c>
      <c r="CZ478">
        <f t="shared" si="75"/>
        <v>5343.49</v>
      </c>
      <c r="DA478">
        <f t="shared" si="76"/>
        <v>6.47</v>
      </c>
      <c r="DB478">
        <f t="shared" si="69"/>
        <v>1469.46</v>
      </c>
      <c r="DC478">
        <f t="shared" si="70"/>
        <v>0</v>
      </c>
    </row>
    <row r="479" spans="1:107" x14ac:dyDescent="0.2">
      <c r="A479">
        <f>ROW(Source!A926)</f>
        <v>926</v>
      </c>
      <c r="B479">
        <v>40385408</v>
      </c>
      <c r="C479">
        <v>40388603</v>
      </c>
      <c r="D479">
        <v>26764171</v>
      </c>
      <c r="E479">
        <v>1</v>
      </c>
      <c r="F479">
        <v>1</v>
      </c>
      <c r="G479">
        <v>26675980</v>
      </c>
      <c r="H479">
        <v>3</v>
      </c>
      <c r="I479" t="s">
        <v>685</v>
      </c>
      <c r="J479" t="s">
        <v>687</v>
      </c>
      <c r="K479" t="s">
        <v>686</v>
      </c>
      <c r="L479">
        <v>1348</v>
      </c>
      <c r="N479">
        <v>1009</v>
      </c>
      <c r="O479" t="s">
        <v>57</v>
      </c>
      <c r="P479" t="s">
        <v>57</v>
      </c>
      <c r="Q479">
        <v>1000</v>
      </c>
      <c r="W479">
        <v>0</v>
      </c>
      <c r="X479">
        <v>1118033310</v>
      </c>
      <c r="Y479">
        <v>3.2198000000000002</v>
      </c>
      <c r="AA479">
        <v>34572.379999999997</v>
      </c>
      <c r="AB479">
        <v>0</v>
      </c>
      <c r="AC479">
        <v>0</v>
      </c>
      <c r="AD479">
        <v>0</v>
      </c>
      <c r="AE479">
        <v>5343.49</v>
      </c>
      <c r="AF479">
        <v>0</v>
      </c>
      <c r="AG479">
        <v>0</v>
      </c>
      <c r="AH479">
        <v>0</v>
      </c>
      <c r="AI479">
        <v>6.47</v>
      </c>
      <c r="AJ479">
        <v>1</v>
      </c>
      <c r="AK479">
        <v>1</v>
      </c>
      <c r="AL479">
        <v>1</v>
      </c>
      <c r="AN479">
        <v>0</v>
      </c>
      <c r="AO479">
        <v>0</v>
      </c>
      <c r="AP479">
        <v>0</v>
      </c>
      <c r="AQ479">
        <v>0</v>
      </c>
      <c r="AR479">
        <v>0</v>
      </c>
      <c r="AS479" t="s">
        <v>3</v>
      </c>
      <c r="AT479">
        <v>3.2198000000000002</v>
      </c>
      <c r="AU479" t="s">
        <v>3</v>
      </c>
      <c r="AV479">
        <v>0</v>
      </c>
      <c r="AW479">
        <v>1</v>
      </c>
      <c r="AX479">
        <v>-1</v>
      </c>
      <c r="AY479">
        <v>0</v>
      </c>
      <c r="AZ479">
        <v>0</v>
      </c>
      <c r="BA479" t="s">
        <v>3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Y479*Source!I926</f>
        <v>0</v>
      </c>
      <c r="CY479">
        <f t="shared" si="74"/>
        <v>34572.379999999997</v>
      </c>
      <c r="CZ479">
        <f t="shared" si="75"/>
        <v>5343.49</v>
      </c>
      <c r="DA479">
        <f t="shared" si="76"/>
        <v>6.47</v>
      </c>
      <c r="DB479">
        <f t="shared" si="69"/>
        <v>17204.97</v>
      </c>
      <c r="DC479">
        <f t="shared" si="70"/>
        <v>0</v>
      </c>
    </row>
    <row r="480" spans="1:107" x14ac:dyDescent="0.2">
      <c r="A480">
        <f>ROW(Source!A926)</f>
        <v>926</v>
      </c>
      <c r="B480">
        <v>40385408</v>
      </c>
      <c r="C480">
        <v>40388603</v>
      </c>
      <c r="D480">
        <v>26764177</v>
      </c>
      <c r="E480">
        <v>1</v>
      </c>
      <c r="F480">
        <v>1</v>
      </c>
      <c r="G480">
        <v>26675980</v>
      </c>
      <c r="H480">
        <v>3</v>
      </c>
      <c r="I480" t="s">
        <v>693</v>
      </c>
      <c r="J480" t="s">
        <v>695</v>
      </c>
      <c r="K480" t="s">
        <v>694</v>
      </c>
      <c r="L480">
        <v>1348</v>
      </c>
      <c r="N480">
        <v>1009</v>
      </c>
      <c r="O480" t="s">
        <v>57</v>
      </c>
      <c r="P480" t="s">
        <v>57</v>
      </c>
      <c r="Q480">
        <v>1000</v>
      </c>
      <c r="W480">
        <v>0</v>
      </c>
      <c r="X480">
        <v>-2080719814</v>
      </c>
      <c r="Y480">
        <v>0.42899999999999999</v>
      </c>
      <c r="AA480">
        <v>37519.58</v>
      </c>
      <c r="AB480">
        <v>0</v>
      </c>
      <c r="AC480">
        <v>0</v>
      </c>
      <c r="AD480">
        <v>0</v>
      </c>
      <c r="AE480">
        <v>7133</v>
      </c>
      <c r="AF480">
        <v>0</v>
      </c>
      <c r="AG480">
        <v>0</v>
      </c>
      <c r="AH480">
        <v>0</v>
      </c>
      <c r="AI480">
        <v>5.26</v>
      </c>
      <c r="AJ480">
        <v>1</v>
      </c>
      <c r="AK480">
        <v>1</v>
      </c>
      <c r="AL480">
        <v>1</v>
      </c>
      <c r="AN480">
        <v>0</v>
      </c>
      <c r="AO480">
        <v>0</v>
      </c>
      <c r="AP480">
        <v>0</v>
      </c>
      <c r="AQ480">
        <v>0</v>
      </c>
      <c r="AR480">
        <v>0</v>
      </c>
      <c r="AS480" t="s">
        <v>3</v>
      </c>
      <c r="AT480">
        <v>0.42899999999999999</v>
      </c>
      <c r="AU480" t="s">
        <v>3</v>
      </c>
      <c r="AV480">
        <v>0</v>
      </c>
      <c r="AW480">
        <v>1</v>
      </c>
      <c r="AX480">
        <v>-1</v>
      </c>
      <c r="AY480">
        <v>0</v>
      </c>
      <c r="AZ480">
        <v>0</v>
      </c>
      <c r="BA480" t="s">
        <v>3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Y480*Source!I926</f>
        <v>0</v>
      </c>
      <c r="CY480">
        <f t="shared" si="74"/>
        <v>37519.58</v>
      </c>
      <c r="CZ480">
        <f t="shared" si="75"/>
        <v>7133</v>
      </c>
      <c r="DA480">
        <f t="shared" si="76"/>
        <v>5.26</v>
      </c>
      <c r="DB480">
        <f t="shared" si="69"/>
        <v>3060.06</v>
      </c>
      <c r="DC480">
        <f t="shared" si="70"/>
        <v>0</v>
      </c>
    </row>
    <row r="481" spans="1:107" x14ac:dyDescent="0.2">
      <c r="A481">
        <f>ROW(Source!A926)</f>
        <v>926</v>
      </c>
      <c r="B481">
        <v>40385408</v>
      </c>
      <c r="C481">
        <v>40388603</v>
      </c>
      <c r="D481">
        <v>26764177</v>
      </c>
      <c r="E481">
        <v>1</v>
      </c>
      <c r="F481">
        <v>1</v>
      </c>
      <c r="G481">
        <v>26675980</v>
      </c>
      <c r="H481">
        <v>3</v>
      </c>
      <c r="I481" t="s">
        <v>693</v>
      </c>
      <c r="J481" t="s">
        <v>695</v>
      </c>
      <c r="K481" t="s">
        <v>694</v>
      </c>
      <c r="L481">
        <v>1348</v>
      </c>
      <c r="N481">
        <v>1009</v>
      </c>
      <c r="O481" t="s">
        <v>57</v>
      </c>
      <c r="P481" t="s">
        <v>57</v>
      </c>
      <c r="Q481">
        <v>1000</v>
      </c>
      <c r="W481">
        <v>0</v>
      </c>
      <c r="X481">
        <v>-2080719814</v>
      </c>
      <c r="Y481">
        <v>3.883</v>
      </c>
      <c r="AA481">
        <v>37519.58</v>
      </c>
      <c r="AB481">
        <v>0</v>
      </c>
      <c r="AC481">
        <v>0</v>
      </c>
      <c r="AD481">
        <v>0</v>
      </c>
      <c r="AE481">
        <v>7133</v>
      </c>
      <c r="AF481">
        <v>0</v>
      </c>
      <c r="AG481">
        <v>0</v>
      </c>
      <c r="AH481">
        <v>0</v>
      </c>
      <c r="AI481">
        <v>5.26</v>
      </c>
      <c r="AJ481">
        <v>1</v>
      </c>
      <c r="AK481">
        <v>1</v>
      </c>
      <c r="AL481">
        <v>1</v>
      </c>
      <c r="AN481">
        <v>0</v>
      </c>
      <c r="AO481">
        <v>0</v>
      </c>
      <c r="AP481">
        <v>0</v>
      </c>
      <c r="AQ481">
        <v>0</v>
      </c>
      <c r="AR481">
        <v>0</v>
      </c>
      <c r="AS481" t="s">
        <v>3</v>
      </c>
      <c r="AT481">
        <v>3.883</v>
      </c>
      <c r="AU481" t="s">
        <v>3</v>
      </c>
      <c r="AV481">
        <v>0</v>
      </c>
      <c r="AW481">
        <v>1</v>
      </c>
      <c r="AX481">
        <v>-1</v>
      </c>
      <c r="AY481">
        <v>0</v>
      </c>
      <c r="AZ481">
        <v>0</v>
      </c>
      <c r="BA481" t="s">
        <v>3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Y481*Source!I926</f>
        <v>0</v>
      </c>
      <c r="CY481">
        <f t="shared" si="74"/>
        <v>37519.58</v>
      </c>
      <c r="CZ481">
        <f t="shared" si="75"/>
        <v>7133</v>
      </c>
      <c r="DA481">
        <f t="shared" si="76"/>
        <v>5.26</v>
      </c>
      <c r="DB481">
        <f t="shared" si="69"/>
        <v>27697.439999999999</v>
      </c>
      <c r="DC481">
        <f t="shared" si="70"/>
        <v>0</v>
      </c>
    </row>
    <row r="482" spans="1:107" x14ac:dyDescent="0.2">
      <c r="A482">
        <f>ROW(Source!A926)</f>
        <v>926</v>
      </c>
      <c r="B482">
        <v>40385408</v>
      </c>
      <c r="C482">
        <v>40388603</v>
      </c>
      <c r="D482">
        <v>26764227</v>
      </c>
      <c r="E482">
        <v>1</v>
      </c>
      <c r="F482">
        <v>1</v>
      </c>
      <c r="G482">
        <v>26675980</v>
      </c>
      <c r="H482">
        <v>3</v>
      </c>
      <c r="I482" t="s">
        <v>699</v>
      </c>
      <c r="J482" t="s">
        <v>701</v>
      </c>
      <c r="K482" t="s">
        <v>700</v>
      </c>
      <c r="L482">
        <v>1348</v>
      </c>
      <c r="N482">
        <v>1009</v>
      </c>
      <c r="O482" t="s">
        <v>57</v>
      </c>
      <c r="P482" t="s">
        <v>57</v>
      </c>
      <c r="Q482">
        <v>1000</v>
      </c>
      <c r="W482">
        <v>0</v>
      </c>
      <c r="X482">
        <v>567328285</v>
      </c>
      <c r="Y482">
        <v>0.43</v>
      </c>
      <c r="AA482">
        <v>29807.24</v>
      </c>
      <c r="AB482">
        <v>0</v>
      </c>
      <c r="AC482">
        <v>0</v>
      </c>
      <c r="AD482">
        <v>0</v>
      </c>
      <c r="AE482">
        <v>7782.57</v>
      </c>
      <c r="AF482">
        <v>0</v>
      </c>
      <c r="AG482">
        <v>0</v>
      </c>
      <c r="AH482">
        <v>0</v>
      </c>
      <c r="AI482">
        <v>3.83</v>
      </c>
      <c r="AJ482">
        <v>1</v>
      </c>
      <c r="AK482">
        <v>1</v>
      </c>
      <c r="AL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 t="s">
        <v>3</v>
      </c>
      <c r="AT482">
        <v>0.43</v>
      </c>
      <c r="AU482" t="s">
        <v>3</v>
      </c>
      <c r="AV482">
        <v>0</v>
      </c>
      <c r="AW482">
        <v>1</v>
      </c>
      <c r="AX482">
        <v>-1</v>
      </c>
      <c r="AY482">
        <v>0</v>
      </c>
      <c r="AZ482">
        <v>0</v>
      </c>
      <c r="BA482" t="s">
        <v>3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Y482*Source!I926</f>
        <v>0</v>
      </c>
      <c r="CY482">
        <f t="shared" si="74"/>
        <v>29807.24</v>
      </c>
      <c r="CZ482">
        <f t="shared" si="75"/>
        <v>7782.57</v>
      </c>
      <c r="DA482">
        <f t="shared" si="76"/>
        <v>3.83</v>
      </c>
      <c r="DB482">
        <f t="shared" si="69"/>
        <v>3346.51</v>
      </c>
      <c r="DC482">
        <f t="shared" si="70"/>
        <v>0</v>
      </c>
    </row>
    <row r="483" spans="1:107" x14ac:dyDescent="0.2">
      <c r="A483">
        <f>ROW(Source!A926)</f>
        <v>926</v>
      </c>
      <c r="B483">
        <v>40385408</v>
      </c>
      <c r="C483">
        <v>40388603</v>
      </c>
      <c r="D483">
        <v>26764634</v>
      </c>
      <c r="E483">
        <v>1</v>
      </c>
      <c r="F483">
        <v>1</v>
      </c>
      <c r="G483">
        <v>26675980</v>
      </c>
      <c r="H483">
        <v>3</v>
      </c>
      <c r="I483" t="s">
        <v>1058</v>
      </c>
      <c r="J483" t="s">
        <v>1059</v>
      </c>
      <c r="K483" t="s">
        <v>1060</v>
      </c>
      <c r="L483">
        <v>1348</v>
      </c>
      <c r="N483">
        <v>1009</v>
      </c>
      <c r="O483" t="s">
        <v>57</v>
      </c>
      <c r="P483" t="s">
        <v>57</v>
      </c>
      <c r="Q483">
        <v>1000</v>
      </c>
      <c r="W483">
        <v>0</v>
      </c>
      <c r="X483">
        <v>1310716689</v>
      </c>
      <c r="Y483">
        <v>6.9000000000000006E-2</v>
      </c>
      <c r="AA483">
        <v>7191.81</v>
      </c>
      <c r="AB483">
        <v>0</v>
      </c>
      <c r="AC483">
        <v>0</v>
      </c>
      <c r="AD483">
        <v>0</v>
      </c>
      <c r="AE483">
        <v>7191.81</v>
      </c>
      <c r="AF483">
        <v>0</v>
      </c>
      <c r="AG483">
        <v>0</v>
      </c>
      <c r="AH483">
        <v>0</v>
      </c>
      <c r="AI483">
        <v>1</v>
      </c>
      <c r="AJ483">
        <v>1</v>
      </c>
      <c r="AK483">
        <v>1</v>
      </c>
      <c r="AL483">
        <v>1</v>
      </c>
      <c r="AN483">
        <v>0</v>
      </c>
      <c r="AO483">
        <v>1</v>
      </c>
      <c r="AP483">
        <v>0</v>
      </c>
      <c r="AQ483">
        <v>0</v>
      </c>
      <c r="AR483">
        <v>0</v>
      </c>
      <c r="AS483" t="s">
        <v>3</v>
      </c>
      <c r="AT483">
        <v>6.9000000000000006E-2</v>
      </c>
      <c r="AU483" t="s">
        <v>3</v>
      </c>
      <c r="AV483">
        <v>0</v>
      </c>
      <c r="AW483">
        <v>2</v>
      </c>
      <c r="AX483">
        <v>40388636</v>
      </c>
      <c r="AY483">
        <v>1</v>
      </c>
      <c r="AZ483">
        <v>0</v>
      </c>
      <c r="BA483">
        <v>476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Y483*Source!I926</f>
        <v>0</v>
      </c>
      <c r="CY483">
        <f t="shared" si="74"/>
        <v>7191.81</v>
      </c>
      <c r="CZ483">
        <f t="shared" si="75"/>
        <v>7191.81</v>
      </c>
      <c r="DA483">
        <f t="shared" si="76"/>
        <v>1</v>
      </c>
      <c r="DB483">
        <f t="shared" si="69"/>
        <v>496.23</v>
      </c>
      <c r="DC483">
        <f t="shared" si="70"/>
        <v>0</v>
      </c>
    </row>
    <row r="484" spans="1:107" x14ac:dyDescent="0.2">
      <c r="A484">
        <f>ROW(Source!A926)</f>
        <v>926</v>
      </c>
      <c r="B484">
        <v>40385408</v>
      </c>
      <c r="C484">
        <v>40388603</v>
      </c>
      <c r="D484">
        <v>26765257</v>
      </c>
      <c r="E484">
        <v>1</v>
      </c>
      <c r="F484">
        <v>1</v>
      </c>
      <c r="G484">
        <v>26675980</v>
      </c>
      <c r="H484">
        <v>3</v>
      </c>
      <c r="I484" t="s">
        <v>681</v>
      </c>
      <c r="J484" t="s">
        <v>683</v>
      </c>
      <c r="K484" t="s">
        <v>682</v>
      </c>
      <c r="L484">
        <v>1348</v>
      </c>
      <c r="N484">
        <v>1009</v>
      </c>
      <c r="O484" t="s">
        <v>57</v>
      </c>
      <c r="P484" t="s">
        <v>57</v>
      </c>
      <c r="Q484">
        <v>1000</v>
      </c>
      <c r="W484">
        <v>0</v>
      </c>
      <c r="X484">
        <v>1835866963</v>
      </c>
      <c r="Y484">
        <v>1.056</v>
      </c>
      <c r="AA484">
        <v>34883.879999999997</v>
      </c>
      <c r="AB484">
        <v>0</v>
      </c>
      <c r="AC484">
        <v>0</v>
      </c>
      <c r="AD484">
        <v>0</v>
      </c>
      <c r="AE484">
        <v>11666.85</v>
      </c>
      <c r="AF484">
        <v>0</v>
      </c>
      <c r="AG484">
        <v>0</v>
      </c>
      <c r="AH484">
        <v>0</v>
      </c>
      <c r="AI484">
        <v>2.99</v>
      </c>
      <c r="AJ484">
        <v>1</v>
      </c>
      <c r="AK484">
        <v>1</v>
      </c>
      <c r="AL484">
        <v>1</v>
      </c>
      <c r="AN484">
        <v>0</v>
      </c>
      <c r="AO484">
        <v>0</v>
      </c>
      <c r="AP484">
        <v>0</v>
      </c>
      <c r="AQ484">
        <v>0</v>
      </c>
      <c r="AR484">
        <v>0</v>
      </c>
      <c r="AS484" t="s">
        <v>3</v>
      </c>
      <c r="AT484">
        <v>1.056</v>
      </c>
      <c r="AU484" t="s">
        <v>3</v>
      </c>
      <c r="AV484">
        <v>0</v>
      </c>
      <c r="AW484">
        <v>1</v>
      </c>
      <c r="AX484">
        <v>-1</v>
      </c>
      <c r="AY484">
        <v>0</v>
      </c>
      <c r="AZ484">
        <v>0</v>
      </c>
      <c r="BA484" t="s">
        <v>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Y484*Source!I926</f>
        <v>0</v>
      </c>
      <c r="CY484">
        <f t="shared" si="74"/>
        <v>34883.879999999997</v>
      </c>
      <c r="CZ484">
        <f t="shared" si="75"/>
        <v>11666.85</v>
      </c>
      <c r="DA484">
        <f t="shared" si="76"/>
        <v>2.99</v>
      </c>
      <c r="DB484">
        <f t="shared" si="69"/>
        <v>12320.19</v>
      </c>
      <c r="DC484">
        <f t="shared" si="70"/>
        <v>0</v>
      </c>
    </row>
    <row r="485" spans="1:107" x14ac:dyDescent="0.2">
      <c r="A485">
        <f>ROW(Source!A926)</f>
        <v>926</v>
      </c>
      <c r="B485">
        <v>40385408</v>
      </c>
      <c r="C485">
        <v>40388603</v>
      </c>
      <c r="D485">
        <v>26763569</v>
      </c>
      <c r="E485">
        <v>1</v>
      </c>
      <c r="F485">
        <v>1</v>
      </c>
      <c r="G485">
        <v>26675980</v>
      </c>
      <c r="H485">
        <v>3</v>
      </c>
      <c r="I485" t="s">
        <v>1115</v>
      </c>
      <c r="J485" t="s">
        <v>1116</v>
      </c>
      <c r="K485" t="s">
        <v>1117</v>
      </c>
      <c r="L485">
        <v>1339</v>
      </c>
      <c r="N485">
        <v>1007</v>
      </c>
      <c r="O485" t="s">
        <v>44</v>
      </c>
      <c r="P485" t="s">
        <v>44</v>
      </c>
      <c r="Q485">
        <v>1</v>
      </c>
      <c r="W485">
        <v>0</v>
      </c>
      <c r="X485">
        <v>-1236741395</v>
      </c>
      <c r="Y485">
        <v>7.91</v>
      </c>
      <c r="AA485">
        <v>5.91</v>
      </c>
      <c r="AB485">
        <v>0</v>
      </c>
      <c r="AC485">
        <v>0</v>
      </c>
      <c r="AD485">
        <v>0</v>
      </c>
      <c r="AE485">
        <v>5.91</v>
      </c>
      <c r="AF485">
        <v>0</v>
      </c>
      <c r="AG485">
        <v>0</v>
      </c>
      <c r="AH485">
        <v>0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0</v>
      </c>
      <c r="AQ485">
        <v>0</v>
      </c>
      <c r="AR485">
        <v>0</v>
      </c>
      <c r="AS485" t="s">
        <v>3</v>
      </c>
      <c r="AT485">
        <v>7.91</v>
      </c>
      <c r="AU485" t="s">
        <v>3</v>
      </c>
      <c r="AV485">
        <v>0</v>
      </c>
      <c r="AW485">
        <v>2</v>
      </c>
      <c r="AX485">
        <v>40388637</v>
      </c>
      <c r="AY485">
        <v>1</v>
      </c>
      <c r="AZ485">
        <v>0</v>
      </c>
      <c r="BA485">
        <v>477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Y485*Source!I926</f>
        <v>0</v>
      </c>
      <c r="CY485">
        <f t="shared" si="74"/>
        <v>5.91</v>
      </c>
      <c r="CZ485">
        <f t="shared" si="75"/>
        <v>5.91</v>
      </c>
      <c r="DA485">
        <f t="shared" si="76"/>
        <v>1</v>
      </c>
      <c r="DB485">
        <f t="shared" si="69"/>
        <v>46.75</v>
      </c>
      <c r="DC485">
        <f t="shared" si="70"/>
        <v>0</v>
      </c>
    </row>
    <row r="486" spans="1:107" x14ac:dyDescent="0.2">
      <c r="A486">
        <f>ROW(Source!A926)</f>
        <v>926</v>
      </c>
      <c r="B486">
        <v>40385408</v>
      </c>
      <c r="C486">
        <v>40388603</v>
      </c>
      <c r="D486">
        <v>26764081</v>
      </c>
      <c r="E486">
        <v>1</v>
      </c>
      <c r="F486">
        <v>1</v>
      </c>
      <c r="G486">
        <v>26675980</v>
      </c>
      <c r="H486">
        <v>3</v>
      </c>
      <c r="I486" t="s">
        <v>1118</v>
      </c>
      <c r="J486" t="s">
        <v>1119</v>
      </c>
      <c r="K486" t="s">
        <v>1120</v>
      </c>
      <c r="L486">
        <v>1339</v>
      </c>
      <c r="N486">
        <v>1007</v>
      </c>
      <c r="O486" t="s">
        <v>44</v>
      </c>
      <c r="P486" t="s">
        <v>44</v>
      </c>
      <c r="Q486">
        <v>1</v>
      </c>
      <c r="W486">
        <v>0</v>
      </c>
      <c r="X486">
        <v>138241181</v>
      </c>
      <c r="Y486">
        <v>1.52</v>
      </c>
      <c r="AA486">
        <v>5.67</v>
      </c>
      <c r="AB486">
        <v>0</v>
      </c>
      <c r="AC486">
        <v>0</v>
      </c>
      <c r="AD486">
        <v>0</v>
      </c>
      <c r="AE486">
        <v>5.67</v>
      </c>
      <c r="AF486">
        <v>0</v>
      </c>
      <c r="AG486">
        <v>0</v>
      </c>
      <c r="AH486">
        <v>0</v>
      </c>
      <c r="AI486">
        <v>1</v>
      </c>
      <c r="AJ486">
        <v>1</v>
      </c>
      <c r="AK486">
        <v>1</v>
      </c>
      <c r="AL486">
        <v>1</v>
      </c>
      <c r="AN486">
        <v>0</v>
      </c>
      <c r="AO486">
        <v>1</v>
      </c>
      <c r="AP486">
        <v>0</v>
      </c>
      <c r="AQ486">
        <v>0</v>
      </c>
      <c r="AR486">
        <v>0</v>
      </c>
      <c r="AS486" t="s">
        <v>3</v>
      </c>
      <c r="AT486">
        <v>1.52</v>
      </c>
      <c r="AU486" t="s">
        <v>3</v>
      </c>
      <c r="AV486">
        <v>0</v>
      </c>
      <c r="AW486">
        <v>2</v>
      </c>
      <c r="AX486">
        <v>40388638</v>
      </c>
      <c r="AY486">
        <v>1</v>
      </c>
      <c r="AZ486">
        <v>0</v>
      </c>
      <c r="BA486">
        <v>478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Y486*Source!I926</f>
        <v>0</v>
      </c>
      <c r="CY486">
        <f t="shared" si="74"/>
        <v>5.67</v>
      </c>
      <c r="CZ486">
        <f t="shared" si="75"/>
        <v>5.67</v>
      </c>
      <c r="DA486">
        <f t="shared" si="76"/>
        <v>1</v>
      </c>
      <c r="DB486">
        <f t="shared" si="69"/>
        <v>8.6199999999999992</v>
      </c>
      <c r="DC486">
        <f t="shared" si="70"/>
        <v>0</v>
      </c>
    </row>
    <row r="487" spans="1:107" x14ac:dyDescent="0.2">
      <c r="A487">
        <f>ROW(Source!A926)</f>
        <v>926</v>
      </c>
      <c r="B487">
        <v>40385408</v>
      </c>
      <c r="C487">
        <v>40388603</v>
      </c>
      <c r="D487">
        <v>26781701</v>
      </c>
      <c r="E487">
        <v>1</v>
      </c>
      <c r="F487">
        <v>1</v>
      </c>
      <c r="G487">
        <v>26675980</v>
      </c>
      <c r="H487">
        <v>3</v>
      </c>
      <c r="I487" t="s">
        <v>1145</v>
      </c>
      <c r="J487" t="s">
        <v>1146</v>
      </c>
      <c r="K487" t="s">
        <v>1147</v>
      </c>
      <c r="L487">
        <v>1339</v>
      </c>
      <c r="N487">
        <v>1007</v>
      </c>
      <c r="O487" t="s">
        <v>44</v>
      </c>
      <c r="P487" t="s">
        <v>44</v>
      </c>
      <c r="Q487">
        <v>1</v>
      </c>
      <c r="W487">
        <v>0</v>
      </c>
      <c r="X487">
        <v>-1462186662</v>
      </c>
      <c r="Y487">
        <v>2.75</v>
      </c>
      <c r="AA487">
        <v>745.24</v>
      </c>
      <c r="AB487">
        <v>0</v>
      </c>
      <c r="AC487">
        <v>0</v>
      </c>
      <c r="AD487">
        <v>0</v>
      </c>
      <c r="AE487">
        <v>745.24</v>
      </c>
      <c r="AF487">
        <v>0</v>
      </c>
      <c r="AG487">
        <v>0</v>
      </c>
      <c r="AH487">
        <v>0</v>
      </c>
      <c r="AI487">
        <v>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2.75</v>
      </c>
      <c r="AU487" t="s">
        <v>3</v>
      </c>
      <c r="AV487">
        <v>0</v>
      </c>
      <c r="AW487">
        <v>2</v>
      </c>
      <c r="AX487">
        <v>40388639</v>
      </c>
      <c r="AY487">
        <v>1</v>
      </c>
      <c r="AZ487">
        <v>0</v>
      </c>
      <c r="BA487">
        <v>479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Y487*Source!I926</f>
        <v>0</v>
      </c>
      <c r="CY487">
        <f t="shared" si="74"/>
        <v>745.24</v>
      </c>
      <c r="CZ487">
        <f t="shared" si="75"/>
        <v>745.24</v>
      </c>
      <c r="DA487">
        <f t="shared" si="76"/>
        <v>1</v>
      </c>
      <c r="DB487">
        <f t="shared" si="69"/>
        <v>2049.41</v>
      </c>
      <c r="DC487">
        <f t="shared" si="70"/>
        <v>0</v>
      </c>
    </row>
    <row r="488" spans="1:107" x14ac:dyDescent="0.2">
      <c r="A488">
        <f>ROW(Source!A926)</f>
        <v>926</v>
      </c>
      <c r="B488">
        <v>40385408</v>
      </c>
      <c r="C488">
        <v>40388603</v>
      </c>
      <c r="D488">
        <v>26782073</v>
      </c>
      <c r="E488">
        <v>1</v>
      </c>
      <c r="F488">
        <v>1</v>
      </c>
      <c r="G488">
        <v>26675980</v>
      </c>
      <c r="H488">
        <v>3</v>
      </c>
      <c r="I488" t="s">
        <v>1148</v>
      </c>
      <c r="J488" t="s">
        <v>1149</v>
      </c>
      <c r="K488" t="s">
        <v>1150</v>
      </c>
      <c r="L488">
        <v>1348</v>
      </c>
      <c r="N488">
        <v>1009</v>
      </c>
      <c r="O488" t="s">
        <v>57</v>
      </c>
      <c r="P488" t="s">
        <v>57</v>
      </c>
      <c r="Q488">
        <v>1000</v>
      </c>
      <c r="W488">
        <v>0</v>
      </c>
      <c r="X488">
        <v>-1951861399</v>
      </c>
      <c r="Y488">
        <v>4.2000000000000003E-2</v>
      </c>
      <c r="AA488">
        <v>4495.6499999999996</v>
      </c>
      <c r="AB488">
        <v>0</v>
      </c>
      <c r="AC488">
        <v>0</v>
      </c>
      <c r="AD488">
        <v>0</v>
      </c>
      <c r="AE488">
        <v>4495.6499999999996</v>
      </c>
      <c r="AF488">
        <v>0</v>
      </c>
      <c r="AG488">
        <v>0</v>
      </c>
      <c r="AH488">
        <v>0</v>
      </c>
      <c r="AI488">
        <v>1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3</v>
      </c>
      <c r="AT488">
        <v>4.2000000000000003E-2</v>
      </c>
      <c r="AU488" t="s">
        <v>3</v>
      </c>
      <c r="AV488">
        <v>0</v>
      </c>
      <c r="AW488">
        <v>2</v>
      </c>
      <c r="AX488">
        <v>40388640</v>
      </c>
      <c r="AY488">
        <v>1</v>
      </c>
      <c r="AZ488">
        <v>0</v>
      </c>
      <c r="BA488">
        <v>480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Y488*Source!I926</f>
        <v>0</v>
      </c>
      <c r="CY488">
        <f t="shared" si="74"/>
        <v>4495.6499999999996</v>
      </c>
      <c r="CZ488">
        <f t="shared" si="75"/>
        <v>4495.6499999999996</v>
      </c>
      <c r="DA488">
        <f t="shared" si="76"/>
        <v>1</v>
      </c>
      <c r="DB488">
        <f t="shared" si="69"/>
        <v>188.82</v>
      </c>
      <c r="DC488">
        <f t="shared" si="70"/>
        <v>0</v>
      </c>
    </row>
    <row r="489" spans="1:107" x14ac:dyDescent="0.2">
      <c r="A489">
        <f>ROW(Source!A926)</f>
        <v>926</v>
      </c>
      <c r="B489">
        <v>40385408</v>
      </c>
      <c r="C489">
        <v>40388603</v>
      </c>
      <c r="D489">
        <v>26782075</v>
      </c>
      <c r="E489">
        <v>1</v>
      </c>
      <c r="F489">
        <v>1</v>
      </c>
      <c r="G489">
        <v>26675980</v>
      </c>
      <c r="H489">
        <v>3</v>
      </c>
      <c r="I489" t="s">
        <v>1151</v>
      </c>
      <c r="J489" t="s">
        <v>1152</v>
      </c>
      <c r="K489" t="s">
        <v>1153</v>
      </c>
      <c r="L489">
        <v>1348</v>
      </c>
      <c r="N489">
        <v>1009</v>
      </c>
      <c r="O489" t="s">
        <v>57</v>
      </c>
      <c r="P489" t="s">
        <v>57</v>
      </c>
      <c r="Q489">
        <v>1000</v>
      </c>
      <c r="W489">
        <v>0</v>
      </c>
      <c r="X489">
        <v>-1659206081</v>
      </c>
      <c r="Y489">
        <v>0.113</v>
      </c>
      <c r="AA489">
        <v>4673.1499999999996</v>
      </c>
      <c r="AB489">
        <v>0</v>
      </c>
      <c r="AC489">
        <v>0</v>
      </c>
      <c r="AD489">
        <v>0</v>
      </c>
      <c r="AE489">
        <v>4673.1499999999996</v>
      </c>
      <c r="AF489">
        <v>0</v>
      </c>
      <c r="AG489">
        <v>0</v>
      </c>
      <c r="AH489">
        <v>0</v>
      </c>
      <c r="AI489">
        <v>1</v>
      </c>
      <c r="AJ489">
        <v>1</v>
      </c>
      <c r="AK489">
        <v>1</v>
      </c>
      <c r="AL489">
        <v>1</v>
      </c>
      <c r="AN489">
        <v>0</v>
      </c>
      <c r="AO489">
        <v>1</v>
      </c>
      <c r="AP489">
        <v>0</v>
      </c>
      <c r="AQ489">
        <v>0</v>
      </c>
      <c r="AR489">
        <v>0</v>
      </c>
      <c r="AS489" t="s">
        <v>3</v>
      </c>
      <c r="AT489">
        <v>0.113</v>
      </c>
      <c r="AU489" t="s">
        <v>3</v>
      </c>
      <c r="AV489">
        <v>0</v>
      </c>
      <c r="AW489">
        <v>2</v>
      </c>
      <c r="AX489">
        <v>40388641</v>
      </c>
      <c r="AY489">
        <v>1</v>
      </c>
      <c r="AZ489">
        <v>0</v>
      </c>
      <c r="BA489">
        <v>481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Y489*Source!I926</f>
        <v>0</v>
      </c>
      <c r="CY489">
        <f t="shared" si="74"/>
        <v>4673.1499999999996</v>
      </c>
      <c r="CZ489">
        <f t="shared" si="75"/>
        <v>4673.1499999999996</v>
      </c>
      <c r="DA489">
        <f t="shared" si="76"/>
        <v>1</v>
      </c>
      <c r="DB489">
        <f t="shared" si="69"/>
        <v>528.07000000000005</v>
      </c>
      <c r="DC489">
        <f t="shared" si="70"/>
        <v>0</v>
      </c>
    </row>
    <row r="490" spans="1:107" x14ac:dyDescent="0.2">
      <c r="A490">
        <f>ROW(Source!A926)</f>
        <v>926</v>
      </c>
      <c r="B490">
        <v>40385408</v>
      </c>
      <c r="C490">
        <v>40388603</v>
      </c>
      <c r="D490">
        <v>26736904</v>
      </c>
      <c r="E490">
        <v>26675980</v>
      </c>
      <c r="F490">
        <v>1</v>
      </c>
      <c r="G490">
        <v>26675980</v>
      </c>
      <c r="H490">
        <v>3</v>
      </c>
      <c r="I490" t="s">
        <v>991</v>
      </c>
      <c r="J490" t="s">
        <v>3</v>
      </c>
      <c r="K490" t="s">
        <v>992</v>
      </c>
      <c r="L490">
        <v>1344</v>
      </c>
      <c r="N490">
        <v>1008</v>
      </c>
      <c r="O490" t="s">
        <v>931</v>
      </c>
      <c r="P490" t="s">
        <v>931</v>
      </c>
      <c r="Q490">
        <v>1</v>
      </c>
      <c r="W490">
        <v>0</v>
      </c>
      <c r="X490">
        <v>-94250534</v>
      </c>
      <c r="Y490">
        <v>80.319999999999993</v>
      </c>
      <c r="AA490">
        <v>1</v>
      </c>
      <c r="AB490">
        <v>0</v>
      </c>
      <c r="AC490">
        <v>0</v>
      </c>
      <c r="AD490">
        <v>0</v>
      </c>
      <c r="AE490">
        <v>1</v>
      </c>
      <c r="AF490">
        <v>0</v>
      </c>
      <c r="AG490">
        <v>0</v>
      </c>
      <c r="AH490">
        <v>0</v>
      </c>
      <c r="AI490">
        <v>1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80.319999999999993</v>
      </c>
      <c r="AU490" t="s">
        <v>3</v>
      </c>
      <c r="AV490">
        <v>0</v>
      </c>
      <c r="AW490">
        <v>2</v>
      </c>
      <c r="AX490">
        <v>40388645</v>
      </c>
      <c r="AY490">
        <v>1</v>
      </c>
      <c r="AZ490">
        <v>0</v>
      </c>
      <c r="BA490">
        <v>485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Y490*Source!I926</f>
        <v>0</v>
      </c>
      <c r="CY490">
        <f t="shared" si="74"/>
        <v>1</v>
      </c>
      <c r="CZ490">
        <f t="shared" si="75"/>
        <v>1</v>
      </c>
      <c r="DA490">
        <f t="shared" si="76"/>
        <v>1</v>
      </c>
      <c r="DB490">
        <f t="shared" si="69"/>
        <v>80.319999999999993</v>
      </c>
      <c r="DC490">
        <f t="shared" si="70"/>
        <v>0</v>
      </c>
    </row>
    <row r="491" spans="1:107" x14ac:dyDescent="0.2">
      <c r="A491">
        <f>ROW(Source!A934)</f>
        <v>934</v>
      </c>
      <c r="B491">
        <v>40385408</v>
      </c>
      <c r="C491">
        <v>40388653</v>
      </c>
      <c r="D491">
        <v>26715131</v>
      </c>
      <c r="E491">
        <v>26675980</v>
      </c>
      <c r="F491">
        <v>1</v>
      </c>
      <c r="G491">
        <v>26675980</v>
      </c>
      <c r="H491">
        <v>1</v>
      </c>
      <c r="I491" t="s">
        <v>901</v>
      </c>
      <c r="J491" t="s">
        <v>3</v>
      </c>
      <c r="K491" t="s">
        <v>902</v>
      </c>
      <c r="L491">
        <v>1191</v>
      </c>
      <c r="N491">
        <v>1013</v>
      </c>
      <c r="O491" t="s">
        <v>903</v>
      </c>
      <c r="P491" t="s">
        <v>903</v>
      </c>
      <c r="Q491">
        <v>1</v>
      </c>
      <c r="W491">
        <v>0</v>
      </c>
      <c r="X491">
        <v>476480486</v>
      </c>
      <c r="Y491">
        <v>5.31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0</v>
      </c>
      <c r="AQ491">
        <v>0</v>
      </c>
      <c r="AR491">
        <v>0</v>
      </c>
      <c r="AS491" t="s">
        <v>3</v>
      </c>
      <c r="AT491">
        <v>5.31</v>
      </c>
      <c r="AU491" t="s">
        <v>3</v>
      </c>
      <c r="AV491">
        <v>1</v>
      </c>
      <c r="AW491">
        <v>2</v>
      </c>
      <c r="AX491">
        <v>40388659</v>
      </c>
      <c r="AY491">
        <v>1</v>
      </c>
      <c r="AZ491">
        <v>0</v>
      </c>
      <c r="BA491">
        <v>486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Y491*Source!I934</f>
        <v>0</v>
      </c>
      <c r="CY491">
        <f>AD491</f>
        <v>0</v>
      </c>
      <c r="CZ491">
        <f>AH491</f>
        <v>0</v>
      </c>
      <c r="DA491">
        <f>AL491</f>
        <v>1</v>
      </c>
      <c r="DB491">
        <f t="shared" si="69"/>
        <v>0</v>
      </c>
      <c r="DC491">
        <f t="shared" si="70"/>
        <v>0</v>
      </c>
    </row>
    <row r="492" spans="1:107" x14ac:dyDescent="0.2">
      <c r="A492">
        <f>ROW(Source!A934)</f>
        <v>934</v>
      </c>
      <c r="B492">
        <v>40385408</v>
      </c>
      <c r="C492">
        <v>40388653</v>
      </c>
      <c r="D492">
        <v>26787841</v>
      </c>
      <c r="E492">
        <v>1</v>
      </c>
      <c r="F492">
        <v>1</v>
      </c>
      <c r="G492">
        <v>26675980</v>
      </c>
      <c r="H492">
        <v>2</v>
      </c>
      <c r="I492" t="s">
        <v>1130</v>
      </c>
      <c r="J492" t="s">
        <v>1131</v>
      </c>
      <c r="K492" t="s">
        <v>1132</v>
      </c>
      <c r="L492">
        <v>1367</v>
      </c>
      <c r="N492">
        <v>1011</v>
      </c>
      <c r="O492" t="s">
        <v>907</v>
      </c>
      <c r="P492" t="s">
        <v>907</v>
      </c>
      <c r="Q492">
        <v>1</v>
      </c>
      <c r="W492">
        <v>0</v>
      </c>
      <c r="X492">
        <v>-421688854</v>
      </c>
      <c r="Y492">
        <v>1.1200000000000001</v>
      </c>
      <c r="AA492">
        <v>0</v>
      </c>
      <c r="AB492">
        <v>18.13</v>
      </c>
      <c r="AC492">
        <v>1.42</v>
      </c>
      <c r="AD492">
        <v>0</v>
      </c>
      <c r="AE492">
        <v>0</v>
      </c>
      <c r="AF492">
        <v>17.32</v>
      </c>
      <c r="AG492">
        <v>1.36</v>
      </c>
      <c r="AH492">
        <v>0</v>
      </c>
      <c r="AI492">
        <v>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1.1200000000000001</v>
      </c>
      <c r="AU492" t="s">
        <v>3</v>
      </c>
      <c r="AV492">
        <v>0</v>
      </c>
      <c r="AW492">
        <v>2</v>
      </c>
      <c r="AX492">
        <v>40388660</v>
      </c>
      <c r="AY492">
        <v>1</v>
      </c>
      <c r="AZ492">
        <v>0</v>
      </c>
      <c r="BA492">
        <v>487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Y492*Source!I934</f>
        <v>0</v>
      </c>
      <c r="CY492">
        <f>AB492</f>
        <v>18.13</v>
      </c>
      <c r="CZ492">
        <f>AF492</f>
        <v>17.32</v>
      </c>
      <c r="DA492">
        <f>AJ492</f>
        <v>1</v>
      </c>
      <c r="DB492">
        <f t="shared" si="69"/>
        <v>19.399999999999999</v>
      </c>
      <c r="DC492">
        <f t="shared" si="70"/>
        <v>1.52</v>
      </c>
    </row>
    <row r="493" spans="1:107" x14ac:dyDescent="0.2">
      <c r="A493">
        <f>ROW(Source!A934)</f>
        <v>934</v>
      </c>
      <c r="B493">
        <v>40385408</v>
      </c>
      <c r="C493">
        <v>40388653</v>
      </c>
      <c r="D493">
        <v>26715879</v>
      </c>
      <c r="E493">
        <v>26675980</v>
      </c>
      <c r="F493">
        <v>1</v>
      </c>
      <c r="G493">
        <v>26675980</v>
      </c>
      <c r="H493">
        <v>2</v>
      </c>
      <c r="I493" t="s">
        <v>929</v>
      </c>
      <c r="J493" t="s">
        <v>3</v>
      </c>
      <c r="K493" t="s">
        <v>930</v>
      </c>
      <c r="L493">
        <v>1344</v>
      </c>
      <c r="N493">
        <v>1008</v>
      </c>
      <c r="O493" t="s">
        <v>931</v>
      </c>
      <c r="P493" t="s">
        <v>931</v>
      </c>
      <c r="Q493">
        <v>1</v>
      </c>
      <c r="W493">
        <v>0</v>
      </c>
      <c r="X493">
        <v>-1180195794</v>
      </c>
      <c r="Y493">
        <v>1.49</v>
      </c>
      <c r="AA493">
        <v>0</v>
      </c>
      <c r="AB493">
        <v>1.05</v>
      </c>
      <c r="AC493">
        <v>0</v>
      </c>
      <c r="AD493">
        <v>0</v>
      </c>
      <c r="AE493">
        <v>0</v>
      </c>
      <c r="AF493">
        <v>1</v>
      </c>
      <c r="AG493">
        <v>0</v>
      </c>
      <c r="AH493">
        <v>0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0</v>
      </c>
      <c r="AQ493">
        <v>0</v>
      </c>
      <c r="AR493">
        <v>0</v>
      </c>
      <c r="AS493" t="s">
        <v>3</v>
      </c>
      <c r="AT493">
        <v>1.49</v>
      </c>
      <c r="AU493" t="s">
        <v>3</v>
      </c>
      <c r="AV493">
        <v>0</v>
      </c>
      <c r="AW493">
        <v>2</v>
      </c>
      <c r="AX493">
        <v>40388661</v>
      </c>
      <c r="AY493">
        <v>1</v>
      </c>
      <c r="AZ493">
        <v>0</v>
      </c>
      <c r="BA493">
        <v>488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Y493*Source!I934</f>
        <v>0</v>
      </c>
      <c r="CY493">
        <f>AB493</f>
        <v>1.05</v>
      </c>
      <c r="CZ493">
        <f>AF493</f>
        <v>1</v>
      </c>
      <c r="DA493">
        <f>AJ493</f>
        <v>1</v>
      </c>
      <c r="DB493">
        <f t="shared" si="69"/>
        <v>1.49</v>
      </c>
      <c r="DC493">
        <f t="shared" si="70"/>
        <v>0</v>
      </c>
    </row>
    <row r="494" spans="1:107" x14ac:dyDescent="0.2">
      <c r="A494">
        <f>ROW(Source!A934)</f>
        <v>934</v>
      </c>
      <c r="B494">
        <v>40385408</v>
      </c>
      <c r="C494">
        <v>40388653</v>
      </c>
      <c r="D494">
        <v>26766027</v>
      </c>
      <c r="E494">
        <v>1</v>
      </c>
      <c r="F494">
        <v>1</v>
      </c>
      <c r="G494">
        <v>26675980</v>
      </c>
      <c r="H494">
        <v>3</v>
      </c>
      <c r="I494" t="s">
        <v>665</v>
      </c>
      <c r="J494" t="s">
        <v>667</v>
      </c>
      <c r="K494" t="s">
        <v>666</v>
      </c>
      <c r="L494">
        <v>1346</v>
      </c>
      <c r="N494">
        <v>1009</v>
      </c>
      <c r="O494" t="s">
        <v>318</v>
      </c>
      <c r="P494" t="s">
        <v>318</v>
      </c>
      <c r="Q494">
        <v>1</v>
      </c>
      <c r="W494">
        <v>0</v>
      </c>
      <c r="X494">
        <v>-1866386001</v>
      </c>
      <c r="Y494">
        <v>9</v>
      </c>
      <c r="AA494">
        <v>82.44</v>
      </c>
      <c r="AB494">
        <v>0</v>
      </c>
      <c r="AC494">
        <v>0</v>
      </c>
      <c r="AD494">
        <v>0</v>
      </c>
      <c r="AE494">
        <v>48.21</v>
      </c>
      <c r="AF494">
        <v>0</v>
      </c>
      <c r="AG494">
        <v>0</v>
      </c>
      <c r="AH494">
        <v>0</v>
      </c>
      <c r="AI494">
        <v>1.71</v>
      </c>
      <c r="AJ494">
        <v>1</v>
      </c>
      <c r="AK494">
        <v>1</v>
      </c>
      <c r="AL494">
        <v>1</v>
      </c>
      <c r="AN494">
        <v>0</v>
      </c>
      <c r="AO494">
        <v>0</v>
      </c>
      <c r="AP494">
        <v>0</v>
      </c>
      <c r="AQ494">
        <v>0</v>
      </c>
      <c r="AR494">
        <v>0</v>
      </c>
      <c r="AS494" t="s">
        <v>3</v>
      </c>
      <c r="AT494">
        <v>9</v>
      </c>
      <c r="AU494" t="s">
        <v>3</v>
      </c>
      <c r="AV494">
        <v>0</v>
      </c>
      <c r="AW494">
        <v>1</v>
      </c>
      <c r="AX494">
        <v>-1</v>
      </c>
      <c r="AY494">
        <v>0</v>
      </c>
      <c r="AZ494">
        <v>0</v>
      </c>
      <c r="BA494" t="s">
        <v>3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Y494*Source!I934</f>
        <v>0</v>
      </c>
      <c r="CY494">
        <f>AA494</f>
        <v>82.44</v>
      </c>
      <c r="CZ494">
        <f>AE494</f>
        <v>48.21</v>
      </c>
      <c r="DA494">
        <f>AI494</f>
        <v>1.71</v>
      </c>
      <c r="DB494">
        <f t="shared" si="69"/>
        <v>433.89</v>
      </c>
      <c r="DC494">
        <f t="shared" si="70"/>
        <v>0</v>
      </c>
    </row>
    <row r="495" spans="1:107" x14ac:dyDescent="0.2">
      <c r="A495">
        <f>ROW(Source!A934)</f>
        <v>934</v>
      </c>
      <c r="B495">
        <v>40385408</v>
      </c>
      <c r="C495">
        <v>40388653</v>
      </c>
      <c r="D495">
        <v>26763664</v>
      </c>
      <c r="E495">
        <v>1</v>
      </c>
      <c r="F495">
        <v>1</v>
      </c>
      <c r="G495">
        <v>26675980</v>
      </c>
      <c r="H495">
        <v>3</v>
      </c>
      <c r="I495" t="s">
        <v>1133</v>
      </c>
      <c r="J495" t="s">
        <v>1134</v>
      </c>
      <c r="K495" t="s">
        <v>1135</v>
      </c>
      <c r="L495">
        <v>1348</v>
      </c>
      <c r="N495">
        <v>1009</v>
      </c>
      <c r="O495" t="s">
        <v>57</v>
      </c>
      <c r="P495" t="s">
        <v>57</v>
      </c>
      <c r="Q495">
        <v>1000</v>
      </c>
      <c r="W495">
        <v>0</v>
      </c>
      <c r="X495">
        <v>-904493642</v>
      </c>
      <c r="Y495">
        <v>1.5E-3</v>
      </c>
      <c r="AA495">
        <v>6303.6</v>
      </c>
      <c r="AB495">
        <v>0</v>
      </c>
      <c r="AC495">
        <v>0</v>
      </c>
      <c r="AD495">
        <v>0</v>
      </c>
      <c r="AE495">
        <v>6303.6</v>
      </c>
      <c r="AF495">
        <v>0</v>
      </c>
      <c r="AG495">
        <v>0</v>
      </c>
      <c r="AH495">
        <v>0</v>
      </c>
      <c r="AI495">
        <v>1</v>
      </c>
      <c r="AJ495">
        <v>1</v>
      </c>
      <c r="AK495">
        <v>1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1.5E-3</v>
      </c>
      <c r="AU495" t="s">
        <v>3</v>
      </c>
      <c r="AV495">
        <v>0</v>
      </c>
      <c r="AW495">
        <v>2</v>
      </c>
      <c r="AX495">
        <v>40388662</v>
      </c>
      <c r="AY495">
        <v>1</v>
      </c>
      <c r="AZ495">
        <v>0</v>
      </c>
      <c r="BA495">
        <v>489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Y495*Source!I934</f>
        <v>0</v>
      </c>
      <c r="CY495">
        <f>AA495</f>
        <v>6303.6</v>
      </c>
      <c r="CZ495">
        <f>AE495</f>
        <v>6303.6</v>
      </c>
      <c r="DA495">
        <f>AI495</f>
        <v>1</v>
      </c>
      <c r="DB495">
        <f t="shared" si="69"/>
        <v>9.4600000000000009</v>
      </c>
      <c r="DC495">
        <f t="shared" si="70"/>
        <v>0</v>
      </c>
    </row>
    <row r="496" spans="1:107" x14ac:dyDescent="0.2">
      <c r="A496">
        <f>ROW(Source!A936)</f>
        <v>936</v>
      </c>
      <c r="B496">
        <v>40385408</v>
      </c>
      <c r="C496">
        <v>40388665</v>
      </c>
      <c r="D496">
        <v>26715131</v>
      </c>
      <c r="E496">
        <v>26675980</v>
      </c>
      <c r="F496">
        <v>1</v>
      </c>
      <c r="G496">
        <v>26675980</v>
      </c>
      <c r="H496">
        <v>1</v>
      </c>
      <c r="I496" t="s">
        <v>901</v>
      </c>
      <c r="J496" t="s">
        <v>3</v>
      </c>
      <c r="K496" t="s">
        <v>902</v>
      </c>
      <c r="L496">
        <v>1191</v>
      </c>
      <c r="N496">
        <v>1013</v>
      </c>
      <c r="O496" t="s">
        <v>903</v>
      </c>
      <c r="P496" t="s">
        <v>903</v>
      </c>
      <c r="Q496">
        <v>1</v>
      </c>
      <c r="W496">
        <v>0</v>
      </c>
      <c r="X496">
        <v>476480486</v>
      </c>
      <c r="Y496">
        <v>2.13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1</v>
      </c>
      <c r="AJ496">
        <v>1</v>
      </c>
      <c r="AK496">
        <v>1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2.13</v>
      </c>
      <c r="AU496" t="s">
        <v>3</v>
      </c>
      <c r="AV496">
        <v>1</v>
      </c>
      <c r="AW496">
        <v>2</v>
      </c>
      <c r="AX496">
        <v>40388671</v>
      </c>
      <c r="AY496">
        <v>1</v>
      </c>
      <c r="AZ496">
        <v>0</v>
      </c>
      <c r="BA496">
        <v>491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Y496*Source!I936</f>
        <v>0</v>
      </c>
      <c r="CY496">
        <f>AD496</f>
        <v>0</v>
      </c>
      <c r="CZ496">
        <f>AH496</f>
        <v>0</v>
      </c>
      <c r="DA496">
        <f>AL496</f>
        <v>1</v>
      </c>
      <c r="DB496">
        <f t="shared" si="69"/>
        <v>0</v>
      </c>
      <c r="DC496">
        <f t="shared" si="70"/>
        <v>0</v>
      </c>
    </row>
    <row r="497" spans="1:107" x14ac:dyDescent="0.2">
      <c r="A497">
        <f>ROW(Source!A936)</f>
        <v>936</v>
      </c>
      <c r="B497">
        <v>40385408</v>
      </c>
      <c r="C497">
        <v>40388665</v>
      </c>
      <c r="D497">
        <v>26788215</v>
      </c>
      <c r="E497">
        <v>1</v>
      </c>
      <c r="F497">
        <v>1</v>
      </c>
      <c r="G497">
        <v>26675980</v>
      </c>
      <c r="H497">
        <v>2</v>
      </c>
      <c r="I497" t="s">
        <v>932</v>
      </c>
      <c r="J497" t="s">
        <v>933</v>
      </c>
      <c r="K497" t="s">
        <v>934</v>
      </c>
      <c r="L497">
        <v>1367</v>
      </c>
      <c r="N497">
        <v>1011</v>
      </c>
      <c r="O497" t="s">
        <v>907</v>
      </c>
      <c r="P497" t="s">
        <v>907</v>
      </c>
      <c r="Q497">
        <v>1</v>
      </c>
      <c r="W497">
        <v>0</v>
      </c>
      <c r="X497">
        <v>-628430174</v>
      </c>
      <c r="Y497">
        <v>0.01</v>
      </c>
      <c r="AA497">
        <v>0</v>
      </c>
      <c r="AB497">
        <v>80.42</v>
      </c>
      <c r="AC497">
        <v>15.03</v>
      </c>
      <c r="AD497">
        <v>0</v>
      </c>
      <c r="AE497">
        <v>0</v>
      </c>
      <c r="AF497">
        <v>76.81</v>
      </c>
      <c r="AG497">
        <v>14.36</v>
      </c>
      <c r="AH497">
        <v>0</v>
      </c>
      <c r="AI497">
        <v>1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0.01</v>
      </c>
      <c r="AU497" t="s">
        <v>3</v>
      </c>
      <c r="AV497">
        <v>0</v>
      </c>
      <c r="AW497">
        <v>2</v>
      </c>
      <c r="AX497">
        <v>40388672</v>
      </c>
      <c r="AY497">
        <v>1</v>
      </c>
      <c r="AZ497">
        <v>0</v>
      </c>
      <c r="BA497">
        <v>492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Y497*Source!I936</f>
        <v>0</v>
      </c>
      <c r="CY497">
        <f>AB497</f>
        <v>80.42</v>
      </c>
      <c r="CZ497">
        <f>AF497</f>
        <v>76.81</v>
      </c>
      <c r="DA497">
        <f>AJ497</f>
        <v>1</v>
      </c>
      <c r="DB497">
        <f t="shared" ref="DB497:DB528" si="77">ROUND(ROUND(AT497*CZ497,2),6)</f>
        <v>0.77</v>
      </c>
      <c r="DC497">
        <f t="shared" ref="DC497:DC528" si="78">ROUND(ROUND(AT497*AG497,2),6)</f>
        <v>0.14000000000000001</v>
      </c>
    </row>
    <row r="498" spans="1:107" x14ac:dyDescent="0.2">
      <c r="A498">
        <f>ROW(Source!A936)</f>
        <v>936</v>
      </c>
      <c r="B498">
        <v>40385408</v>
      </c>
      <c r="C498">
        <v>40388665</v>
      </c>
      <c r="D498">
        <v>26787555</v>
      </c>
      <c r="E498">
        <v>1</v>
      </c>
      <c r="F498">
        <v>1</v>
      </c>
      <c r="G498">
        <v>26675980</v>
      </c>
      <c r="H498">
        <v>2</v>
      </c>
      <c r="I498" t="s">
        <v>995</v>
      </c>
      <c r="J498" t="s">
        <v>996</v>
      </c>
      <c r="K498" t="s">
        <v>997</v>
      </c>
      <c r="L498">
        <v>1367</v>
      </c>
      <c r="N498">
        <v>1011</v>
      </c>
      <c r="O498" t="s">
        <v>907</v>
      </c>
      <c r="P498" t="s">
        <v>907</v>
      </c>
      <c r="Q498">
        <v>1</v>
      </c>
      <c r="W498">
        <v>0</v>
      </c>
      <c r="X498">
        <v>482200787</v>
      </c>
      <c r="Y498">
        <v>0.01</v>
      </c>
      <c r="AA498">
        <v>0</v>
      </c>
      <c r="AB498">
        <v>76.430000000000007</v>
      </c>
      <c r="AC498">
        <v>17.690000000000001</v>
      </c>
      <c r="AD498">
        <v>0</v>
      </c>
      <c r="AE498">
        <v>0</v>
      </c>
      <c r="AF498">
        <v>73</v>
      </c>
      <c r="AG498">
        <v>16.899999999999999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0.01</v>
      </c>
      <c r="AU498" t="s">
        <v>3</v>
      </c>
      <c r="AV498">
        <v>0</v>
      </c>
      <c r="AW498">
        <v>2</v>
      </c>
      <c r="AX498">
        <v>40388673</v>
      </c>
      <c r="AY498">
        <v>1</v>
      </c>
      <c r="AZ498">
        <v>0</v>
      </c>
      <c r="BA498">
        <v>493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Y498*Source!I936</f>
        <v>0</v>
      </c>
      <c r="CY498">
        <f>AB498</f>
        <v>76.430000000000007</v>
      </c>
      <c r="CZ498">
        <f>AF498</f>
        <v>73</v>
      </c>
      <c r="DA498">
        <f>AJ498</f>
        <v>1</v>
      </c>
      <c r="DB498">
        <f t="shared" si="77"/>
        <v>0.73</v>
      </c>
      <c r="DC498">
        <f t="shared" si="78"/>
        <v>0.17</v>
      </c>
    </row>
    <row r="499" spans="1:107" x14ac:dyDescent="0.2">
      <c r="A499">
        <f>ROW(Source!A936)</f>
        <v>936</v>
      </c>
      <c r="B499">
        <v>40385408</v>
      </c>
      <c r="C499">
        <v>40388665</v>
      </c>
      <c r="D499">
        <v>26764645</v>
      </c>
      <c r="E499">
        <v>1</v>
      </c>
      <c r="F499">
        <v>1</v>
      </c>
      <c r="G499">
        <v>26675980</v>
      </c>
      <c r="H499">
        <v>3</v>
      </c>
      <c r="I499" t="s">
        <v>1136</v>
      </c>
      <c r="J499" t="s">
        <v>1137</v>
      </c>
      <c r="K499" t="s">
        <v>1138</v>
      </c>
      <c r="L499">
        <v>1346</v>
      </c>
      <c r="N499">
        <v>1009</v>
      </c>
      <c r="O499" t="s">
        <v>318</v>
      </c>
      <c r="P499" t="s">
        <v>318</v>
      </c>
      <c r="Q499">
        <v>1</v>
      </c>
      <c r="W499">
        <v>0</v>
      </c>
      <c r="X499">
        <v>1751843284</v>
      </c>
      <c r="Y499">
        <v>9</v>
      </c>
      <c r="AA499">
        <v>29.9</v>
      </c>
      <c r="AB499">
        <v>0</v>
      </c>
      <c r="AC499">
        <v>0</v>
      </c>
      <c r="AD499">
        <v>0</v>
      </c>
      <c r="AE499">
        <v>29.9</v>
      </c>
      <c r="AF499">
        <v>0</v>
      </c>
      <c r="AG499">
        <v>0</v>
      </c>
      <c r="AH499">
        <v>0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0</v>
      </c>
      <c r="AQ499">
        <v>0</v>
      </c>
      <c r="AR499">
        <v>0</v>
      </c>
      <c r="AS499" t="s">
        <v>3</v>
      </c>
      <c r="AT499">
        <v>9</v>
      </c>
      <c r="AU499" t="s">
        <v>3</v>
      </c>
      <c r="AV499">
        <v>0</v>
      </c>
      <c r="AW499">
        <v>2</v>
      </c>
      <c r="AX499">
        <v>40388674</v>
      </c>
      <c r="AY499">
        <v>1</v>
      </c>
      <c r="AZ499">
        <v>0</v>
      </c>
      <c r="BA499">
        <v>494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Y499*Source!I936</f>
        <v>0</v>
      </c>
      <c r="CY499">
        <f>AA499</f>
        <v>29.9</v>
      </c>
      <c r="CZ499">
        <f>AE499</f>
        <v>29.9</v>
      </c>
      <c r="DA499">
        <f>AI499</f>
        <v>1</v>
      </c>
      <c r="DB499">
        <f t="shared" si="77"/>
        <v>269.10000000000002</v>
      </c>
      <c r="DC499">
        <f t="shared" si="78"/>
        <v>0</v>
      </c>
    </row>
    <row r="500" spans="1:107" x14ac:dyDescent="0.2">
      <c r="A500">
        <f>ROW(Source!A936)</f>
        <v>936</v>
      </c>
      <c r="B500">
        <v>40385408</v>
      </c>
      <c r="C500">
        <v>40388665</v>
      </c>
      <c r="D500">
        <v>26764092</v>
      </c>
      <c r="E500">
        <v>1</v>
      </c>
      <c r="F500">
        <v>1</v>
      </c>
      <c r="G500">
        <v>26675980</v>
      </c>
      <c r="H500">
        <v>3</v>
      </c>
      <c r="I500" t="s">
        <v>1139</v>
      </c>
      <c r="J500" t="s">
        <v>1140</v>
      </c>
      <c r="K500" t="s">
        <v>1141</v>
      </c>
      <c r="L500">
        <v>1348</v>
      </c>
      <c r="N500">
        <v>1009</v>
      </c>
      <c r="O500" t="s">
        <v>57</v>
      </c>
      <c r="P500" t="s">
        <v>57</v>
      </c>
      <c r="Q500">
        <v>1000</v>
      </c>
      <c r="W500">
        <v>0</v>
      </c>
      <c r="X500">
        <v>1320659850</v>
      </c>
      <c r="Y500">
        <v>1.48E-3</v>
      </c>
      <c r="AA500">
        <v>12534.98</v>
      </c>
      <c r="AB500">
        <v>0</v>
      </c>
      <c r="AC500">
        <v>0</v>
      </c>
      <c r="AD500">
        <v>0</v>
      </c>
      <c r="AE500">
        <v>12534.98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1.48E-3</v>
      </c>
      <c r="AU500" t="s">
        <v>3</v>
      </c>
      <c r="AV500">
        <v>0</v>
      </c>
      <c r="AW500">
        <v>2</v>
      </c>
      <c r="AX500">
        <v>40388675</v>
      </c>
      <c r="AY500">
        <v>1</v>
      </c>
      <c r="AZ500">
        <v>0</v>
      </c>
      <c r="BA500">
        <v>495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Y500*Source!I936</f>
        <v>0</v>
      </c>
      <c r="CY500">
        <f>AA500</f>
        <v>12534.98</v>
      </c>
      <c r="CZ500">
        <f>AE500</f>
        <v>12534.98</v>
      </c>
      <c r="DA500">
        <f>AI500</f>
        <v>1</v>
      </c>
      <c r="DB500">
        <f t="shared" si="77"/>
        <v>18.55</v>
      </c>
      <c r="DC500">
        <f t="shared" si="78"/>
        <v>0</v>
      </c>
    </row>
    <row r="501" spans="1:107" x14ac:dyDescent="0.2">
      <c r="A501">
        <f>ROW(Source!A971)</f>
        <v>971</v>
      </c>
      <c r="B501">
        <v>40385408</v>
      </c>
      <c r="C501">
        <v>40388676</v>
      </c>
      <c r="D501">
        <v>26715131</v>
      </c>
      <c r="E501">
        <v>26675980</v>
      </c>
      <c r="F501">
        <v>1</v>
      </c>
      <c r="G501">
        <v>26675980</v>
      </c>
      <c r="H501">
        <v>1</v>
      </c>
      <c r="I501" t="s">
        <v>901</v>
      </c>
      <c r="J501" t="s">
        <v>3</v>
      </c>
      <c r="K501" t="s">
        <v>902</v>
      </c>
      <c r="L501">
        <v>1191</v>
      </c>
      <c r="N501">
        <v>1013</v>
      </c>
      <c r="O501" t="s">
        <v>903</v>
      </c>
      <c r="P501" t="s">
        <v>903</v>
      </c>
      <c r="Q501">
        <v>1</v>
      </c>
      <c r="W501">
        <v>0</v>
      </c>
      <c r="X501">
        <v>476480486</v>
      </c>
      <c r="Y501">
        <v>536.30999999999995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</v>
      </c>
      <c r="AJ501">
        <v>1</v>
      </c>
      <c r="AK501">
        <v>1</v>
      </c>
      <c r="AL501">
        <v>1</v>
      </c>
      <c r="AN501">
        <v>0</v>
      </c>
      <c r="AO501">
        <v>1</v>
      </c>
      <c r="AP501">
        <v>0</v>
      </c>
      <c r="AQ501">
        <v>0</v>
      </c>
      <c r="AR501">
        <v>0</v>
      </c>
      <c r="AS501" t="s">
        <v>3</v>
      </c>
      <c r="AT501">
        <v>536.30999999999995</v>
      </c>
      <c r="AU501" t="s">
        <v>3</v>
      </c>
      <c r="AV501">
        <v>1</v>
      </c>
      <c r="AW501">
        <v>2</v>
      </c>
      <c r="AX501">
        <v>40388700</v>
      </c>
      <c r="AY501">
        <v>1</v>
      </c>
      <c r="AZ501">
        <v>0</v>
      </c>
      <c r="BA501">
        <v>496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Y501*Source!I971</f>
        <v>0</v>
      </c>
      <c r="CY501">
        <f>AD501</f>
        <v>0</v>
      </c>
      <c r="CZ501">
        <f>AH501</f>
        <v>0</v>
      </c>
      <c r="DA501">
        <f>AL501</f>
        <v>1</v>
      </c>
      <c r="DB501">
        <f t="shared" si="77"/>
        <v>0</v>
      </c>
      <c r="DC501">
        <f t="shared" si="78"/>
        <v>0</v>
      </c>
    </row>
    <row r="502" spans="1:107" x14ac:dyDescent="0.2">
      <c r="A502">
        <f>ROW(Source!A971)</f>
        <v>971</v>
      </c>
      <c r="B502">
        <v>40385408</v>
      </c>
      <c r="C502">
        <v>40388676</v>
      </c>
      <c r="D502">
        <v>26787933</v>
      </c>
      <c r="E502">
        <v>1</v>
      </c>
      <c r="F502">
        <v>1</v>
      </c>
      <c r="G502">
        <v>26675980</v>
      </c>
      <c r="H502">
        <v>2</v>
      </c>
      <c r="I502" t="s">
        <v>1106</v>
      </c>
      <c r="J502" t="s">
        <v>1107</v>
      </c>
      <c r="K502" t="s">
        <v>1108</v>
      </c>
      <c r="L502">
        <v>1367</v>
      </c>
      <c r="N502">
        <v>1011</v>
      </c>
      <c r="O502" t="s">
        <v>907</v>
      </c>
      <c r="P502" t="s">
        <v>907</v>
      </c>
      <c r="Q502">
        <v>1</v>
      </c>
      <c r="W502">
        <v>0</v>
      </c>
      <c r="X502">
        <v>-869219575</v>
      </c>
      <c r="Y502">
        <v>86.06</v>
      </c>
      <c r="AA502">
        <v>0</v>
      </c>
      <c r="AB502">
        <v>43.4</v>
      </c>
      <c r="AC502">
        <v>2.68</v>
      </c>
      <c r="AD502">
        <v>0</v>
      </c>
      <c r="AE502">
        <v>0</v>
      </c>
      <c r="AF502">
        <v>43.4</v>
      </c>
      <c r="AG502">
        <v>2.68</v>
      </c>
      <c r="AH502">
        <v>0</v>
      </c>
      <c r="AI502">
        <v>1</v>
      </c>
      <c r="AJ502">
        <v>1</v>
      </c>
      <c r="AK502">
        <v>1</v>
      </c>
      <c r="AL502">
        <v>1</v>
      </c>
      <c r="AN502">
        <v>0</v>
      </c>
      <c r="AO502">
        <v>1</v>
      </c>
      <c r="AP502">
        <v>0</v>
      </c>
      <c r="AQ502">
        <v>0</v>
      </c>
      <c r="AR502">
        <v>0</v>
      </c>
      <c r="AS502" t="s">
        <v>3</v>
      </c>
      <c r="AT502">
        <v>86.06</v>
      </c>
      <c r="AU502" t="s">
        <v>3</v>
      </c>
      <c r="AV502">
        <v>0</v>
      </c>
      <c r="AW502">
        <v>2</v>
      </c>
      <c r="AX502">
        <v>40388701</v>
      </c>
      <c r="AY502">
        <v>1</v>
      </c>
      <c r="AZ502">
        <v>0</v>
      </c>
      <c r="BA502">
        <v>497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Y502*Source!I971</f>
        <v>0</v>
      </c>
      <c r="CY502">
        <f t="shared" ref="CY502:CY509" si="79">AB502</f>
        <v>43.4</v>
      </c>
      <c r="CZ502">
        <f t="shared" ref="CZ502:CZ509" si="80">AF502</f>
        <v>43.4</v>
      </c>
      <c r="DA502">
        <f t="shared" ref="DA502:DA509" si="81">AJ502</f>
        <v>1</v>
      </c>
      <c r="DB502">
        <f t="shared" si="77"/>
        <v>3735</v>
      </c>
      <c r="DC502">
        <f t="shared" si="78"/>
        <v>230.64</v>
      </c>
    </row>
    <row r="503" spans="1:107" x14ac:dyDescent="0.2">
      <c r="A503">
        <f>ROW(Source!A971)</f>
        <v>971</v>
      </c>
      <c r="B503">
        <v>40385408</v>
      </c>
      <c r="C503">
        <v>40388676</v>
      </c>
      <c r="D503">
        <v>26787934</v>
      </c>
      <c r="E503">
        <v>1</v>
      </c>
      <c r="F503">
        <v>1</v>
      </c>
      <c r="G503">
        <v>26675980</v>
      </c>
      <c r="H503">
        <v>2</v>
      </c>
      <c r="I503" t="s">
        <v>1109</v>
      </c>
      <c r="J503" t="s">
        <v>1110</v>
      </c>
      <c r="K503" t="s">
        <v>1111</v>
      </c>
      <c r="L503">
        <v>1367</v>
      </c>
      <c r="N503">
        <v>1011</v>
      </c>
      <c r="O503" t="s">
        <v>907</v>
      </c>
      <c r="P503" t="s">
        <v>907</v>
      </c>
      <c r="Q503">
        <v>1</v>
      </c>
      <c r="W503">
        <v>0</v>
      </c>
      <c r="X503">
        <v>-157737218</v>
      </c>
      <c r="Y503">
        <v>3.03</v>
      </c>
      <c r="AA503">
        <v>0</v>
      </c>
      <c r="AB503">
        <v>1.0900000000000001</v>
      </c>
      <c r="AC503">
        <v>0.09</v>
      </c>
      <c r="AD503">
        <v>0</v>
      </c>
      <c r="AE503">
        <v>0</v>
      </c>
      <c r="AF503">
        <v>1.0900000000000001</v>
      </c>
      <c r="AG503">
        <v>0.09</v>
      </c>
      <c r="AH503">
        <v>0</v>
      </c>
      <c r="AI503">
        <v>1</v>
      </c>
      <c r="AJ503">
        <v>1</v>
      </c>
      <c r="AK503">
        <v>1</v>
      </c>
      <c r="AL503">
        <v>1</v>
      </c>
      <c r="AN503">
        <v>0</v>
      </c>
      <c r="AO503">
        <v>1</v>
      </c>
      <c r="AP503">
        <v>0</v>
      </c>
      <c r="AQ503">
        <v>0</v>
      </c>
      <c r="AR503">
        <v>0</v>
      </c>
      <c r="AS503" t="s">
        <v>3</v>
      </c>
      <c r="AT503">
        <v>3.03</v>
      </c>
      <c r="AU503" t="s">
        <v>3</v>
      </c>
      <c r="AV503">
        <v>0</v>
      </c>
      <c r="AW503">
        <v>2</v>
      </c>
      <c r="AX503">
        <v>40388702</v>
      </c>
      <c r="AY503">
        <v>1</v>
      </c>
      <c r="AZ503">
        <v>0</v>
      </c>
      <c r="BA503">
        <v>498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Y503*Source!I971</f>
        <v>0</v>
      </c>
      <c r="CY503">
        <f t="shared" si="79"/>
        <v>1.0900000000000001</v>
      </c>
      <c r="CZ503">
        <f t="shared" si="80"/>
        <v>1.0900000000000001</v>
      </c>
      <c r="DA503">
        <f t="shared" si="81"/>
        <v>1</v>
      </c>
      <c r="DB503">
        <f t="shared" si="77"/>
        <v>3.3</v>
      </c>
      <c r="DC503">
        <f t="shared" si="78"/>
        <v>0.27</v>
      </c>
    </row>
    <row r="504" spans="1:107" x14ac:dyDescent="0.2">
      <c r="A504">
        <f>ROW(Source!A971)</f>
        <v>971</v>
      </c>
      <c r="B504">
        <v>40385408</v>
      </c>
      <c r="C504">
        <v>40388676</v>
      </c>
      <c r="D504">
        <v>26788261</v>
      </c>
      <c r="E504">
        <v>1</v>
      </c>
      <c r="F504">
        <v>1</v>
      </c>
      <c r="G504">
        <v>26675980</v>
      </c>
      <c r="H504">
        <v>2</v>
      </c>
      <c r="I504" t="s">
        <v>1112</v>
      </c>
      <c r="J504" t="s">
        <v>1113</v>
      </c>
      <c r="K504" t="s">
        <v>1114</v>
      </c>
      <c r="L504">
        <v>1367</v>
      </c>
      <c r="N504">
        <v>1011</v>
      </c>
      <c r="O504" t="s">
        <v>907</v>
      </c>
      <c r="P504" t="s">
        <v>907</v>
      </c>
      <c r="Q504">
        <v>1</v>
      </c>
      <c r="W504">
        <v>0</v>
      </c>
      <c r="X504">
        <v>-875577540</v>
      </c>
      <c r="Y504">
        <v>4.24</v>
      </c>
      <c r="AA504">
        <v>0</v>
      </c>
      <c r="AB504">
        <v>0.68</v>
      </c>
      <c r="AC504">
        <v>0.04</v>
      </c>
      <c r="AD504">
        <v>0</v>
      </c>
      <c r="AE504">
        <v>0</v>
      </c>
      <c r="AF504">
        <v>0.68</v>
      </c>
      <c r="AG504">
        <v>0.04</v>
      </c>
      <c r="AH504">
        <v>0</v>
      </c>
      <c r="AI504">
        <v>1</v>
      </c>
      <c r="AJ504">
        <v>1</v>
      </c>
      <c r="AK504">
        <v>1</v>
      </c>
      <c r="AL504">
        <v>1</v>
      </c>
      <c r="AN504">
        <v>0</v>
      </c>
      <c r="AO504">
        <v>1</v>
      </c>
      <c r="AP504">
        <v>0</v>
      </c>
      <c r="AQ504">
        <v>0</v>
      </c>
      <c r="AR504">
        <v>0</v>
      </c>
      <c r="AS504" t="s">
        <v>3</v>
      </c>
      <c r="AT504">
        <v>4.24</v>
      </c>
      <c r="AU504" t="s">
        <v>3</v>
      </c>
      <c r="AV504">
        <v>0</v>
      </c>
      <c r="AW504">
        <v>2</v>
      </c>
      <c r="AX504">
        <v>40388703</v>
      </c>
      <c r="AY504">
        <v>1</v>
      </c>
      <c r="AZ504">
        <v>0</v>
      </c>
      <c r="BA504">
        <v>499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Y504*Source!I971</f>
        <v>0</v>
      </c>
      <c r="CY504">
        <f t="shared" si="79"/>
        <v>0.68</v>
      </c>
      <c r="CZ504">
        <f t="shared" si="80"/>
        <v>0.68</v>
      </c>
      <c r="DA504">
        <f t="shared" si="81"/>
        <v>1</v>
      </c>
      <c r="DB504">
        <f t="shared" si="77"/>
        <v>2.88</v>
      </c>
      <c r="DC504">
        <f t="shared" si="78"/>
        <v>0.17</v>
      </c>
    </row>
    <row r="505" spans="1:107" x14ac:dyDescent="0.2">
      <c r="A505">
        <f>ROW(Source!A971)</f>
        <v>971</v>
      </c>
      <c r="B505">
        <v>40385408</v>
      </c>
      <c r="C505">
        <v>40388676</v>
      </c>
      <c r="D505">
        <v>26788284</v>
      </c>
      <c r="E505">
        <v>1</v>
      </c>
      <c r="F505">
        <v>1</v>
      </c>
      <c r="G505">
        <v>26675980</v>
      </c>
      <c r="H505">
        <v>2</v>
      </c>
      <c r="I505" t="s">
        <v>1124</v>
      </c>
      <c r="J505" t="s">
        <v>1125</v>
      </c>
      <c r="K505" t="s">
        <v>1126</v>
      </c>
      <c r="L505">
        <v>1367</v>
      </c>
      <c r="N505">
        <v>1011</v>
      </c>
      <c r="O505" t="s">
        <v>907</v>
      </c>
      <c r="P505" t="s">
        <v>907</v>
      </c>
      <c r="Q505">
        <v>1</v>
      </c>
      <c r="W505">
        <v>0</v>
      </c>
      <c r="X505">
        <v>-1245574031</v>
      </c>
      <c r="Y505">
        <v>2.5499999999999998</v>
      </c>
      <c r="AA505">
        <v>0</v>
      </c>
      <c r="AB505">
        <v>61.48</v>
      </c>
      <c r="AC505">
        <v>20.64</v>
      </c>
      <c r="AD505">
        <v>0</v>
      </c>
      <c r="AE505">
        <v>0</v>
      </c>
      <c r="AF505">
        <v>61.48</v>
      </c>
      <c r="AG505">
        <v>20.64</v>
      </c>
      <c r="AH505">
        <v>0</v>
      </c>
      <c r="AI505">
        <v>1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2.5499999999999998</v>
      </c>
      <c r="AU505" t="s">
        <v>3</v>
      </c>
      <c r="AV505">
        <v>0</v>
      </c>
      <c r="AW505">
        <v>2</v>
      </c>
      <c r="AX505">
        <v>40388704</v>
      </c>
      <c r="AY505">
        <v>1</v>
      </c>
      <c r="AZ505">
        <v>0</v>
      </c>
      <c r="BA505">
        <v>500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Y505*Source!I971</f>
        <v>0</v>
      </c>
      <c r="CY505">
        <f t="shared" si="79"/>
        <v>61.48</v>
      </c>
      <c r="CZ505">
        <f t="shared" si="80"/>
        <v>61.48</v>
      </c>
      <c r="DA505">
        <f t="shared" si="81"/>
        <v>1</v>
      </c>
      <c r="DB505">
        <f t="shared" si="77"/>
        <v>156.77000000000001</v>
      </c>
      <c r="DC505">
        <f t="shared" si="78"/>
        <v>52.63</v>
      </c>
    </row>
    <row r="506" spans="1:107" x14ac:dyDescent="0.2">
      <c r="A506">
        <f>ROW(Source!A971)</f>
        <v>971</v>
      </c>
      <c r="B506">
        <v>40385408</v>
      </c>
      <c r="C506">
        <v>40388676</v>
      </c>
      <c r="D506">
        <v>26787551</v>
      </c>
      <c r="E506">
        <v>1</v>
      </c>
      <c r="F506">
        <v>1</v>
      </c>
      <c r="G506">
        <v>26675980</v>
      </c>
      <c r="H506">
        <v>2</v>
      </c>
      <c r="I506" t="s">
        <v>953</v>
      </c>
      <c r="J506" t="s">
        <v>954</v>
      </c>
      <c r="K506" t="s">
        <v>955</v>
      </c>
      <c r="L506">
        <v>1367</v>
      </c>
      <c r="N506">
        <v>1011</v>
      </c>
      <c r="O506" t="s">
        <v>907</v>
      </c>
      <c r="P506" t="s">
        <v>907</v>
      </c>
      <c r="Q506">
        <v>1</v>
      </c>
      <c r="W506">
        <v>0</v>
      </c>
      <c r="X506">
        <v>1022351366</v>
      </c>
      <c r="Y506">
        <v>12.13</v>
      </c>
      <c r="AA506">
        <v>0</v>
      </c>
      <c r="AB506">
        <v>106.74</v>
      </c>
      <c r="AC506">
        <v>19.2</v>
      </c>
      <c r="AD506">
        <v>0</v>
      </c>
      <c r="AE506">
        <v>0</v>
      </c>
      <c r="AF506">
        <v>106.74</v>
      </c>
      <c r="AG506">
        <v>19.2</v>
      </c>
      <c r="AH506">
        <v>0</v>
      </c>
      <c r="AI506">
        <v>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12.13</v>
      </c>
      <c r="AU506" t="s">
        <v>3</v>
      </c>
      <c r="AV506">
        <v>0</v>
      </c>
      <c r="AW506">
        <v>2</v>
      </c>
      <c r="AX506">
        <v>40388705</v>
      </c>
      <c r="AY506">
        <v>1</v>
      </c>
      <c r="AZ506">
        <v>0</v>
      </c>
      <c r="BA506">
        <v>501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Y506*Source!I971</f>
        <v>0</v>
      </c>
      <c r="CY506">
        <f t="shared" si="79"/>
        <v>106.74</v>
      </c>
      <c r="CZ506">
        <f t="shared" si="80"/>
        <v>106.74</v>
      </c>
      <c r="DA506">
        <f t="shared" si="81"/>
        <v>1</v>
      </c>
      <c r="DB506">
        <f t="shared" si="77"/>
        <v>1294.76</v>
      </c>
      <c r="DC506">
        <f t="shared" si="78"/>
        <v>232.9</v>
      </c>
    </row>
    <row r="507" spans="1:107" x14ac:dyDescent="0.2">
      <c r="A507">
        <f>ROW(Source!A971)</f>
        <v>971</v>
      </c>
      <c r="B507">
        <v>40385408</v>
      </c>
      <c r="C507">
        <v>40388676</v>
      </c>
      <c r="D507">
        <v>26787746</v>
      </c>
      <c r="E507">
        <v>1</v>
      </c>
      <c r="F507">
        <v>1</v>
      </c>
      <c r="G507">
        <v>26675980</v>
      </c>
      <c r="H507">
        <v>2</v>
      </c>
      <c r="I507" t="s">
        <v>1055</v>
      </c>
      <c r="J507" t="s">
        <v>1056</v>
      </c>
      <c r="K507" t="s">
        <v>1057</v>
      </c>
      <c r="L507">
        <v>1367</v>
      </c>
      <c r="N507">
        <v>1011</v>
      </c>
      <c r="O507" t="s">
        <v>907</v>
      </c>
      <c r="P507" t="s">
        <v>907</v>
      </c>
      <c r="Q507">
        <v>1</v>
      </c>
      <c r="W507">
        <v>0</v>
      </c>
      <c r="X507">
        <v>1059521099</v>
      </c>
      <c r="Y507">
        <v>5.98</v>
      </c>
      <c r="AA507">
        <v>0</v>
      </c>
      <c r="AB507">
        <v>2.06</v>
      </c>
      <c r="AC507">
        <v>0.09</v>
      </c>
      <c r="AD507">
        <v>0</v>
      </c>
      <c r="AE507">
        <v>0</v>
      </c>
      <c r="AF507">
        <v>2.06</v>
      </c>
      <c r="AG507">
        <v>0.09</v>
      </c>
      <c r="AH507">
        <v>0</v>
      </c>
      <c r="AI507">
        <v>1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5.98</v>
      </c>
      <c r="AU507" t="s">
        <v>3</v>
      </c>
      <c r="AV507">
        <v>0</v>
      </c>
      <c r="AW507">
        <v>2</v>
      </c>
      <c r="AX507">
        <v>40388706</v>
      </c>
      <c r="AY507">
        <v>1</v>
      </c>
      <c r="AZ507">
        <v>0</v>
      </c>
      <c r="BA507">
        <v>502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Y507*Source!I971</f>
        <v>0</v>
      </c>
      <c r="CY507">
        <f t="shared" si="79"/>
        <v>2.06</v>
      </c>
      <c r="CZ507">
        <f t="shared" si="80"/>
        <v>2.06</v>
      </c>
      <c r="DA507">
        <f t="shared" si="81"/>
        <v>1</v>
      </c>
      <c r="DB507">
        <f t="shared" si="77"/>
        <v>12.32</v>
      </c>
      <c r="DC507">
        <f t="shared" si="78"/>
        <v>0.54</v>
      </c>
    </row>
    <row r="508" spans="1:107" x14ac:dyDescent="0.2">
      <c r="A508">
        <f>ROW(Source!A971)</f>
        <v>971</v>
      </c>
      <c r="B508">
        <v>40385408</v>
      </c>
      <c r="C508">
        <v>40388676</v>
      </c>
      <c r="D508">
        <v>26787801</v>
      </c>
      <c r="E508">
        <v>1</v>
      </c>
      <c r="F508">
        <v>1</v>
      </c>
      <c r="G508">
        <v>26675980</v>
      </c>
      <c r="H508">
        <v>2</v>
      </c>
      <c r="I508" t="s">
        <v>1142</v>
      </c>
      <c r="J508" t="s">
        <v>1143</v>
      </c>
      <c r="K508" t="s">
        <v>1144</v>
      </c>
      <c r="L508">
        <v>1367</v>
      </c>
      <c r="N508">
        <v>1011</v>
      </c>
      <c r="O508" t="s">
        <v>907</v>
      </c>
      <c r="P508" t="s">
        <v>907</v>
      </c>
      <c r="Q508">
        <v>1</v>
      </c>
      <c r="W508">
        <v>0</v>
      </c>
      <c r="X508">
        <v>776244494</v>
      </c>
      <c r="Y508">
        <v>3.65</v>
      </c>
      <c r="AA508">
        <v>0</v>
      </c>
      <c r="AB508">
        <v>117.73</v>
      </c>
      <c r="AC508">
        <v>24.08</v>
      </c>
      <c r="AD508">
        <v>0</v>
      </c>
      <c r="AE508">
        <v>0</v>
      </c>
      <c r="AF508">
        <v>117.73</v>
      </c>
      <c r="AG508">
        <v>24.08</v>
      </c>
      <c r="AH508">
        <v>0</v>
      </c>
      <c r="AI508">
        <v>1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3.65</v>
      </c>
      <c r="AU508" t="s">
        <v>3</v>
      </c>
      <c r="AV508">
        <v>0</v>
      </c>
      <c r="AW508">
        <v>2</v>
      </c>
      <c r="AX508">
        <v>40388707</v>
      </c>
      <c r="AY508">
        <v>1</v>
      </c>
      <c r="AZ508">
        <v>0</v>
      </c>
      <c r="BA508">
        <v>503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Y508*Source!I971</f>
        <v>0</v>
      </c>
      <c r="CY508">
        <f t="shared" si="79"/>
        <v>117.73</v>
      </c>
      <c r="CZ508">
        <f t="shared" si="80"/>
        <v>117.73</v>
      </c>
      <c r="DA508">
        <f t="shared" si="81"/>
        <v>1</v>
      </c>
      <c r="DB508">
        <f t="shared" si="77"/>
        <v>429.71</v>
      </c>
      <c r="DC508">
        <f t="shared" si="78"/>
        <v>87.89</v>
      </c>
    </row>
    <row r="509" spans="1:107" x14ac:dyDescent="0.2">
      <c r="A509">
        <f>ROW(Source!A971)</f>
        <v>971</v>
      </c>
      <c r="B509">
        <v>40385408</v>
      </c>
      <c r="C509">
        <v>40388676</v>
      </c>
      <c r="D509">
        <v>26715879</v>
      </c>
      <c r="E509">
        <v>26675980</v>
      </c>
      <c r="F509">
        <v>1</v>
      </c>
      <c r="G509">
        <v>26675980</v>
      </c>
      <c r="H509">
        <v>2</v>
      </c>
      <c r="I509" t="s">
        <v>929</v>
      </c>
      <c r="J509" t="s">
        <v>3</v>
      </c>
      <c r="K509" t="s">
        <v>930</v>
      </c>
      <c r="L509">
        <v>1344</v>
      </c>
      <c r="N509">
        <v>1008</v>
      </c>
      <c r="O509" t="s">
        <v>931</v>
      </c>
      <c r="P509" t="s">
        <v>931</v>
      </c>
      <c r="Q509">
        <v>1</v>
      </c>
      <c r="W509">
        <v>0</v>
      </c>
      <c r="X509">
        <v>-1180195794</v>
      </c>
      <c r="Y509">
        <v>564.26</v>
      </c>
      <c r="AA509">
        <v>0</v>
      </c>
      <c r="AB509">
        <v>1</v>
      </c>
      <c r="AC509">
        <v>0</v>
      </c>
      <c r="AD509">
        <v>0</v>
      </c>
      <c r="AE509">
        <v>0</v>
      </c>
      <c r="AF509">
        <v>1</v>
      </c>
      <c r="AG509">
        <v>0</v>
      </c>
      <c r="AH509">
        <v>0</v>
      </c>
      <c r="AI509">
        <v>1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564.26</v>
      </c>
      <c r="AU509" t="s">
        <v>3</v>
      </c>
      <c r="AV509">
        <v>0</v>
      </c>
      <c r="AW509">
        <v>2</v>
      </c>
      <c r="AX509">
        <v>40388708</v>
      </c>
      <c r="AY509">
        <v>1</v>
      </c>
      <c r="AZ509">
        <v>0</v>
      </c>
      <c r="BA509">
        <v>504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Y509*Source!I971</f>
        <v>0</v>
      </c>
      <c r="CY509">
        <f t="shared" si="79"/>
        <v>1</v>
      </c>
      <c r="CZ509">
        <f t="shared" si="80"/>
        <v>1</v>
      </c>
      <c r="DA509">
        <f t="shared" si="81"/>
        <v>1</v>
      </c>
      <c r="DB509">
        <f t="shared" si="77"/>
        <v>564.26</v>
      </c>
      <c r="DC509">
        <f t="shared" si="78"/>
        <v>0</v>
      </c>
    </row>
    <row r="510" spans="1:107" x14ac:dyDescent="0.2">
      <c r="A510">
        <f>ROW(Source!A971)</f>
        <v>971</v>
      </c>
      <c r="B510">
        <v>40385408</v>
      </c>
      <c r="C510">
        <v>40388676</v>
      </c>
      <c r="D510">
        <v>26764170</v>
      </c>
      <c r="E510">
        <v>1</v>
      </c>
      <c r="F510">
        <v>1</v>
      </c>
      <c r="G510">
        <v>26675980</v>
      </c>
      <c r="H510">
        <v>3</v>
      </c>
      <c r="I510" t="s">
        <v>689</v>
      </c>
      <c r="J510" t="s">
        <v>691</v>
      </c>
      <c r="K510" t="s">
        <v>690</v>
      </c>
      <c r="L510">
        <v>1348</v>
      </c>
      <c r="N510">
        <v>1009</v>
      </c>
      <c r="O510" t="s">
        <v>57</v>
      </c>
      <c r="P510" t="s">
        <v>57</v>
      </c>
      <c r="Q510">
        <v>1000</v>
      </c>
      <c r="W510">
        <v>0</v>
      </c>
      <c r="X510">
        <v>2079560023</v>
      </c>
      <c r="Y510">
        <v>4.0000000000000002E-4</v>
      </c>
      <c r="AA510">
        <v>34080.25</v>
      </c>
      <c r="AB510">
        <v>0</v>
      </c>
      <c r="AC510">
        <v>0</v>
      </c>
      <c r="AD510">
        <v>0</v>
      </c>
      <c r="AE510">
        <v>5670.59</v>
      </c>
      <c r="AF510">
        <v>0</v>
      </c>
      <c r="AG510">
        <v>0</v>
      </c>
      <c r="AH510">
        <v>0</v>
      </c>
      <c r="AI510">
        <v>6.01</v>
      </c>
      <c r="AJ510">
        <v>1</v>
      </c>
      <c r="AK510">
        <v>1</v>
      </c>
      <c r="AL510">
        <v>1</v>
      </c>
      <c r="AN510">
        <v>0</v>
      </c>
      <c r="AO510">
        <v>0</v>
      </c>
      <c r="AP510">
        <v>0</v>
      </c>
      <c r="AQ510">
        <v>0</v>
      </c>
      <c r="AR510">
        <v>0</v>
      </c>
      <c r="AS510" t="s">
        <v>3</v>
      </c>
      <c r="AT510">
        <v>4.0000000000000002E-4</v>
      </c>
      <c r="AU510" t="s">
        <v>3</v>
      </c>
      <c r="AV510">
        <v>0</v>
      </c>
      <c r="AW510">
        <v>1</v>
      </c>
      <c r="AX510">
        <v>-1</v>
      </c>
      <c r="AY510">
        <v>0</v>
      </c>
      <c r="AZ510">
        <v>0</v>
      </c>
      <c r="BA510" t="s">
        <v>3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Y510*Source!I971</f>
        <v>0</v>
      </c>
      <c r="CY510">
        <f t="shared" ref="CY510:CY523" si="82">AA510</f>
        <v>34080.25</v>
      </c>
      <c r="CZ510">
        <f t="shared" ref="CZ510:CZ523" si="83">AE510</f>
        <v>5670.59</v>
      </c>
      <c r="DA510">
        <f t="shared" ref="DA510:DA523" si="84">AI510</f>
        <v>6.01</v>
      </c>
      <c r="DB510">
        <f t="shared" si="77"/>
        <v>2.27</v>
      </c>
      <c r="DC510">
        <f t="shared" si="78"/>
        <v>0</v>
      </c>
    </row>
    <row r="511" spans="1:107" x14ac:dyDescent="0.2">
      <c r="A511">
        <f>ROW(Source!A971)</f>
        <v>971</v>
      </c>
      <c r="B511">
        <v>40385408</v>
      </c>
      <c r="C511">
        <v>40388676</v>
      </c>
      <c r="D511">
        <v>26764171</v>
      </c>
      <c r="E511">
        <v>1</v>
      </c>
      <c r="F511">
        <v>1</v>
      </c>
      <c r="G511">
        <v>26675980</v>
      </c>
      <c r="H511">
        <v>3</v>
      </c>
      <c r="I511" t="s">
        <v>685</v>
      </c>
      <c r="J511" t="s">
        <v>687</v>
      </c>
      <c r="K511" t="s">
        <v>686</v>
      </c>
      <c r="L511">
        <v>1348</v>
      </c>
      <c r="N511">
        <v>1009</v>
      </c>
      <c r="O511" t="s">
        <v>57</v>
      </c>
      <c r="P511" t="s">
        <v>57</v>
      </c>
      <c r="Q511">
        <v>1000</v>
      </c>
      <c r="W511">
        <v>0</v>
      </c>
      <c r="X511">
        <v>1118033310</v>
      </c>
      <c r="Y511">
        <v>0.27500000000000002</v>
      </c>
      <c r="AA511">
        <v>34572.379999999997</v>
      </c>
      <c r="AB511">
        <v>0</v>
      </c>
      <c r="AC511">
        <v>0</v>
      </c>
      <c r="AD511">
        <v>0</v>
      </c>
      <c r="AE511">
        <v>5343.49</v>
      </c>
      <c r="AF511">
        <v>0</v>
      </c>
      <c r="AG511">
        <v>0</v>
      </c>
      <c r="AH511">
        <v>0</v>
      </c>
      <c r="AI511">
        <v>6.47</v>
      </c>
      <c r="AJ511">
        <v>1</v>
      </c>
      <c r="AK511">
        <v>1</v>
      </c>
      <c r="AL511">
        <v>1</v>
      </c>
      <c r="AN511">
        <v>0</v>
      </c>
      <c r="AO511">
        <v>0</v>
      </c>
      <c r="AP511">
        <v>0</v>
      </c>
      <c r="AQ511">
        <v>0</v>
      </c>
      <c r="AR511">
        <v>0</v>
      </c>
      <c r="AS511" t="s">
        <v>3</v>
      </c>
      <c r="AT511">
        <v>0.27500000000000002</v>
      </c>
      <c r="AU511" t="s">
        <v>3</v>
      </c>
      <c r="AV511">
        <v>0</v>
      </c>
      <c r="AW511">
        <v>1</v>
      </c>
      <c r="AX511">
        <v>-1</v>
      </c>
      <c r="AY511">
        <v>0</v>
      </c>
      <c r="AZ511">
        <v>0</v>
      </c>
      <c r="BA511" t="s">
        <v>3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Y511*Source!I971</f>
        <v>0</v>
      </c>
      <c r="CY511">
        <f t="shared" si="82"/>
        <v>34572.379999999997</v>
      </c>
      <c r="CZ511">
        <f t="shared" si="83"/>
        <v>5343.49</v>
      </c>
      <c r="DA511">
        <f t="shared" si="84"/>
        <v>6.47</v>
      </c>
      <c r="DB511">
        <f t="shared" si="77"/>
        <v>1469.46</v>
      </c>
      <c r="DC511">
        <f t="shared" si="78"/>
        <v>0</v>
      </c>
    </row>
    <row r="512" spans="1:107" x14ac:dyDescent="0.2">
      <c r="A512">
        <f>ROW(Source!A971)</f>
        <v>971</v>
      </c>
      <c r="B512">
        <v>40385408</v>
      </c>
      <c r="C512">
        <v>40388676</v>
      </c>
      <c r="D512">
        <v>26764171</v>
      </c>
      <c r="E512">
        <v>1</v>
      </c>
      <c r="F512">
        <v>1</v>
      </c>
      <c r="G512">
        <v>26675980</v>
      </c>
      <c r="H512">
        <v>3</v>
      </c>
      <c r="I512" t="s">
        <v>685</v>
      </c>
      <c r="J512" t="s">
        <v>687</v>
      </c>
      <c r="K512" t="s">
        <v>686</v>
      </c>
      <c r="L512">
        <v>1348</v>
      </c>
      <c r="N512">
        <v>1009</v>
      </c>
      <c r="O512" t="s">
        <v>57</v>
      </c>
      <c r="P512" t="s">
        <v>57</v>
      </c>
      <c r="Q512">
        <v>1000</v>
      </c>
      <c r="W512">
        <v>0</v>
      </c>
      <c r="X512">
        <v>1118033310</v>
      </c>
      <c r="Y512">
        <v>4.0250000000000004</v>
      </c>
      <c r="AA512">
        <v>34572.379999999997</v>
      </c>
      <c r="AB512">
        <v>0</v>
      </c>
      <c r="AC512">
        <v>0</v>
      </c>
      <c r="AD512">
        <v>0</v>
      </c>
      <c r="AE512">
        <v>5343.49</v>
      </c>
      <c r="AF512">
        <v>0</v>
      </c>
      <c r="AG512">
        <v>0</v>
      </c>
      <c r="AH512">
        <v>0</v>
      </c>
      <c r="AI512">
        <v>6.47</v>
      </c>
      <c r="AJ512">
        <v>1</v>
      </c>
      <c r="AK512">
        <v>1</v>
      </c>
      <c r="AL512">
        <v>1</v>
      </c>
      <c r="AN512">
        <v>0</v>
      </c>
      <c r="AO512">
        <v>0</v>
      </c>
      <c r="AP512">
        <v>0</v>
      </c>
      <c r="AQ512">
        <v>0</v>
      </c>
      <c r="AR512">
        <v>0</v>
      </c>
      <c r="AS512" t="s">
        <v>3</v>
      </c>
      <c r="AT512">
        <v>4.0250000000000004</v>
      </c>
      <c r="AU512" t="s">
        <v>3</v>
      </c>
      <c r="AV512">
        <v>0</v>
      </c>
      <c r="AW512">
        <v>1</v>
      </c>
      <c r="AX512">
        <v>-1</v>
      </c>
      <c r="AY512">
        <v>0</v>
      </c>
      <c r="AZ512">
        <v>0</v>
      </c>
      <c r="BA512" t="s">
        <v>3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Y512*Source!I971</f>
        <v>0</v>
      </c>
      <c r="CY512">
        <f t="shared" si="82"/>
        <v>34572.379999999997</v>
      </c>
      <c r="CZ512">
        <f t="shared" si="83"/>
        <v>5343.49</v>
      </c>
      <c r="DA512">
        <f t="shared" si="84"/>
        <v>6.47</v>
      </c>
      <c r="DB512">
        <f t="shared" si="77"/>
        <v>21507.55</v>
      </c>
      <c r="DC512">
        <f t="shared" si="78"/>
        <v>0</v>
      </c>
    </row>
    <row r="513" spans="1:107" x14ac:dyDescent="0.2">
      <c r="A513">
        <f>ROW(Source!A971)</f>
        <v>971</v>
      </c>
      <c r="B513">
        <v>40385408</v>
      </c>
      <c r="C513">
        <v>40388676</v>
      </c>
      <c r="D513">
        <v>26764177</v>
      </c>
      <c r="E513">
        <v>1</v>
      </c>
      <c r="F513">
        <v>1</v>
      </c>
      <c r="G513">
        <v>26675980</v>
      </c>
      <c r="H513">
        <v>3</v>
      </c>
      <c r="I513" t="s">
        <v>693</v>
      </c>
      <c r="J513" t="s">
        <v>695</v>
      </c>
      <c r="K513" t="s">
        <v>694</v>
      </c>
      <c r="L513">
        <v>1348</v>
      </c>
      <c r="N513">
        <v>1009</v>
      </c>
      <c r="O513" t="s">
        <v>57</v>
      </c>
      <c r="P513" t="s">
        <v>57</v>
      </c>
      <c r="Q513">
        <v>1000</v>
      </c>
      <c r="W513">
        <v>0</v>
      </c>
      <c r="X513">
        <v>-2080719814</v>
      </c>
      <c r="Y513">
        <v>0.42899999999999999</v>
      </c>
      <c r="AA513">
        <v>37519.58</v>
      </c>
      <c r="AB513">
        <v>0</v>
      </c>
      <c r="AC513">
        <v>0</v>
      </c>
      <c r="AD513">
        <v>0</v>
      </c>
      <c r="AE513">
        <v>7133</v>
      </c>
      <c r="AF513">
        <v>0</v>
      </c>
      <c r="AG513">
        <v>0</v>
      </c>
      <c r="AH513">
        <v>0</v>
      </c>
      <c r="AI513">
        <v>5.26</v>
      </c>
      <c r="AJ513">
        <v>1</v>
      </c>
      <c r="AK513">
        <v>1</v>
      </c>
      <c r="AL513">
        <v>1</v>
      </c>
      <c r="AN513">
        <v>0</v>
      </c>
      <c r="AO513">
        <v>0</v>
      </c>
      <c r="AP513">
        <v>0</v>
      </c>
      <c r="AQ513">
        <v>0</v>
      </c>
      <c r="AR513">
        <v>0</v>
      </c>
      <c r="AS513" t="s">
        <v>3</v>
      </c>
      <c r="AT513">
        <v>0.42899999999999999</v>
      </c>
      <c r="AU513" t="s">
        <v>3</v>
      </c>
      <c r="AV513">
        <v>0</v>
      </c>
      <c r="AW513">
        <v>1</v>
      </c>
      <c r="AX513">
        <v>-1</v>
      </c>
      <c r="AY513">
        <v>0</v>
      </c>
      <c r="AZ513">
        <v>0</v>
      </c>
      <c r="BA513" t="s">
        <v>3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Y513*Source!I971</f>
        <v>0</v>
      </c>
      <c r="CY513">
        <f t="shared" si="82"/>
        <v>37519.58</v>
      </c>
      <c r="CZ513">
        <f t="shared" si="83"/>
        <v>7133</v>
      </c>
      <c r="DA513">
        <f t="shared" si="84"/>
        <v>5.26</v>
      </c>
      <c r="DB513">
        <f t="shared" si="77"/>
        <v>3060.06</v>
      </c>
      <c r="DC513">
        <f t="shared" si="78"/>
        <v>0</v>
      </c>
    </row>
    <row r="514" spans="1:107" x14ac:dyDescent="0.2">
      <c r="A514">
        <f>ROW(Source!A971)</f>
        <v>971</v>
      </c>
      <c r="B514">
        <v>40385408</v>
      </c>
      <c r="C514">
        <v>40388676</v>
      </c>
      <c r="D514">
        <v>26764177</v>
      </c>
      <c r="E514">
        <v>1</v>
      </c>
      <c r="F514">
        <v>1</v>
      </c>
      <c r="G514">
        <v>26675980</v>
      </c>
      <c r="H514">
        <v>3</v>
      </c>
      <c r="I514" t="s">
        <v>693</v>
      </c>
      <c r="J514" t="s">
        <v>695</v>
      </c>
      <c r="K514" t="s">
        <v>694</v>
      </c>
      <c r="L514">
        <v>1348</v>
      </c>
      <c r="N514">
        <v>1009</v>
      </c>
      <c r="O514" t="s">
        <v>57</v>
      </c>
      <c r="P514" t="s">
        <v>57</v>
      </c>
      <c r="Q514">
        <v>1000</v>
      </c>
      <c r="W514">
        <v>0</v>
      </c>
      <c r="X514">
        <v>-2080719814</v>
      </c>
      <c r="Y514">
        <v>4.8570000000000002</v>
      </c>
      <c r="AA514">
        <v>37519.58</v>
      </c>
      <c r="AB514">
        <v>0</v>
      </c>
      <c r="AC514">
        <v>0</v>
      </c>
      <c r="AD514">
        <v>0</v>
      </c>
      <c r="AE514">
        <v>7133</v>
      </c>
      <c r="AF514">
        <v>0</v>
      </c>
      <c r="AG514">
        <v>0</v>
      </c>
      <c r="AH514">
        <v>0</v>
      </c>
      <c r="AI514">
        <v>5.26</v>
      </c>
      <c r="AJ514">
        <v>1</v>
      </c>
      <c r="AK514">
        <v>1</v>
      </c>
      <c r="AL514">
        <v>1</v>
      </c>
      <c r="AN514">
        <v>0</v>
      </c>
      <c r="AO514">
        <v>0</v>
      </c>
      <c r="AP514">
        <v>0</v>
      </c>
      <c r="AQ514">
        <v>0</v>
      </c>
      <c r="AR514">
        <v>0</v>
      </c>
      <c r="AS514" t="s">
        <v>3</v>
      </c>
      <c r="AT514">
        <v>4.8570000000000002</v>
      </c>
      <c r="AU514" t="s">
        <v>3</v>
      </c>
      <c r="AV514">
        <v>0</v>
      </c>
      <c r="AW514">
        <v>1</v>
      </c>
      <c r="AX514">
        <v>-1</v>
      </c>
      <c r="AY514">
        <v>0</v>
      </c>
      <c r="AZ514">
        <v>0</v>
      </c>
      <c r="BA514" t="s">
        <v>3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Y514*Source!I971</f>
        <v>0</v>
      </c>
      <c r="CY514">
        <f t="shared" si="82"/>
        <v>37519.58</v>
      </c>
      <c r="CZ514">
        <f t="shared" si="83"/>
        <v>7133</v>
      </c>
      <c r="DA514">
        <f t="shared" si="84"/>
        <v>5.26</v>
      </c>
      <c r="DB514">
        <f t="shared" si="77"/>
        <v>34644.980000000003</v>
      </c>
      <c r="DC514">
        <f t="shared" si="78"/>
        <v>0</v>
      </c>
    </row>
    <row r="515" spans="1:107" x14ac:dyDescent="0.2">
      <c r="A515">
        <f>ROW(Source!A971)</f>
        <v>971</v>
      </c>
      <c r="B515">
        <v>40385408</v>
      </c>
      <c r="C515">
        <v>40388676</v>
      </c>
      <c r="D515">
        <v>26764227</v>
      </c>
      <c r="E515">
        <v>1</v>
      </c>
      <c r="F515">
        <v>1</v>
      </c>
      <c r="G515">
        <v>26675980</v>
      </c>
      <c r="H515">
        <v>3</v>
      </c>
      <c r="I515" t="s">
        <v>699</v>
      </c>
      <c r="J515" t="s">
        <v>701</v>
      </c>
      <c r="K515" t="s">
        <v>700</v>
      </c>
      <c r="L515">
        <v>1348</v>
      </c>
      <c r="N515">
        <v>1009</v>
      </c>
      <c r="O515" t="s">
        <v>57</v>
      </c>
      <c r="P515" t="s">
        <v>57</v>
      </c>
      <c r="Q515">
        <v>1000</v>
      </c>
      <c r="W515">
        <v>0</v>
      </c>
      <c r="X515">
        <v>567328285</v>
      </c>
      <c r="Y515">
        <v>0.53800000000000003</v>
      </c>
      <c r="AA515">
        <v>29807.24</v>
      </c>
      <c r="AB515">
        <v>0</v>
      </c>
      <c r="AC515">
        <v>0</v>
      </c>
      <c r="AD515">
        <v>0</v>
      </c>
      <c r="AE515">
        <v>7782.57</v>
      </c>
      <c r="AF515">
        <v>0</v>
      </c>
      <c r="AG515">
        <v>0</v>
      </c>
      <c r="AH515">
        <v>0</v>
      </c>
      <c r="AI515">
        <v>3.83</v>
      </c>
      <c r="AJ515">
        <v>1</v>
      </c>
      <c r="AK515">
        <v>1</v>
      </c>
      <c r="AL515">
        <v>1</v>
      </c>
      <c r="AN515">
        <v>0</v>
      </c>
      <c r="AO515">
        <v>0</v>
      </c>
      <c r="AP515">
        <v>0</v>
      </c>
      <c r="AQ515">
        <v>0</v>
      </c>
      <c r="AR515">
        <v>0</v>
      </c>
      <c r="AS515" t="s">
        <v>3</v>
      </c>
      <c r="AT515">
        <v>0.53800000000000003</v>
      </c>
      <c r="AU515" t="s">
        <v>3</v>
      </c>
      <c r="AV515">
        <v>0</v>
      </c>
      <c r="AW515">
        <v>1</v>
      </c>
      <c r="AX515">
        <v>-1</v>
      </c>
      <c r="AY515">
        <v>0</v>
      </c>
      <c r="AZ515">
        <v>0</v>
      </c>
      <c r="BA515" t="s">
        <v>3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Y515*Source!I971</f>
        <v>0</v>
      </c>
      <c r="CY515">
        <f t="shared" si="82"/>
        <v>29807.24</v>
      </c>
      <c r="CZ515">
        <f t="shared" si="83"/>
        <v>7782.57</v>
      </c>
      <c r="DA515">
        <f t="shared" si="84"/>
        <v>3.83</v>
      </c>
      <c r="DB515">
        <f t="shared" si="77"/>
        <v>4187.0200000000004</v>
      </c>
      <c r="DC515">
        <f t="shared" si="78"/>
        <v>0</v>
      </c>
    </row>
    <row r="516" spans="1:107" x14ac:dyDescent="0.2">
      <c r="A516">
        <f>ROW(Source!A971)</f>
        <v>971</v>
      </c>
      <c r="B516">
        <v>40385408</v>
      </c>
      <c r="C516">
        <v>40388676</v>
      </c>
      <c r="D516">
        <v>26764634</v>
      </c>
      <c r="E516">
        <v>1</v>
      </c>
      <c r="F516">
        <v>1</v>
      </c>
      <c r="G516">
        <v>26675980</v>
      </c>
      <c r="H516">
        <v>3</v>
      </c>
      <c r="I516" t="s">
        <v>1058</v>
      </c>
      <c r="J516" t="s">
        <v>1059</v>
      </c>
      <c r="K516" t="s">
        <v>1060</v>
      </c>
      <c r="L516">
        <v>1348</v>
      </c>
      <c r="N516">
        <v>1009</v>
      </c>
      <c r="O516" t="s">
        <v>57</v>
      </c>
      <c r="P516" t="s">
        <v>57</v>
      </c>
      <c r="Q516">
        <v>1000</v>
      </c>
      <c r="W516">
        <v>0</v>
      </c>
      <c r="X516">
        <v>1310716689</v>
      </c>
      <c r="Y516">
        <v>6.9000000000000006E-2</v>
      </c>
      <c r="AA516">
        <v>7191.81</v>
      </c>
      <c r="AB516">
        <v>0</v>
      </c>
      <c r="AC516">
        <v>0</v>
      </c>
      <c r="AD516">
        <v>0</v>
      </c>
      <c r="AE516">
        <v>7191.81</v>
      </c>
      <c r="AF516">
        <v>0</v>
      </c>
      <c r="AG516">
        <v>0</v>
      </c>
      <c r="AH516">
        <v>0</v>
      </c>
      <c r="AI516">
        <v>1</v>
      </c>
      <c r="AJ516">
        <v>1</v>
      </c>
      <c r="AK516">
        <v>1</v>
      </c>
      <c r="AL516">
        <v>1</v>
      </c>
      <c r="AN516">
        <v>0</v>
      </c>
      <c r="AO516">
        <v>1</v>
      </c>
      <c r="AP516">
        <v>0</v>
      </c>
      <c r="AQ516">
        <v>0</v>
      </c>
      <c r="AR516">
        <v>0</v>
      </c>
      <c r="AS516" t="s">
        <v>3</v>
      </c>
      <c r="AT516">
        <v>6.9000000000000006E-2</v>
      </c>
      <c r="AU516" t="s">
        <v>3</v>
      </c>
      <c r="AV516">
        <v>0</v>
      </c>
      <c r="AW516">
        <v>2</v>
      </c>
      <c r="AX516">
        <v>40388709</v>
      </c>
      <c r="AY516">
        <v>1</v>
      </c>
      <c r="AZ516">
        <v>0</v>
      </c>
      <c r="BA516">
        <v>505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Y516*Source!I971</f>
        <v>0</v>
      </c>
      <c r="CY516">
        <f t="shared" si="82"/>
        <v>7191.81</v>
      </c>
      <c r="CZ516">
        <f t="shared" si="83"/>
        <v>7191.81</v>
      </c>
      <c r="DA516">
        <f t="shared" si="84"/>
        <v>1</v>
      </c>
      <c r="DB516">
        <f t="shared" si="77"/>
        <v>496.23</v>
      </c>
      <c r="DC516">
        <f t="shared" si="78"/>
        <v>0</v>
      </c>
    </row>
    <row r="517" spans="1:107" x14ac:dyDescent="0.2">
      <c r="A517">
        <f>ROW(Source!A971)</f>
        <v>971</v>
      </c>
      <c r="B517">
        <v>40385408</v>
      </c>
      <c r="C517">
        <v>40388676</v>
      </c>
      <c r="D517">
        <v>26765257</v>
      </c>
      <c r="E517">
        <v>1</v>
      </c>
      <c r="F517">
        <v>1</v>
      </c>
      <c r="G517">
        <v>26675980</v>
      </c>
      <c r="H517">
        <v>3</v>
      </c>
      <c r="I517" t="s">
        <v>681</v>
      </c>
      <c r="J517" t="s">
        <v>683</v>
      </c>
      <c r="K517" t="s">
        <v>682</v>
      </c>
      <c r="L517">
        <v>1348</v>
      </c>
      <c r="N517">
        <v>1009</v>
      </c>
      <c r="O517" t="s">
        <v>57</v>
      </c>
      <c r="P517" t="s">
        <v>57</v>
      </c>
      <c r="Q517">
        <v>1000</v>
      </c>
      <c r="W517">
        <v>0</v>
      </c>
      <c r="X517">
        <v>1835866963</v>
      </c>
      <c r="Y517">
        <v>1.1439999999999999</v>
      </c>
      <c r="AA517">
        <v>34883.879999999997</v>
      </c>
      <c r="AB517">
        <v>0</v>
      </c>
      <c r="AC517">
        <v>0</v>
      </c>
      <c r="AD517">
        <v>0</v>
      </c>
      <c r="AE517">
        <v>11666.85</v>
      </c>
      <c r="AF517">
        <v>0</v>
      </c>
      <c r="AG517">
        <v>0</v>
      </c>
      <c r="AH517">
        <v>0</v>
      </c>
      <c r="AI517">
        <v>2.99</v>
      </c>
      <c r="AJ517">
        <v>1</v>
      </c>
      <c r="AK517">
        <v>1</v>
      </c>
      <c r="AL517">
        <v>1</v>
      </c>
      <c r="AN517">
        <v>0</v>
      </c>
      <c r="AO517">
        <v>0</v>
      </c>
      <c r="AP517">
        <v>0</v>
      </c>
      <c r="AQ517">
        <v>0</v>
      </c>
      <c r="AR517">
        <v>0</v>
      </c>
      <c r="AS517" t="s">
        <v>3</v>
      </c>
      <c r="AT517">
        <v>1.1439999999999999</v>
      </c>
      <c r="AU517" t="s">
        <v>3</v>
      </c>
      <c r="AV517">
        <v>0</v>
      </c>
      <c r="AW517">
        <v>1</v>
      </c>
      <c r="AX517">
        <v>-1</v>
      </c>
      <c r="AY517">
        <v>0</v>
      </c>
      <c r="AZ517">
        <v>0</v>
      </c>
      <c r="BA517" t="s">
        <v>3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Y517*Source!I971</f>
        <v>0</v>
      </c>
      <c r="CY517">
        <f t="shared" si="82"/>
        <v>34883.879999999997</v>
      </c>
      <c r="CZ517">
        <f t="shared" si="83"/>
        <v>11666.85</v>
      </c>
      <c r="DA517">
        <f t="shared" si="84"/>
        <v>2.99</v>
      </c>
      <c r="DB517">
        <f t="shared" si="77"/>
        <v>13346.88</v>
      </c>
      <c r="DC517">
        <f t="shared" si="78"/>
        <v>0</v>
      </c>
    </row>
    <row r="518" spans="1:107" x14ac:dyDescent="0.2">
      <c r="A518">
        <f>ROW(Source!A971)</f>
        <v>971</v>
      </c>
      <c r="B518">
        <v>40385408</v>
      </c>
      <c r="C518">
        <v>40388676</v>
      </c>
      <c r="D518">
        <v>26763569</v>
      </c>
      <c r="E518">
        <v>1</v>
      </c>
      <c r="F518">
        <v>1</v>
      </c>
      <c r="G518">
        <v>26675980</v>
      </c>
      <c r="H518">
        <v>3</v>
      </c>
      <c r="I518" t="s">
        <v>1115</v>
      </c>
      <c r="J518" t="s">
        <v>1116</v>
      </c>
      <c r="K518" t="s">
        <v>1117</v>
      </c>
      <c r="L518">
        <v>1339</v>
      </c>
      <c r="N518">
        <v>1007</v>
      </c>
      <c r="O518" t="s">
        <v>44</v>
      </c>
      <c r="P518" t="s">
        <v>44</v>
      </c>
      <c r="Q518">
        <v>1</v>
      </c>
      <c r="W518">
        <v>0</v>
      </c>
      <c r="X518">
        <v>-1236741395</v>
      </c>
      <c r="Y518">
        <v>7.91</v>
      </c>
      <c r="AA518">
        <v>5.91</v>
      </c>
      <c r="AB518">
        <v>0</v>
      </c>
      <c r="AC518">
        <v>0</v>
      </c>
      <c r="AD518">
        <v>0</v>
      </c>
      <c r="AE518">
        <v>5.91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7.91</v>
      </c>
      <c r="AU518" t="s">
        <v>3</v>
      </c>
      <c r="AV518">
        <v>0</v>
      </c>
      <c r="AW518">
        <v>2</v>
      </c>
      <c r="AX518">
        <v>40388710</v>
      </c>
      <c r="AY518">
        <v>1</v>
      </c>
      <c r="AZ518">
        <v>0</v>
      </c>
      <c r="BA518">
        <v>506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Y518*Source!I971</f>
        <v>0</v>
      </c>
      <c r="CY518">
        <f t="shared" si="82"/>
        <v>5.91</v>
      </c>
      <c r="CZ518">
        <f t="shared" si="83"/>
        <v>5.91</v>
      </c>
      <c r="DA518">
        <f t="shared" si="84"/>
        <v>1</v>
      </c>
      <c r="DB518">
        <f t="shared" si="77"/>
        <v>46.75</v>
      </c>
      <c r="DC518">
        <f t="shared" si="78"/>
        <v>0</v>
      </c>
    </row>
    <row r="519" spans="1:107" x14ac:dyDescent="0.2">
      <c r="A519">
        <f>ROW(Source!A971)</f>
        <v>971</v>
      </c>
      <c r="B519">
        <v>40385408</v>
      </c>
      <c r="C519">
        <v>40388676</v>
      </c>
      <c r="D519">
        <v>26764081</v>
      </c>
      <c r="E519">
        <v>1</v>
      </c>
      <c r="F519">
        <v>1</v>
      </c>
      <c r="G519">
        <v>26675980</v>
      </c>
      <c r="H519">
        <v>3</v>
      </c>
      <c r="I519" t="s">
        <v>1118</v>
      </c>
      <c r="J519" t="s">
        <v>1119</v>
      </c>
      <c r="K519" t="s">
        <v>1120</v>
      </c>
      <c r="L519">
        <v>1339</v>
      </c>
      <c r="N519">
        <v>1007</v>
      </c>
      <c r="O519" t="s">
        <v>44</v>
      </c>
      <c r="P519" t="s">
        <v>44</v>
      </c>
      <c r="Q519">
        <v>1</v>
      </c>
      <c r="W519">
        <v>0</v>
      </c>
      <c r="X519">
        <v>138241181</v>
      </c>
      <c r="Y519">
        <v>1.52</v>
      </c>
      <c r="AA519">
        <v>5.67</v>
      </c>
      <c r="AB519">
        <v>0</v>
      </c>
      <c r="AC519">
        <v>0</v>
      </c>
      <c r="AD519">
        <v>0</v>
      </c>
      <c r="AE519">
        <v>5.67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1.52</v>
      </c>
      <c r="AU519" t="s">
        <v>3</v>
      </c>
      <c r="AV519">
        <v>0</v>
      </c>
      <c r="AW519">
        <v>2</v>
      </c>
      <c r="AX519">
        <v>40388711</v>
      </c>
      <c r="AY519">
        <v>1</v>
      </c>
      <c r="AZ519">
        <v>0</v>
      </c>
      <c r="BA519">
        <v>507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Y519*Source!I971</f>
        <v>0</v>
      </c>
      <c r="CY519">
        <f t="shared" si="82"/>
        <v>5.67</v>
      </c>
      <c r="CZ519">
        <f t="shared" si="83"/>
        <v>5.67</v>
      </c>
      <c r="DA519">
        <f t="shared" si="84"/>
        <v>1</v>
      </c>
      <c r="DB519">
        <f t="shared" si="77"/>
        <v>8.6199999999999992</v>
      </c>
      <c r="DC519">
        <f t="shared" si="78"/>
        <v>0</v>
      </c>
    </row>
    <row r="520" spans="1:107" x14ac:dyDescent="0.2">
      <c r="A520">
        <f>ROW(Source!A971)</f>
        <v>971</v>
      </c>
      <c r="B520">
        <v>40385408</v>
      </c>
      <c r="C520">
        <v>40388676</v>
      </c>
      <c r="D520">
        <v>26781701</v>
      </c>
      <c r="E520">
        <v>1</v>
      </c>
      <c r="F520">
        <v>1</v>
      </c>
      <c r="G520">
        <v>26675980</v>
      </c>
      <c r="H520">
        <v>3</v>
      </c>
      <c r="I520" t="s">
        <v>1145</v>
      </c>
      <c r="J520" t="s">
        <v>1146</v>
      </c>
      <c r="K520" t="s">
        <v>1147</v>
      </c>
      <c r="L520">
        <v>1339</v>
      </c>
      <c r="N520">
        <v>1007</v>
      </c>
      <c r="O520" t="s">
        <v>44</v>
      </c>
      <c r="P520" t="s">
        <v>44</v>
      </c>
      <c r="Q520">
        <v>1</v>
      </c>
      <c r="W520">
        <v>0</v>
      </c>
      <c r="X520">
        <v>-1462186662</v>
      </c>
      <c r="Y520">
        <v>2.75</v>
      </c>
      <c r="AA520">
        <v>745.24</v>
      </c>
      <c r="AB520">
        <v>0</v>
      </c>
      <c r="AC520">
        <v>0</v>
      </c>
      <c r="AD520">
        <v>0</v>
      </c>
      <c r="AE520">
        <v>745.24</v>
      </c>
      <c r="AF520">
        <v>0</v>
      </c>
      <c r="AG520">
        <v>0</v>
      </c>
      <c r="AH520">
        <v>0</v>
      </c>
      <c r="AI520">
        <v>1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2.75</v>
      </c>
      <c r="AU520" t="s">
        <v>3</v>
      </c>
      <c r="AV520">
        <v>0</v>
      </c>
      <c r="AW520">
        <v>2</v>
      </c>
      <c r="AX520">
        <v>40388712</v>
      </c>
      <c r="AY520">
        <v>1</v>
      </c>
      <c r="AZ520">
        <v>0</v>
      </c>
      <c r="BA520">
        <v>508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Y520*Source!I971</f>
        <v>0</v>
      </c>
      <c r="CY520">
        <f t="shared" si="82"/>
        <v>745.24</v>
      </c>
      <c r="CZ520">
        <f t="shared" si="83"/>
        <v>745.24</v>
      </c>
      <c r="DA520">
        <f t="shared" si="84"/>
        <v>1</v>
      </c>
      <c r="DB520">
        <f t="shared" si="77"/>
        <v>2049.41</v>
      </c>
      <c r="DC520">
        <f t="shared" si="78"/>
        <v>0</v>
      </c>
    </row>
    <row r="521" spans="1:107" x14ac:dyDescent="0.2">
      <c r="A521">
        <f>ROW(Source!A971)</f>
        <v>971</v>
      </c>
      <c r="B521">
        <v>40385408</v>
      </c>
      <c r="C521">
        <v>40388676</v>
      </c>
      <c r="D521">
        <v>26782073</v>
      </c>
      <c r="E521">
        <v>1</v>
      </c>
      <c r="F521">
        <v>1</v>
      </c>
      <c r="G521">
        <v>26675980</v>
      </c>
      <c r="H521">
        <v>3</v>
      </c>
      <c r="I521" t="s">
        <v>1148</v>
      </c>
      <c r="J521" t="s">
        <v>1149</v>
      </c>
      <c r="K521" t="s">
        <v>1150</v>
      </c>
      <c r="L521">
        <v>1348</v>
      </c>
      <c r="N521">
        <v>1009</v>
      </c>
      <c r="O521" t="s">
        <v>57</v>
      </c>
      <c r="P521" t="s">
        <v>57</v>
      </c>
      <c r="Q521">
        <v>1000</v>
      </c>
      <c r="W521">
        <v>0</v>
      </c>
      <c r="X521">
        <v>-1951861399</v>
      </c>
      <c r="Y521">
        <v>4.2000000000000003E-2</v>
      </c>
      <c r="AA521">
        <v>4495.6499999999996</v>
      </c>
      <c r="AB521">
        <v>0</v>
      </c>
      <c r="AC521">
        <v>0</v>
      </c>
      <c r="AD521">
        <v>0</v>
      </c>
      <c r="AE521">
        <v>4495.6499999999996</v>
      </c>
      <c r="AF521">
        <v>0</v>
      </c>
      <c r="AG521">
        <v>0</v>
      </c>
      <c r="AH521">
        <v>0</v>
      </c>
      <c r="AI521">
        <v>1</v>
      </c>
      <c r="AJ521">
        <v>1</v>
      </c>
      <c r="AK521">
        <v>1</v>
      </c>
      <c r="AL521">
        <v>1</v>
      </c>
      <c r="AN521">
        <v>0</v>
      </c>
      <c r="AO521">
        <v>1</v>
      </c>
      <c r="AP521">
        <v>0</v>
      </c>
      <c r="AQ521">
        <v>0</v>
      </c>
      <c r="AR521">
        <v>0</v>
      </c>
      <c r="AS521" t="s">
        <v>3</v>
      </c>
      <c r="AT521">
        <v>4.2000000000000003E-2</v>
      </c>
      <c r="AU521" t="s">
        <v>3</v>
      </c>
      <c r="AV521">
        <v>0</v>
      </c>
      <c r="AW521">
        <v>2</v>
      </c>
      <c r="AX521">
        <v>40388713</v>
      </c>
      <c r="AY521">
        <v>1</v>
      </c>
      <c r="AZ521">
        <v>0</v>
      </c>
      <c r="BA521">
        <v>509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Y521*Source!I971</f>
        <v>0</v>
      </c>
      <c r="CY521">
        <f t="shared" si="82"/>
        <v>4495.6499999999996</v>
      </c>
      <c r="CZ521">
        <f t="shared" si="83"/>
        <v>4495.6499999999996</v>
      </c>
      <c r="DA521">
        <f t="shared" si="84"/>
        <v>1</v>
      </c>
      <c r="DB521">
        <f t="shared" si="77"/>
        <v>188.82</v>
      </c>
      <c r="DC521">
        <f t="shared" si="78"/>
        <v>0</v>
      </c>
    </row>
    <row r="522" spans="1:107" x14ac:dyDescent="0.2">
      <c r="A522">
        <f>ROW(Source!A971)</f>
        <v>971</v>
      </c>
      <c r="B522">
        <v>40385408</v>
      </c>
      <c r="C522">
        <v>40388676</v>
      </c>
      <c r="D522">
        <v>26782075</v>
      </c>
      <c r="E522">
        <v>1</v>
      </c>
      <c r="F522">
        <v>1</v>
      </c>
      <c r="G522">
        <v>26675980</v>
      </c>
      <c r="H522">
        <v>3</v>
      </c>
      <c r="I522" t="s">
        <v>1151</v>
      </c>
      <c r="J522" t="s">
        <v>1152</v>
      </c>
      <c r="K522" t="s">
        <v>1153</v>
      </c>
      <c r="L522">
        <v>1348</v>
      </c>
      <c r="N522">
        <v>1009</v>
      </c>
      <c r="O522" t="s">
        <v>57</v>
      </c>
      <c r="P522" t="s">
        <v>57</v>
      </c>
      <c r="Q522">
        <v>1000</v>
      </c>
      <c r="W522">
        <v>0</v>
      </c>
      <c r="X522">
        <v>-1659206081</v>
      </c>
      <c r="Y522">
        <v>0.113</v>
      </c>
      <c r="AA522">
        <v>4673.1499999999996</v>
      </c>
      <c r="AB522">
        <v>0</v>
      </c>
      <c r="AC522">
        <v>0</v>
      </c>
      <c r="AD522">
        <v>0</v>
      </c>
      <c r="AE522">
        <v>4673.1499999999996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0.113</v>
      </c>
      <c r="AU522" t="s">
        <v>3</v>
      </c>
      <c r="AV522">
        <v>0</v>
      </c>
      <c r="AW522">
        <v>2</v>
      </c>
      <c r="AX522">
        <v>40388714</v>
      </c>
      <c r="AY522">
        <v>1</v>
      </c>
      <c r="AZ522">
        <v>0</v>
      </c>
      <c r="BA522">
        <v>510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Y522*Source!I971</f>
        <v>0</v>
      </c>
      <c r="CY522">
        <f t="shared" si="82"/>
        <v>4673.1499999999996</v>
      </c>
      <c r="CZ522">
        <f t="shared" si="83"/>
        <v>4673.1499999999996</v>
      </c>
      <c r="DA522">
        <f t="shared" si="84"/>
        <v>1</v>
      </c>
      <c r="DB522">
        <f t="shared" si="77"/>
        <v>528.07000000000005</v>
      </c>
      <c r="DC522">
        <f t="shared" si="78"/>
        <v>0</v>
      </c>
    </row>
    <row r="523" spans="1:107" x14ac:dyDescent="0.2">
      <c r="A523">
        <f>ROW(Source!A971)</f>
        <v>971</v>
      </c>
      <c r="B523">
        <v>40385408</v>
      </c>
      <c r="C523">
        <v>40388676</v>
      </c>
      <c r="D523">
        <v>26736904</v>
      </c>
      <c r="E523">
        <v>26675980</v>
      </c>
      <c r="F523">
        <v>1</v>
      </c>
      <c r="G523">
        <v>26675980</v>
      </c>
      <c r="H523">
        <v>3</v>
      </c>
      <c r="I523" t="s">
        <v>991</v>
      </c>
      <c r="J523" t="s">
        <v>3</v>
      </c>
      <c r="K523" t="s">
        <v>992</v>
      </c>
      <c r="L523">
        <v>1344</v>
      </c>
      <c r="N523">
        <v>1008</v>
      </c>
      <c r="O523" t="s">
        <v>931</v>
      </c>
      <c r="P523" t="s">
        <v>931</v>
      </c>
      <c r="Q523">
        <v>1</v>
      </c>
      <c r="W523">
        <v>0</v>
      </c>
      <c r="X523">
        <v>-94250534</v>
      </c>
      <c r="Y523">
        <v>80.319999999999993</v>
      </c>
      <c r="AA523">
        <v>1</v>
      </c>
      <c r="AB523">
        <v>0</v>
      </c>
      <c r="AC523">
        <v>0</v>
      </c>
      <c r="AD523">
        <v>0</v>
      </c>
      <c r="AE523">
        <v>1</v>
      </c>
      <c r="AF523">
        <v>0</v>
      </c>
      <c r="AG523">
        <v>0</v>
      </c>
      <c r="AH523">
        <v>0</v>
      </c>
      <c r="AI523">
        <v>1</v>
      </c>
      <c r="AJ523">
        <v>1</v>
      </c>
      <c r="AK523">
        <v>1</v>
      </c>
      <c r="AL523">
        <v>1</v>
      </c>
      <c r="AN523">
        <v>0</v>
      </c>
      <c r="AO523">
        <v>1</v>
      </c>
      <c r="AP523">
        <v>0</v>
      </c>
      <c r="AQ523">
        <v>0</v>
      </c>
      <c r="AR523">
        <v>0</v>
      </c>
      <c r="AS523" t="s">
        <v>3</v>
      </c>
      <c r="AT523">
        <v>80.319999999999993</v>
      </c>
      <c r="AU523" t="s">
        <v>3</v>
      </c>
      <c r="AV523">
        <v>0</v>
      </c>
      <c r="AW523">
        <v>2</v>
      </c>
      <c r="AX523">
        <v>40388718</v>
      </c>
      <c r="AY523">
        <v>1</v>
      </c>
      <c r="AZ523">
        <v>0</v>
      </c>
      <c r="BA523">
        <v>514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Y523*Source!I971</f>
        <v>0</v>
      </c>
      <c r="CY523">
        <f t="shared" si="82"/>
        <v>1</v>
      </c>
      <c r="CZ523">
        <f t="shared" si="83"/>
        <v>1</v>
      </c>
      <c r="DA523">
        <f t="shared" si="84"/>
        <v>1</v>
      </c>
      <c r="DB523">
        <f t="shared" si="77"/>
        <v>80.319999999999993</v>
      </c>
      <c r="DC523">
        <f t="shared" si="78"/>
        <v>0</v>
      </c>
    </row>
    <row r="524" spans="1:107" x14ac:dyDescent="0.2">
      <c r="A524">
        <f>ROW(Source!A979)</f>
        <v>979</v>
      </c>
      <c r="B524">
        <v>40385408</v>
      </c>
      <c r="C524">
        <v>40388726</v>
      </c>
      <c r="D524">
        <v>26715131</v>
      </c>
      <c r="E524">
        <v>26675980</v>
      </c>
      <c r="F524">
        <v>1</v>
      </c>
      <c r="G524">
        <v>26675980</v>
      </c>
      <c r="H524">
        <v>1</v>
      </c>
      <c r="I524" t="s">
        <v>901</v>
      </c>
      <c r="J524" t="s">
        <v>3</v>
      </c>
      <c r="K524" t="s">
        <v>902</v>
      </c>
      <c r="L524">
        <v>1191</v>
      </c>
      <c r="N524">
        <v>1013</v>
      </c>
      <c r="O524" t="s">
        <v>903</v>
      </c>
      <c r="P524" t="s">
        <v>903</v>
      </c>
      <c r="Q524">
        <v>1</v>
      </c>
      <c r="W524">
        <v>0</v>
      </c>
      <c r="X524">
        <v>476480486</v>
      </c>
      <c r="Y524">
        <v>5.31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</v>
      </c>
      <c r="AJ524">
        <v>1</v>
      </c>
      <c r="AK524">
        <v>1</v>
      </c>
      <c r="AL524">
        <v>1</v>
      </c>
      <c r="AN524">
        <v>0</v>
      </c>
      <c r="AO524">
        <v>1</v>
      </c>
      <c r="AP524">
        <v>0</v>
      </c>
      <c r="AQ524">
        <v>0</v>
      </c>
      <c r="AR524">
        <v>0</v>
      </c>
      <c r="AS524" t="s">
        <v>3</v>
      </c>
      <c r="AT524">
        <v>5.31</v>
      </c>
      <c r="AU524" t="s">
        <v>3</v>
      </c>
      <c r="AV524">
        <v>1</v>
      </c>
      <c r="AW524">
        <v>2</v>
      </c>
      <c r="AX524">
        <v>40388732</v>
      </c>
      <c r="AY524">
        <v>1</v>
      </c>
      <c r="AZ524">
        <v>0</v>
      </c>
      <c r="BA524">
        <v>515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Y524*Source!I979</f>
        <v>0</v>
      </c>
      <c r="CY524">
        <f>AD524</f>
        <v>0</v>
      </c>
      <c r="CZ524">
        <f>AH524</f>
        <v>0</v>
      </c>
      <c r="DA524">
        <f>AL524</f>
        <v>1</v>
      </c>
      <c r="DB524">
        <f t="shared" si="77"/>
        <v>0</v>
      </c>
      <c r="DC524">
        <f t="shared" si="78"/>
        <v>0</v>
      </c>
    </row>
    <row r="525" spans="1:107" x14ac:dyDescent="0.2">
      <c r="A525">
        <f>ROW(Source!A979)</f>
        <v>979</v>
      </c>
      <c r="B525">
        <v>40385408</v>
      </c>
      <c r="C525">
        <v>40388726</v>
      </c>
      <c r="D525">
        <v>26787841</v>
      </c>
      <c r="E525">
        <v>1</v>
      </c>
      <c r="F525">
        <v>1</v>
      </c>
      <c r="G525">
        <v>26675980</v>
      </c>
      <c r="H525">
        <v>2</v>
      </c>
      <c r="I525" t="s">
        <v>1130</v>
      </c>
      <c r="J525" t="s">
        <v>1131</v>
      </c>
      <c r="K525" t="s">
        <v>1132</v>
      </c>
      <c r="L525">
        <v>1367</v>
      </c>
      <c r="N525">
        <v>1011</v>
      </c>
      <c r="O525" t="s">
        <v>907</v>
      </c>
      <c r="P525" t="s">
        <v>907</v>
      </c>
      <c r="Q525">
        <v>1</v>
      </c>
      <c r="W525">
        <v>0</v>
      </c>
      <c r="X525">
        <v>-421688854</v>
      </c>
      <c r="Y525">
        <v>1.1200000000000001</v>
      </c>
      <c r="AA525">
        <v>0</v>
      </c>
      <c r="AB525">
        <v>18.13</v>
      </c>
      <c r="AC525">
        <v>1.42</v>
      </c>
      <c r="AD525">
        <v>0</v>
      </c>
      <c r="AE525">
        <v>0</v>
      </c>
      <c r="AF525">
        <v>17.32</v>
      </c>
      <c r="AG525">
        <v>1.36</v>
      </c>
      <c r="AH525">
        <v>0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0</v>
      </c>
      <c r="AQ525">
        <v>0</v>
      </c>
      <c r="AR525">
        <v>0</v>
      </c>
      <c r="AS525" t="s">
        <v>3</v>
      </c>
      <c r="AT525">
        <v>1.1200000000000001</v>
      </c>
      <c r="AU525" t="s">
        <v>3</v>
      </c>
      <c r="AV525">
        <v>0</v>
      </c>
      <c r="AW525">
        <v>2</v>
      </c>
      <c r="AX525">
        <v>40388733</v>
      </c>
      <c r="AY525">
        <v>1</v>
      </c>
      <c r="AZ525">
        <v>0</v>
      </c>
      <c r="BA525">
        <v>516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Y525*Source!I979</f>
        <v>0</v>
      </c>
      <c r="CY525">
        <f>AB525</f>
        <v>18.13</v>
      </c>
      <c r="CZ525">
        <f>AF525</f>
        <v>17.32</v>
      </c>
      <c r="DA525">
        <f>AJ525</f>
        <v>1</v>
      </c>
      <c r="DB525">
        <f t="shared" si="77"/>
        <v>19.399999999999999</v>
      </c>
      <c r="DC525">
        <f t="shared" si="78"/>
        <v>1.52</v>
      </c>
    </row>
    <row r="526" spans="1:107" x14ac:dyDescent="0.2">
      <c r="A526">
        <f>ROW(Source!A979)</f>
        <v>979</v>
      </c>
      <c r="B526">
        <v>40385408</v>
      </c>
      <c r="C526">
        <v>40388726</v>
      </c>
      <c r="D526">
        <v>26715879</v>
      </c>
      <c r="E526">
        <v>26675980</v>
      </c>
      <c r="F526">
        <v>1</v>
      </c>
      <c r="G526">
        <v>26675980</v>
      </c>
      <c r="H526">
        <v>2</v>
      </c>
      <c r="I526" t="s">
        <v>929</v>
      </c>
      <c r="J526" t="s">
        <v>3</v>
      </c>
      <c r="K526" t="s">
        <v>930</v>
      </c>
      <c r="L526">
        <v>1344</v>
      </c>
      <c r="N526">
        <v>1008</v>
      </c>
      <c r="O526" t="s">
        <v>931</v>
      </c>
      <c r="P526" t="s">
        <v>931</v>
      </c>
      <c r="Q526">
        <v>1</v>
      </c>
      <c r="W526">
        <v>0</v>
      </c>
      <c r="X526">
        <v>-1180195794</v>
      </c>
      <c r="Y526">
        <v>1.49</v>
      </c>
      <c r="AA526">
        <v>0</v>
      </c>
      <c r="AB526">
        <v>1.05</v>
      </c>
      <c r="AC526">
        <v>0</v>
      </c>
      <c r="AD526">
        <v>0</v>
      </c>
      <c r="AE526">
        <v>0</v>
      </c>
      <c r="AF526">
        <v>1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1.49</v>
      </c>
      <c r="AU526" t="s">
        <v>3</v>
      </c>
      <c r="AV526">
        <v>0</v>
      </c>
      <c r="AW526">
        <v>2</v>
      </c>
      <c r="AX526">
        <v>40388734</v>
      </c>
      <c r="AY526">
        <v>1</v>
      </c>
      <c r="AZ526">
        <v>0</v>
      </c>
      <c r="BA526">
        <v>517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Y526*Source!I979</f>
        <v>0</v>
      </c>
      <c r="CY526">
        <f>AB526</f>
        <v>1.05</v>
      </c>
      <c r="CZ526">
        <f>AF526</f>
        <v>1</v>
      </c>
      <c r="DA526">
        <f>AJ526</f>
        <v>1</v>
      </c>
      <c r="DB526">
        <f t="shared" si="77"/>
        <v>1.49</v>
      </c>
      <c r="DC526">
        <f t="shared" si="78"/>
        <v>0</v>
      </c>
    </row>
    <row r="527" spans="1:107" x14ac:dyDescent="0.2">
      <c r="A527">
        <f>ROW(Source!A979)</f>
        <v>979</v>
      </c>
      <c r="B527">
        <v>40385408</v>
      </c>
      <c r="C527">
        <v>40388726</v>
      </c>
      <c r="D527">
        <v>26766027</v>
      </c>
      <c r="E527">
        <v>1</v>
      </c>
      <c r="F527">
        <v>1</v>
      </c>
      <c r="G527">
        <v>26675980</v>
      </c>
      <c r="H527">
        <v>3</v>
      </c>
      <c r="I527" t="s">
        <v>665</v>
      </c>
      <c r="J527" t="s">
        <v>667</v>
      </c>
      <c r="K527" t="s">
        <v>666</v>
      </c>
      <c r="L527">
        <v>1346</v>
      </c>
      <c r="N527">
        <v>1009</v>
      </c>
      <c r="O527" t="s">
        <v>318</v>
      </c>
      <c r="P527" t="s">
        <v>318</v>
      </c>
      <c r="Q527">
        <v>1</v>
      </c>
      <c r="W527">
        <v>0</v>
      </c>
      <c r="X527">
        <v>-1866386001</v>
      </c>
      <c r="Y527">
        <v>9</v>
      </c>
      <c r="AA527">
        <v>82.44</v>
      </c>
      <c r="AB527">
        <v>0</v>
      </c>
      <c r="AC527">
        <v>0</v>
      </c>
      <c r="AD527">
        <v>0</v>
      </c>
      <c r="AE527">
        <v>48.21</v>
      </c>
      <c r="AF527">
        <v>0</v>
      </c>
      <c r="AG527">
        <v>0</v>
      </c>
      <c r="AH527">
        <v>0</v>
      </c>
      <c r="AI527">
        <v>1.71</v>
      </c>
      <c r="AJ527">
        <v>1</v>
      </c>
      <c r="AK527">
        <v>1</v>
      </c>
      <c r="AL527">
        <v>1</v>
      </c>
      <c r="AN527">
        <v>0</v>
      </c>
      <c r="AO527">
        <v>0</v>
      </c>
      <c r="AP527">
        <v>0</v>
      </c>
      <c r="AQ527">
        <v>0</v>
      </c>
      <c r="AR527">
        <v>0</v>
      </c>
      <c r="AS527" t="s">
        <v>3</v>
      </c>
      <c r="AT527">
        <v>9</v>
      </c>
      <c r="AU527" t="s">
        <v>3</v>
      </c>
      <c r="AV527">
        <v>0</v>
      </c>
      <c r="AW527">
        <v>1</v>
      </c>
      <c r="AX527">
        <v>-1</v>
      </c>
      <c r="AY527">
        <v>0</v>
      </c>
      <c r="AZ527">
        <v>0</v>
      </c>
      <c r="BA527" t="s">
        <v>3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Y527*Source!I979</f>
        <v>0</v>
      </c>
      <c r="CY527">
        <f>AA527</f>
        <v>82.44</v>
      </c>
      <c r="CZ527">
        <f>AE527</f>
        <v>48.21</v>
      </c>
      <c r="DA527">
        <f>AI527</f>
        <v>1.71</v>
      </c>
      <c r="DB527">
        <f t="shared" si="77"/>
        <v>433.89</v>
      </c>
      <c r="DC527">
        <f t="shared" si="78"/>
        <v>0</v>
      </c>
    </row>
    <row r="528" spans="1:107" x14ac:dyDescent="0.2">
      <c r="A528">
        <f>ROW(Source!A979)</f>
        <v>979</v>
      </c>
      <c r="B528">
        <v>40385408</v>
      </c>
      <c r="C528">
        <v>40388726</v>
      </c>
      <c r="D528">
        <v>26763664</v>
      </c>
      <c r="E528">
        <v>1</v>
      </c>
      <c r="F528">
        <v>1</v>
      </c>
      <c r="G528">
        <v>26675980</v>
      </c>
      <c r="H528">
        <v>3</v>
      </c>
      <c r="I528" t="s">
        <v>1133</v>
      </c>
      <c r="J528" t="s">
        <v>1134</v>
      </c>
      <c r="K528" t="s">
        <v>1135</v>
      </c>
      <c r="L528">
        <v>1348</v>
      </c>
      <c r="N528">
        <v>1009</v>
      </c>
      <c r="O528" t="s">
        <v>57</v>
      </c>
      <c r="P528" t="s">
        <v>57</v>
      </c>
      <c r="Q528">
        <v>1000</v>
      </c>
      <c r="W528">
        <v>0</v>
      </c>
      <c r="X528">
        <v>-904493642</v>
      </c>
      <c r="Y528">
        <v>1.5E-3</v>
      </c>
      <c r="AA528">
        <v>6303.6</v>
      </c>
      <c r="AB528">
        <v>0</v>
      </c>
      <c r="AC528">
        <v>0</v>
      </c>
      <c r="AD528">
        <v>0</v>
      </c>
      <c r="AE528">
        <v>6303.6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1</v>
      </c>
      <c r="AL528">
        <v>1</v>
      </c>
      <c r="AN528">
        <v>0</v>
      </c>
      <c r="AO528">
        <v>1</v>
      </c>
      <c r="AP528">
        <v>0</v>
      </c>
      <c r="AQ528">
        <v>0</v>
      </c>
      <c r="AR528">
        <v>0</v>
      </c>
      <c r="AS528" t="s">
        <v>3</v>
      </c>
      <c r="AT528">
        <v>1.5E-3</v>
      </c>
      <c r="AU528" t="s">
        <v>3</v>
      </c>
      <c r="AV528">
        <v>0</v>
      </c>
      <c r="AW528">
        <v>2</v>
      </c>
      <c r="AX528">
        <v>40388735</v>
      </c>
      <c r="AY528">
        <v>1</v>
      </c>
      <c r="AZ528">
        <v>0</v>
      </c>
      <c r="BA528">
        <v>518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Y528*Source!I979</f>
        <v>0</v>
      </c>
      <c r="CY528">
        <f>AA528</f>
        <v>6303.6</v>
      </c>
      <c r="CZ528">
        <f>AE528</f>
        <v>6303.6</v>
      </c>
      <c r="DA528">
        <f>AI528</f>
        <v>1</v>
      </c>
      <c r="DB528">
        <f t="shared" si="77"/>
        <v>9.4600000000000009</v>
      </c>
      <c r="DC528">
        <f t="shared" si="78"/>
        <v>0</v>
      </c>
    </row>
    <row r="529" spans="1:107" x14ac:dyDescent="0.2">
      <c r="A529">
        <f>ROW(Source!A981)</f>
        <v>981</v>
      </c>
      <c r="B529">
        <v>40385408</v>
      </c>
      <c r="C529">
        <v>40388738</v>
      </c>
      <c r="D529">
        <v>26715131</v>
      </c>
      <c r="E529">
        <v>26675980</v>
      </c>
      <c r="F529">
        <v>1</v>
      </c>
      <c r="G529">
        <v>26675980</v>
      </c>
      <c r="H529">
        <v>1</v>
      </c>
      <c r="I529" t="s">
        <v>901</v>
      </c>
      <c r="J529" t="s">
        <v>3</v>
      </c>
      <c r="K529" t="s">
        <v>902</v>
      </c>
      <c r="L529">
        <v>1191</v>
      </c>
      <c r="N529">
        <v>1013</v>
      </c>
      <c r="O529" t="s">
        <v>903</v>
      </c>
      <c r="P529" t="s">
        <v>903</v>
      </c>
      <c r="Q529">
        <v>1</v>
      </c>
      <c r="W529">
        <v>0</v>
      </c>
      <c r="X529">
        <v>476480486</v>
      </c>
      <c r="Y529">
        <v>2.13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1</v>
      </c>
      <c r="AJ529">
        <v>1</v>
      </c>
      <c r="AK529">
        <v>1</v>
      </c>
      <c r="AL529">
        <v>1</v>
      </c>
      <c r="AN529">
        <v>0</v>
      </c>
      <c r="AO529">
        <v>1</v>
      </c>
      <c r="AP529">
        <v>0</v>
      </c>
      <c r="AQ529">
        <v>0</v>
      </c>
      <c r="AR529">
        <v>0</v>
      </c>
      <c r="AS529" t="s">
        <v>3</v>
      </c>
      <c r="AT529">
        <v>2.13</v>
      </c>
      <c r="AU529" t="s">
        <v>3</v>
      </c>
      <c r="AV529">
        <v>1</v>
      </c>
      <c r="AW529">
        <v>2</v>
      </c>
      <c r="AX529">
        <v>40388744</v>
      </c>
      <c r="AY529">
        <v>1</v>
      </c>
      <c r="AZ529">
        <v>0</v>
      </c>
      <c r="BA529">
        <v>520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Y529*Source!I981</f>
        <v>0</v>
      </c>
      <c r="CY529">
        <f>AD529</f>
        <v>0</v>
      </c>
      <c r="CZ529">
        <f>AH529</f>
        <v>0</v>
      </c>
      <c r="DA529">
        <f>AL529</f>
        <v>1</v>
      </c>
      <c r="DB529">
        <f t="shared" ref="DB529:DB560" si="85">ROUND(ROUND(AT529*CZ529,2),6)</f>
        <v>0</v>
      </c>
      <c r="DC529">
        <f t="shared" ref="DC529:DC560" si="86">ROUND(ROUND(AT529*AG529,2),6)</f>
        <v>0</v>
      </c>
    </row>
    <row r="530" spans="1:107" x14ac:dyDescent="0.2">
      <c r="A530">
        <f>ROW(Source!A981)</f>
        <v>981</v>
      </c>
      <c r="B530">
        <v>40385408</v>
      </c>
      <c r="C530">
        <v>40388738</v>
      </c>
      <c r="D530">
        <v>26788215</v>
      </c>
      <c r="E530">
        <v>1</v>
      </c>
      <c r="F530">
        <v>1</v>
      </c>
      <c r="G530">
        <v>26675980</v>
      </c>
      <c r="H530">
        <v>2</v>
      </c>
      <c r="I530" t="s">
        <v>932</v>
      </c>
      <c r="J530" t="s">
        <v>933</v>
      </c>
      <c r="K530" t="s">
        <v>934</v>
      </c>
      <c r="L530">
        <v>1367</v>
      </c>
      <c r="N530">
        <v>1011</v>
      </c>
      <c r="O530" t="s">
        <v>907</v>
      </c>
      <c r="P530" t="s">
        <v>907</v>
      </c>
      <c r="Q530">
        <v>1</v>
      </c>
      <c r="W530">
        <v>0</v>
      </c>
      <c r="X530">
        <v>-628430174</v>
      </c>
      <c r="Y530">
        <v>0.01</v>
      </c>
      <c r="AA530">
        <v>0</v>
      </c>
      <c r="AB530">
        <v>80.42</v>
      </c>
      <c r="AC530">
        <v>15.03</v>
      </c>
      <c r="AD530">
        <v>0</v>
      </c>
      <c r="AE530">
        <v>0</v>
      </c>
      <c r="AF530">
        <v>76.81</v>
      </c>
      <c r="AG530">
        <v>14.36</v>
      </c>
      <c r="AH530">
        <v>0</v>
      </c>
      <c r="AI530">
        <v>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0.01</v>
      </c>
      <c r="AU530" t="s">
        <v>3</v>
      </c>
      <c r="AV530">
        <v>0</v>
      </c>
      <c r="AW530">
        <v>2</v>
      </c>
      <c r="AX530">
        <v>40388745</v>
      </c>
      <c r="AY530">
        <v>1</v>
      </c>
      <c r="AZ530">
        <v>0</v>
      </c>
      <c r="BA530">
        <v>521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Y530*Source!I981</f>
        <v>0</v>
      </c>
      <c r="CY530">
        <f>AB530</f>
        <v>80.42</v>
      </c>
      <c r="CZ530">
        <f>AF530</f>
        <v>76.81</v>
      </c>
      <c r="DA530">
        <f>AJ530</f>
        <v>1</v>
      </c>
      <c r="DB530">
        <f t="shared" si="85"/>
        <v>0.77</v>
      </c>
      <c r="DC530">
        <f t="shared" si="86"/>
        <v>0.14000000000000001</v>
      </c>
    </row>
    <row r="531" spans="1:107" x14ac:dyDescent="0.2">
      <c r="A531">
        <f>ROW(Source!A981)</f>
        <v>981</v>
      </c>
      <c r="B531">
        <v>40385408</v>
      </c>
      <c r="C531">
        <v>40388738</v>
      </c>
      <c r="D531">
        <v>26787555</v>
      </c>
      <c r="E531">
        <v>1</v>
      </c>
      <c r="F531">
        <v>1</v>
      </c>
      <c r="G531">
        <v>26675980</v>
      </c>
      <c r="H531">
        <v>2</v>
      </c>
      <c r="I531" t="s">
        <v>995</v>
      </c>
      <c r="J531" t="s">
        <v>996</v>
      </c>
      <c r="K531" t="s">
        <v>997</v>
      </c>
      <c r="L531">
        <v>1367</v>
      </c>
      <c r="N531">
        <v>1011</v>
      </c>
      <c r="O531" t="s">
        <v>907</v>
      </c>
      <c r="P531" t="s">
        <v>907</v>
      </c>
      <c r="Q531">
        <v>1</v>
      </c>
      <c r="W531">
        <v>0</v>
      </c>
      <c r="X531">
        <v>482200787</v>
      </c>
      <c r="Y531">
        <v>0.01</v>
      </c>
      <c r="AA531">
        <v>0</v>
      </c>
      <c r="AB531">
        <v>76.430000000000007</v>
      </c>
      <c r="AC531">
        <v>17.690000000000001</v>
      </c>
      <c r="AD531">
        <v>0</v>
      </c>
      <c r="AE531">
        <v>0</v>
      </c>
      <c r="AF531">
        <v>73</v>
      </c>
      <c r="AG531">
        <v>16.899999999999999</v>
      </c>
      <c r="AH531">
        <v>0</v>
      </c>
      <c r="AI531">
        <v>1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0.01</v>
      </c>
      <c r="AU531" t="s">
        <v>3</v>
      </c>
      <c r="AV531">
        <v>0</v>
      </c>
      <c r="AW531">
        <v>2</v>
      </c>
      <c r="AX531">
        <v>40388746</v>
      </c>
      <c r="AY531">
        <v>1</v>
      </c>
      <c r="AZ531">
        <v>0</v>
      </c>
      <c r="BA531">
        <v>522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Y531*Source!I981</f>
        <v>0</v>
      </c>
      <c r="CY531">
        <f>AB531</f>
        <v>76.430000000000007</v>
      </c>
      <c r="CZ531">
        <f>AF531</f>
        <v>73</v>
      </c>
      <c r="DA531">
        <f>AJ531</f>
        <v>1</v>
      </c>
      <c r="DB531">
        <f t="shared" si="85"/>
        <v>0.73</v>
      </c>
      <c r="DC531">
        <f t="shared" si="86"/>
        <v>0.17</v>
      </c>
    </row>
    <row r="532" spans="1:107" x14ac:dyDescent="0.2">
      <c r="A532">
        <f>ROW(Source!A981)</f>
        <v>981</v>
      </c>
      <c r="B532">
        <v>40385408</v>
      </c>
      <c r="C532">
        <v>40388738</v>
      </c>
      <c r="D532">
        <v>26764645</v>
      </c>
      <c r="E532">
        <v>1</v>
      </c>
      <c r="F532">
        <v>1</v>
      </c>
      <c r="G532">
        <v>26675980</v>
      </c>
      <c r="H532">
        <v>3</v>
      </c>
      <c r="I532" t="s">
        <v>1136</v>
      </c>
      <c r="J532" t="s">
        <v>1137</v>
      </c>
      <c r="K532" t="s">
        <v>1138</v>
      </c>
      <c r="L532">
        <v>1346</v>
      </c>
      <c r="N532">
        <v>1009</v>
      </c>
      <c r="O532" t="s">
        <v>318</v>
      </c>
      <c r="P532" t="s">
        <v>318</v>
      </c>
      <c r="Q532">
        <v>1</v>
      </c>
      <c r="W532">
        <v>0</v>
      </c>
      <c r="X532">
        <v>1751843284</v>
      </c>
      <c r="Y532">
        <v>9</v>
      </c>
      <c r="AA532">
        <v>29.9</v>
      </c>
      <c r="AB532">
        <v>0</v>
      </c>
      <c r="AC532">
        <v>0</v>
      </c>
      <c r="AD532">
        <v>0</v>
      </c>
      <c r="AE532">
        <v>29.9</v>
      </c>
      <c r="AF532">
        <v>0</v>
      </c>
      <c r="AG532">
        <v>0</v>
      </c>
      <c r="AH532">
        <v>0</v>
      </c>
      <c r="AI532">
        <v>1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9</v>
      </c>
      <c r="AU532" t="s">
        <v>3</v>
      </c>
      <c r="AV532">
        <v>0</v>
      </c>
      <c r="AW532">
        <v>2</v>
      </c>
      <c r="AX532">
        <v>40388747</v>
      </c>
      <c r="AY532">
        <v>1</v>
      </c>
      <c r="AZ532">
        <v>0</v>
      </c>
      <c r="BA532">
        <v>523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Y532*Source!I981</f>
        <v>0</v>
      </c>
      <c r="CY532">
        <f>AA532</f>
        <v>29.9</v>
      </c>
      <c r="CZ532">
        <f>AE532</f>
        <v>29.9</v>
      </c>
      <c r="DA532">
        <f>AI532</f>
        <v>1</v>
      </c>
      <c r="DB532">
        <f t="shared" si="85"/>
        <v>269.10000000000002</v>
      </c>
      <c r="DC532">
        <f t="shared" si="86"/>
        <v>0</v>
      </c>
    </row>
    <row r="533" spans="1:107" x14ac:dyDescent="0.2">
      <c r="A533">
        <f>ROW(Source!A981)</f>
        <v>981</v>
      </c>
      <c r="B533">
        <v>40385408</v>
      </c>
      <c r="C533">
        <v>40388738</v>
      </c>
      <c r="D533">
        <v>26764092</v>
      </c>
      <c r="E533">
        <v>1</v>
      </c>
      <c r="F533">
        <v>1</v>
      </c>
      <c r="G533">
        <v>26675980</v>
      </c>
      <c r="H533">
        <v>3</v>
      </c>
      <c r="I533" t="s">
        <v>1139</v>
      </c>
      <c r="J533" t="s">
        <v>1140</v>
      </c>
      <c r="K533" t="s">
        <v>1141</v>
      </c>
      <c r="L533">
        <v>1348</v>
      </c>
      <c r="N533">
        <v>1009</v>
      </c>
      <c r="O533" t="s">
        <v>57</v>
      </c>
      <c r="P533" t="s">
        <v>57</v>
      </c>
      <c r="Q533">
        <v>1000</v>
      </c>
      <c r="W533">
        <v>0</v>
      </c>
      <c r="X533">
        <v>1320659850</v>
      </c>
      <c r="Y533">
        <v>1.48E-3</v>
      </c>
      <c r="AA533">
        <v>12534.98</v>
      </c>
      <c r="AB533">
        <v>0</v>
      </c>
      <c r="AC533">
        <v>0</v>
      </c>
      <c r="AD533">
        <v>0</v>
      </c>
      <c r="AE533">
        <v>12534.98</v>
      </c>
      <c r="AF533">
        <v>0</v>
      </c>
      <c r="AG533">
        <v>0</v>
      </c>
      <c r="AH533">
        <v>0</v>
      </c>
      <c r="AI533">
        <v>1</v>
      </c>
      <c r="AJ533">
        <v>1</v>
      </c>
      <c r="AK533">
        <v>1</v>
      </c>
      <c r="AL533">
        <v>1</v>
      </c>
      <c r="AN533">
        <v>0</v>
      </c>
      <c r="AO533">
        <v>1</v>
      </c>
      <c r="AP533">
        <v>0</v>
      </c>
      <c r="AQ533">
        <v>0</v>
      </c>
      <c r="AR533">
        <v>0</v>
      </c>
      <c r="AS533" t="s">
        <v>3</v>
      </c>
      <c r="AT533">
        <v>1.48E-3</v>
      </c>
      <c r="AU533" t="s">
        <v>3</v>
      </c>
      <c r="AV533">
        <v>0</v>
      </c>
      <c r="AW533">
        <v>2</v>
      </c>
      <c r="AX533">
        <v>40388748</v>
      </c>
      <c r="AY533">
        <v>1</v>
      </c>
      <c r="AZ533">
        <v>0</v>
      </c>
      <c r="BA533">
        <v>524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Y533*Source!I981</f>
        <v>0</v>
      </c>
      <c r="CY533">
        <f>AA533</f>
        <v>12534.98</v>
      </c>
      <c r="CZ533">
        <f>AE533</f>
        <v>12534.98</v>
      </c>
      <c r="DA533">
        <f>AI533</f>
        <v>1</v>
      </c>
      <c r="DB533">
        <f t="shared" si="85"/>
        <v>18.55</v>
      </c>
      <c r="DC533">
        <f t="shared" si="86"/>
        <v>0</v>
      </c>
    </row>
    <row r="534" spans="1:107" x14ac:dyDescent="0.2">
      <c r="A534">
        <f>ROW(Source!A1016)</f>
        <v>1016</v>
      </c>
      <c r="B534">
        <v>40385408</v>
      </c>
      <c r="C534">
        <v>40388749</v>
      </c>
      <c r="D534">
        <v>26715131</v>
      </c>
      <c r="E534">
        <v>26675980</v>
      </c>
      <c r="F534">
        <v>1</v>
      </c>
      <c r="G534">
        <v>26675980</v>
      </c>
      <c r="H534">
        <v>1</v>
      </c>
      <c r="I534" t="s">
        <v>901</v>
      </c>
      <c r="J534" t="s">
        <v>3</v>
      </c>
      <c r="K534" t="s">
        <v>902</v>
      </c>
      <c r="L534">
        <v>1191</v>
      </c>
      <c r="N534">
        <v>1013</v>
      </c>
      <c r="O534" t="s">
        <v>903</v>
      </c>
      <c r="P534" t="s">
        <v>903</v>
      </c>
      <c r="Q534">
        <v>1</v>
      </c>
      <c r="W534">
        <v>0</v>
      </c>
      <c r="X534">
        <v>476480486</v>
      </c>
      <c r="Y534">
        <v>297.86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1</v>
      </c>
      <c r="AJ534">
        <v>1</v>
      </c>
      <c r="AK534">
        <v>1</v>
      </c>
      <c r="AL534">
        <v>1</v>
      </c>
      <c r="AN534">
        <v>0</v>
      </c>
      <c r="AO534">
        <v>1</v>
      </c>
      <c r="AP534">
        <v>0</v>
      </c>
      <c r="AQ534">
        <v>0</v>
      </c>
      <c r="AR534">
        <v>0</v>
      </c>
      <c r="AS534" t="s">
        <v>3</v>
      </c>
      <c r="AT534">
        <v>297.86</v>
      </c>
      <c r="AU534" t="s">
        <v>3</v>
      </c>
      <c r="AV534">
        <v>1</v>
      </c>
      <c r="AW534">
        <v>2</v>
      </c>
      <c r="AX534">
        <v>40388756</v>
      </c>
      <c r="AY534">
        <v>1</v>
      </c>
      <c r="AZ534">
        <v>0</v>
      </c>
      <c r="BA534">
        <v>525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Y534*Source!I1016</f>
        <v>0</v>
      </c>
      <c r="CY534">
        <f>AD534</f>
        <v>0</v>
      </c>
      <c r="CZ534">
        <f>AH534</f>
        <v>0</v>
      </c>
      <c r="DA534">
        <f>AL534</f>
        <v>1</v>
      </c>
      <c r="DB534">
        <f t="shared" si="85"/>
        <v>0</v>
      </c>
      <c r="DC534">
        <f t="shared" si="86"/>
        <v>0</v>
      </c>
    </row>
    <row r="535" spans="1:107" x14ac:dyDescent="0.2">
      <c r="A535">
        <f>ROW(Source!A1016)</f>
        <v>1016</v>
      </c>
      <c r="B535">
        <v>40385408</v>
      </c>
      <c r="C535">
        <v>40388749</v>
      </c>
      <c r="D535">
        <v>26787800</v>
      </c>
      <c r="E535">
        <v>1</v>
      </c>
      <c r="F535">
        <v>1</v>
      </c>
      <c r="G535">
        <v>26675980</v>
      </c>
      <c r="H535">
        <v>2</v>
      </c>
      <c r="I535" t="s">
        <v>1154</v>
      </c>
      <c r="J535" t="s">
        <v>1155</v>
      </c>
      <c r="K535" t="s">
        <v>1156</v>
      </c>
      <c r="L535">
        <v>1367</v>
      </c>
      <c r="N535">
        <v>1011</v>
      </c>
      <c r="O535" t="s">
        <v>907</v>
      </c>
      <c r="P535" t="s">
        <v>907</v>
      </c>
      <c r="Q535">
        <v>1</v>
      </c>
      <c r="W535">
        <v>0</v>
      </c>
      <c r="X535">
        <v>-1376231497</v>
      </c>
      <c r="Y535">
        <v>11</v>
      </c>
      <c r="AA535">
        <v>0</v>
      </c>
      <c r="AB535">
        <v>101.39</v>
      </c>
      <c r="AC535">
        <v>22.54</v>
      </c>
      <c r="AD535">
        <v>0</v>
      </c>
      <c r="AE535">
        <v>0</v>
      </c>
      <c r="AF535">
        <v>101.39</v>
      </c>
      <c r="AG535">
        <v>22.54</v>
      </c>
      <c r="AH535">
        <v>0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0</v>
      </c>
      <c r="AQ535">
        <v>0</v>
      </c>
      <c r="AR535">
        <v>0</v>
      </c>
      <c r="AS535" t="s">
        <v>3</v>
      </c>
      <c r="AT535">
        <v>11</v>
      </c>
      <c r="AU535" t="s">
        <v>3</v>
      </c>
      <c r="AV535">
        <v>0</v>
      </c>
      <c r="AW535">
        <v>2</v>
      </c>
      <c r="AX535">
        <v>40388757</v>
      </c>
      <c r="AY535">
        <v>1</v>
      </c>
      <c r="AZ535">
        <v>0</v>
      </c>
      <c r="BA535">
        <v>526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Y535*Source!I1016</f>
        <v>0</v>
      </c>
      <c r="CY535">
        <f>AB535</f>
        <v>101.39</v>
      </c>
      <c r="CZ535">
        <f>AF535</f>
        <v>101.39</v>
      </c>
      <c r="DA535">
        <f>AJ535</f>
        <v>1</v>
      </c>
      <c r="DB535">
        <f t="shared" si="85"/>
        <v>1115.29</v>
      </c>
      <c r="DC535">
        <f t="shared" si="86"/>
        <v>247.94</v>
      </c>
    </row>
    <row r="536" spans="1:107" x14ac:dyDescent="0.2">
      <c r="A536">
        <f>ROW(Source!A1016)</f>
        <v>1016</v>
      </c>
      <c r="B536">
        <v>40385408</v>
      </c>
      <c r="C536">
        <v>40388749</v>
      </c>
      <c r="D536">
        <v>26763269</v>
      </c>
      <c r="E536">
        <v>1</v>
      </c>
      <c r="F536">
        <v>1</v>
      </c>
      <c r="G536">
        <v>26675980</v>
      </c>
      <c r="H536">
        <v>3</v>
      </c>
      <c r="I536" t="s">
        <v>1157</v>
      </c>
      <c r="J536" t="s">
        <v>1158</v>
      </c>
      <c r="K536" t="s">
        <v>1159</v>
      </c>
      <c r="L536">
        <v>1348</v>
      </c>
      <c r="N536">
        <v>1009</v>
      </c>
      <c r="O536" t="s">
        <v>57</v>
      </c>
      <c r="P536" t="s">
        <v>57</v>
      </c>
      <c r="Q536">
        <v>1000</v>
      </c>
      <c r="W536">
        <v>0</v>
      </c>
      <c r="X536">
        <v>238444175</v>
      </c>
      <c r="Y536">
        <v>4.8000000000000001E-2</v>
      </c>
      <c r="AA536">
        <v>24618.39</v>
      </c>
      <c r="AB536">
        <v>0</v>
      </c>
      <c r="AC536">
        <v>0</v>
      </c>
      <c r="AD536">
        <v>0</v>
      </c>
      <c r="AE536">
        <v>24618.39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4.8000000000000001E-2</v>
      </c>
      <c r="AU536" t="s">
        <v>3</v>
      </c>
      <c r="AV536">
        <v>0</v>
      </c>
      <c r="AW536">
        <v>2</v>
      </c>
      <c r="AX536">
        <v>40388758</v>
      </c>
      <c r="AY536">
        <v>1</v>
      </c>
      <c r="AZ536">
        <v>0</v>
      </c>
      <c r="BA536">
        <v>527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Y536*Source!I1016</f>
        <v>0</v>
      </c>
      <c r="CY536">
        <f>AA536</f>
        <v>24618.39</v>
      </c>
      <c r="CZ536">
        <f>AE536</f>
        <v>24618.39</v>
      </c>
      <c r="DA536">
        <f>AI536</f>
        <v>1</v>
      </c>
      <c r="DB536">
        <f t="shared" si="85"/>
        <v>1181.68</v>
      </c>
      <c r="DC536">
        <f t="shared" si="86"/>
        <v>0</v>
      </c>
    </row>
    <row r="537" spans="1:107" x14ac:dyDescent="0.2">
      <c r="A537">
        <f>ROW(Source!A1016)</f>
        <v>1016</v>
      </c>
      <c r="B537">
        <v>40385408</v>
      </c>
      <c r="C537">
        <v>40388749</v>
      </c>
      <c r="D537">
        <v>26786375</v>
      </c>
      <c r="E537">
        <v>1</v>
      </c>
      <c r="F537">
        <v>1</v>
      </c>
      <c r="G537">
        <v>26675980</v>
      </c>
      <c r="H537">
        <v>3</v>
      </c>
      <c r="I537" t="s">
        <v>730</v>
      </c>
      <c r="J537" t="s">
        <v>732</v>
      </c>
      <c r="K537" t="s">
        <v>731</v>
      </c>
      <c r="L537">
        <v>1354</v>
      </c>
      <c r="N537">
        <v>1010</v>
      </c>
      <c r="O537" t="s">
        <v>344</v>
      </c>
      <c r="P537" t="s">
        <v>344</v>
      </c>
      <c r="Q537">
        <v>1</v>
      </c>
      <c r="W537">
        <v>0</v>
      </c>
      <c r="X537">
        <v>666106466</v>
      </c>
      <c r="Y537">
        <v>100</v>
      </c>
      <c r="AA537">
        <v>1539.53</v>
      </c>
      <c r="AB537">
        <v>0</v>
      </c>
      <c r="AC537">
        <v>0</v>
      </c>
      <c r="AD537">
        <v>0</v>
      </c>
      <c r="AE537">
        <v>574.45000000000005</v>
      </c>
      <c r="AF537">
        <v>0</v>
      </c>
      <c r="AG537">
        <v>0</v>
      </c>
      <c r="AH537">
        <v>0</v>
      </c>
      <c r="AI537">
        <v>2.68</v>
      </c>
      <c r="AJ537">
        <v>1</v>
      </c>
      <c r="AK537">
        <v>1</v>
      </c>
      <c r="AL537">
        <v>1</v>
      </c>
      <c r="AN537">
        <v>0</v>
      </c>
      <c r="AO537">
        <v>0</v>
      </c>
      <c r="AP537">
        <v>0</v>
      </c>
      <c r="AQ537">
        <v>0</v>
      </c>
      <c r="AR537">
        <v>0</v>
      </c>
      <c r="AS537" t="s">
        <v>3</v>
      </c>
      <c r="AT537">
        <v>100</v>
      </c>
      <c r="AU537" t="s">
        <v>3</v>
      </c>
      <c r="AV537">
        <v>0</v>
      </c>
      <c r="AW537">
        <v>1</v>
      </c>
      <c r="AX537">
        <v>-1</v>
      </c>
      <c r="AY537">
        <v>0</v>
      </c>
      <c r="AZ537">
        <v>0</v>
      </c>
      <c r="BA537" t="s">
        <v>3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Y537*Source!I1016</f>
        <v>0</v>
      </c>
      <c r="CY537">
        <f>AA537</f>
        <v>1539.53</v>
      </c>
      <c r="CZ537">
        <f>AE537</f>
        <v>574.45000000000005</v>
      </c>
      <c r="DA537">
        <f>AI537</f>
        <v>2.68</v>
      </c>
      <c r="DB537">
        <f t="shared" si="85"/>
        <v>57445</v>
      </c>
      <c r="DC537">
        <f t="shared" si="86"/>
        <v>0</v>
      </c>
    </row>
    <row r="538" spans="1:107" x14ac:dyDescent="0.2">
      <c r="A538">
        <f>ROW(Source!A1016)</f>
        <v>1016</v>
      </c>
      <c r="B538">
        <v>40385408</v>
      </c>
      <c r="C538">
        <v>40388749</v>
      </c>
      <c r="D538">
        <v>26786376</v>
      </c>
      <c r="E538">
        <v>1</v>
      </c>
      <c r="F538">
        <v>1</v>
      </c>
      <c r="G538">
        <v>26675980</v>
      </c>
      <c r="H538">
        <v>3</v>
      </c>
      <c r="I538" t="s">
        <v>734</v>
      </c>
      <c r="J538" t="s">
        <v>736</v>
      </c>
      <c r="K538" t="s">
        <v>735</v>
      </c>
      <c r="L538">
        <v>1354</v>
      </c>
      <c r="N538">
        <v>1010</v>
      </c>
      <c r="O538" t="s">
        <v>344</v>
      </c>
      <c r="P538" t="s">
        <v>344</v>
      </c>
      <c r="Q538">
        <v>1</v>
      </c>
      <c r="W538">
        <v>0</v>
      </c>
      <c r="X538">
        <v>645346249</v>
      </c>
      <c r="Y538">
        <v>100</v>
      </c>
      <c r="AA538">
        <v>55.32</v>
      </c>
      <c r="AB538">
        <v>0</v>
      </c>
      <c r="AC538">
        <v>0</v>
      </c>
      <c r="AD538">
        <v>0</v>
      </c>
      <c r="AE538">
        <v>47.28</v>
      </c>
      <c r="AF538">
        <v>0</v>
      </c>
      <c r="AG538">
        <v>0</v>
      </c>
      <c r="AH538">
        <v>0</v>
      </c>
      <c r="AI538">
        <v>1.17</v>
      </c>
      <c r="AJ538">
        <v>1</v>
      </c>
      <c r="AK538">
        <v>1</v>
      </c>
      <c r="AL538">
        <v>1</v>
      </c>
      <c r="AN538">
        <v>0</v>
      </c>
      <c r="AO538">
        <v>0</v>
      </c>
      <c r="AP538">
        <v>0</v>
      </c>
      <c r="AQ538">
        <v>0</v>
      </c>
      <c r="AR538">
        <v>0</v>
      </c>
      <c r="AS538" t="s">
        <v>3</v>
      </c>
      <c r="AT538">
        <v>100</v>
      </c>
      <c r="AU538" t="s">
        <v>3</v>
      </c>
      <c r="AV538">
        <v>0</v>
      </c>
      <c r="AW538">
        <v>1</v>
      </c>
      <c r="AX538">
        <v>-1</v>
      </c>
      <c r="AY538">
        <v>0</v>
      </c>
      <c r="AZ538">
        <v>0</v>
      </c>
      <c r="BA538" t="s">
        <v>3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Y538*Source!I1016</f>
        <v>0</v>
      </c>
      <c r="CY538">
        <f>AA538</f>
        <v>55.32</v>
      </c>
      <c r="CZ538">
        <f>AE538</f>
        <v>47.28</v>
      </c>
      <c r="DA538">
        <f>AI538</f>
        <v>1.17</v>
      </c>
      <c r="DB538">
        <f t="shared" si="85"/>
        <v>4728</v>
      </c>
      <c r="DC538">
        <f t="shared" si="86"/>
        <v>0</v>
      </c>
    </row>
    <row r="539" spans="1:107" x14ac:dyDescent="0.2">
      <c r="A539">
        <f>ROW(Source!A1016)</f>
        <v>1016</v>
      </c>
      <c r="B539">
        <v>40385408</v>
      </c>
      <c r="C539">
        <v>40388749</v>
      </c>
      <c r="D539">
        <v>26786346</v>
      </c>
      <c r="E539">
        <v>1</v>
      </c>
      <c r="F539">
        <v>1</v>
      </c>
      <c r="G539">
        <v>26675980</v>
      </c>
      <c r="H539">
        <v>3</v>
      </c>
      <c r="I539" t="s">
        <v>726</v>
      </c>
      <c r="J539" t="s">
        <v>728</v>
      </c>
      <c r="K539" t="s">
        <v>727</v>
      </c>
      <c r="L539">
        <v>1354</v>
      </c>
      <c r="N539">
        <v>1010</v>
      </c>
      <c r="O539" t="s">
        <v>344</v>
      </c>
      <c r="P539" t="s">
        <v>344</v>
      </c>
      <c r="Q539">
        <v>1</v>
      </c>
      <c r="W539">
        <v>0</v>
      </c>
      <c r="X539">
        <v>-1951501916</v>
      </c>
      <c r="Y539">
        <v>100</v>
      </c>
      <c r="AA539">
        <v>814.92</v>
      </c>
      <c r="AB539">
        <v>0</v>
      </c>
      <c r="AC539">
        <v>0</v>
      </c>
      <c r="AD539">
        <v>0</v>
      </c>
      <c r="AE539">
        <v>636.66</v>
      </c>
      <c r="AF539">
        <v>0</v>
      </c>
      <c r="AG539">
        <v>0</v>
      </c>
      <c r="AH539">
        <v>0</v>
      </c>
      <c r="AI539">
        <v>1.28</v>
      </c>
      <c r="AJ539">
        <v>1</v>
      </c>
      <c r="AK539">
        <v>1</v>
      </c>
      <c r="AL539">
        <v>1</v>
      </c>
      <c r="AN539">
        <v>0</v>
      </c>
      <c r="AO539">
        <v>0</v>
      </c>
      <c r="AP539">
        <v>0</v>
      </c>
      <c r="AQ539">
        <v>0</v>
      </c>
      <c r="AR539">
        <v>0</v>
      </c>
      <c r="AS539" t="s">
        <v>3</v>
      </c>
      <c r="AT539">
        <v>100</v>
      </c>
      <c r="AU539" t="s">
        <v>3</v>
      </c>
      <c r="AV539">
        <v>0</v>
      </c>
      <c r="AW539">
        <v>1</v>
      </c>
      <c r="AX539">
        <v>-1</v>
      </c>
      <c r="AY539">
        <v>0</v>
      </c>
      <c r="AZ539">
        <v>0</v>
      </c>
      <c r="BA539" t="s">
        <v>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Y539*Source!I1016</f>
        <v>0</v>
      </c>
      <c r="CY539">
        <f>AA539</f>
        <v>814.92</v>
      </c>
      <c r="CZ539">
        <f>AE539</f>
        <v>636.66</v>
      </c>
      <c r="DA539">
        <f>AI539</f>
        <v>1.28</v>
      </c>
      <c r="DB539">
        <f t="shared" si="85"/>
        <v>63666</v>
      </c>
      <c r="DC539">
        <f t="shared" si="86"/>
        <v>0</v>
      </c>
    </row>
    <row r="540" spans="1:107" x14ac:dyDescent="0.2">
      <c r="A540">
        <f>ROW(Source!A1020)</f>
        <v>1020</v>
      </c>
      <c r="B540">
        <v>40385408</v>
      </c>
      <c r="C540">
        <v>40388764</v>
      </c>
      <c r="D540">
        <v>26715131</v>
      </c>
      <c r="E540">
        <v>26675980</v>
      </c>
      <c r="F540">
        <v>1</v>
      </c>
      <c r="G540">
        <v>26675980</v>
      </c>
      <c r="H540">
        <v>1</v>
      </c>
      <c r="I540" t="s">
        <v>901</v>
      </c>
      <c r="J540" t="s">
        <v>3</v>
      </c>
      <c r="K540" t="s">
        <v>902</v>
      </c>
      <c r="L540">
        <v>1191</v>
      </c>
      <c r="N540">
        <v>1013</v>
      </c>
      <c r="O540" t="s">
        <v>903</v>
      </c>
      <c r="P540" t="s">
        <v>903</v>
      </c>
      <c r="Q540">
        <v>1</v>
      </c>
      <c r="W540">
        <v>0</v>
      </c>
      <c r="X540">
        <v>476480486</v>
      </c>
      <c r="Y540">
        <v>69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1</v>
      </c>
      <c r="AL540">
        <v>1</v>
      </c>
      <c r="AN540">
        <v>0</v>
      </c>
      <c r="AO540">
        <v>1</v>
      </c>
      <c r="AP540">
        <v>0</v>
      </c>
      <c r="AQ540">
        <v>0</v>
      </c>
      <c r="AR540">
        <v>0</v>
      </c>
      <c r="AS540" t="s">
        <v>3</v>
      </c>
      <c r="AT540">
        <v>69</v>
      </c>
      <c r="AU540" t="s">
        <v>3</v>
      </c>
      <c r="AV540">
        <v>1</v>
      </c>
      <c r="AW540">
        <v>2</v>
      </c>
      <c r="AX540">
        <v>40388769</v>
      </c>
      <c r="AY540">
        <v>1</v>
      </c>
      <c r="AZ540">
        <v>0</v>
      </c>
      <c r="BA540">
        <v>530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Y540*Source!I1020</f>
        <v>0</v>
      </c>
      <c r="CY540">
        <f>AD540</f>
        <v>0</v>
      </c>
      <c r="CZ540">
        <f>AH540</f>
        <v>0</v>
      </c>
      <c r="DA540">
        <f>AL540</f>
        <v>1</v>
      </c>
      <c r="DB540">
        <f t="shared" si="85"/>
        <v>0</v>
      </c>
      <c r="DC540">
        <f t="shared" si="86"/>
        <v>0</v>
      </c>
    </row>
    <row r="541" spans="1:107" x14ac:dyDescent="0.2">
      <c r="A541">
        <f>ROW(Source!A1020)</f>
        <v>1020</v>
      </c>
      <c r="B541">
        <v>40385408</v>
      </c>
      <c r="C541">
        <v>40388764</v>
      </c>
      <c r="D541">
        <v>26786376</v>
      </c>
      <c r="E541">
        <v>1</v>
      </c>
      <c r="F541">
        <v>1</v>
      </c>
      <c r="G541">
        <v>26675980</v>
      </c>
      <c r="H541">
        <v>3</v>
      </c>
      <c r="I541" t="s">
        <v>734</v>
      </c>
      <c r="J541" t="s">
        <v>736</v>
      </c>
      <c r="K541" t="s">
        <v>735</v>
      </c>
      <c r="L541">
        <v>1354</v>
      </c>
      <c r="N541">
        <v>1010</v>
      </c>
      <c r="O541" t="s">
        <v>344</v>
      </c>
      <c r="P541" t="s">
        <v>344</v>
      </c>
      <c r="Q541">
        <v>1</v>
      </c>
      <c r="W541">
        <v>0</v>
      </c>
      <c r="X541">
        <v>645346249</v>
      </c>
      <c r="Y541">
        <v>100</v>
      </c>
      <c r="AA541">
        <v>47.28</v>
      </c>
      <c r="AB541">
        <v>0</v>
      </c>
      <c r="AC541">
        <v>0</v>
      </c>
      <c r="AD541">
        <v>0</v>
      </c>
      <c r="AE541">
        <v>47.28</v>
      </c>
      <c r="AF541">
        <v>0</v>
      </c>
      <c r="AG541">
        <v>0</v>
      </c>
      <c r="AH541">
        <v>0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100</v>
      </c>
      <c r="AU541" t="s">
        <v>3</v>
      </c>
      <c r="AV541">
        <v>0</v>
      </c>
      <c r="AW541">
        <v>2</v>
      </c>
      <c r="AX541">
        <v>40388770</v>
      </c>
      <c r="AY541">
        <v>1</v>
      </c>
      <c r="AZ541">
        <v>0</v>
      </c>
      <c r="BA541">
        <v>531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Y541*Source!I1020</f>
        <v>0</v>
      </c>
      <c r="CY541">
        <f>AA541</f>
        <v>47.28</v>
      </c>
      <c r="CZ541">
        <f>AE541</f>
        <v>47.28</v>
      </c>
      <c r="DA541">
        <f>AI541</f>
        <v>1</v>
      </c>
      <c r="DB541">
        <f t="shared" si="85"/>
        <v>4728</v>
      </c>
      <c r="DC541">
        <f t="shared" si="86"/>
        <v>0</v>
      </c>
    </row>
    <row r="542" spans="1:107" x14ac:dyDescent="0.2">
      <c r="A542">
        <f>ROW(Source!A1020)</f>
        <v>1020</v>
      </c>
      <c r="B542">
        <v>40385408</v>
      </c>
      <c r="C542">
        <v>40388764</v>
      </c>
      <c r="D542">
        <v>26786376</v>
      </c>
      <c r="E542">
        <v>1</v>
      </c>
      <c r="F542">
        <v>1</v>
      </c>
      <c r="G542">
        <v>26675980</v>
      </c>
      <c r="H542">
        <v>3</v>
      </c>
      <c r="I542" t="s">
        <v>734</v>
      </c>
      <c r="J542" t="s">
        <v>736</v>
      </c>
      <c r="K542" t="s">
        <v>735</v>
      </c>
      <c r="L542">
        <v>1354</v>
      </c>
      <c r="N542">
        <v>1010</v>
      </c>
      <c r="O542" t="s">
        <v>344</v>
      </c>
      <c r="P542" t="s">
        <v>344</v>
      </c>
      <c r="Q542">
        <v>1</v>
      </c>
      <c r="W542">
        <v>0</v>
      </c>
      <c r="X542">
        <v>645346249</v>
      </c>
      <c r="Y542">
        <v>100</v>
      </c>
      <c r="AA542">
        <v>55.32</v>
      </c>
      <c r="AB542">
        <v>0</v>
      </c>
      <c r="AC542">
        <v>0</v>
      </c>
      <c r="AD542">
        <v>0</v>
      </c>
      <c r="AE542">
        <v>47.28</v>
      </c>
      <c r="AF542">
        <v>0</v>
      </c>
      <c r="AG542">
        <v>0</v>
      </c>
      <c r="AH542">
        <v>0</v>
      </c>
      <c r="AI542">
        <v>1.17</v>
      </c>
      <c r="AJ542">
        <v>1</v>
      </c>
      <c r="AK542">
        <v>1</v>
      </c>
      <c r="AL542">
        <v>1</v>
      </c>
      <c r="AN542">
        <v>0</v>
      </c>
      <c r="AO542">
        <v>0</v>
      </c>
      <c r="AP542">
        <v>0</v>
      </c>
      <c r="AQ542">
        <v>0</v>
      </c>
      <c r="AR542">
        <v>0</v>
      </c>
      <c r="AS542" t="s">
        <v>3</v>
      </c>
      <c r="AT542">
        <v>100</v>
      </c>
      <c r="AU542" t="s">
        <v>3</v>
      </c>
      <c r="AV542">
        <v>0</v>
      </c>
      <c r="AW542">
        <v>1</v>
      </c>
      <c r="AX542">
        <v>-1</v>
      </c>
      <c r="AY542">
        <v>0</v>
      </c>
      <c r="AZ542">
        <v>0</v>
      </c>
      <c r="BA542" t="s">
        <v>3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Y542*Source!I1020</f>
        <v>0</v>
      </c>
      <c r="CY542">
        <f>AA542</f>
        <v>55.32</v>
      </c>
      <c r="CZ542">
        <f>AE542</f>
        <v>47.28</v>
      </c>
      <c r="DA542">
        <f>AI542</f>
        <v>1.17</v>
      </c>
      <c r="DB542">
        <f t="shared" si="85"/>
        <v>4728</v>
      </c>
      <c r="DC542">
        <f t="shared" si="86"/>
        <v>0</v>
      </c>
    </row>
    <row r="543" spans="1:107" x14ac:dyDescent="0.2">
      <c r="A543">
        <f>ROW(Source!A1020)</f>
        <v>1020</v>
      </c>
      <c r="B543">
        <v>40385408</v>
      </c>
      <c r="C543">
        <v>40388764</v>
      </c>
      <c r="D543">
        <v>26786346</v>
      </c>
      <c r="E543">
        <v>1</v>
      </c>
      <c r="F543">
        <v>1</v>
      </c>
      <c r="G543">
        <v>26675980</v>
      </c>
      <c r="H543">
        <v>3</v>
      </c>
      <c r="I543" t="s">
        <v>726</v>
      </c>
      <c r="J543" t="s">
        <v>728</v>
      </c>
      <c r="K543" t="s">
        <v>727</v>
      </c>
      <c r="L543">
        <v>1354</v>
      </c>
      <c r="N543">
        <v>1010</v>
      </c>
      <c r="O543" t="s">
        <v>344</v>
      </c>
      <c r="P543" t="s">
        <v>344</v>
      </c>
      <c r="Q543">
        <v>1</v>
      </c>
      <c r="W543">
        <v>0</v>
      </c>
      <c r="X543">
        <v>-1951501916</v>
      </c>
      <c r="Y543">
        <v>100</v>
      </c>
      <c r="AA543">
        <v>814.92</v>
      </c>
      <c r="AB543">
        <v>0</v>
      </c>
      <c r="AC543">
        <v>0</v>
      </c>
      <c r="AD543">
        <v>0</v>
      </c>
      <c r="AE543">
        <v>636.66</v>
      </c>
      <c r="AF543">
        <v>0</v>
      </c>
      <c r="AG543">
        <v>0</v>
      </c>
      <c r="AH543">
        <v>0</v>
      </c>
      <c r="AI543">
        <v>1.28</v>
      </c>
      <c r="AJ543">
        <v>1</v>
      </c>
      <c r="AK543">
        <v>1</v>
      </c>
      <c r="AL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 t="s">
        <v>3</v>
      </c>
      <c r="AT543">
        <v>100</v>
      </c>
      <c r="AU543" t="s">
        <v>3</v>
      </c>
      <c r="AV543">
        <v>0</v>
      </c>
      <c r="AW543">
        <v>1</v>
      </c>
      <c r="AX543">
        <v>-1</v>
      </c>
      <c r="AY543">
        <v>0</v>
      </c>
      <c r="AZ543">
        <v>0</v>
      </c>
      <c r="BA543" t="s">
        <v>3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Y543*Source!I1020</f>
        <v>0</v>
      </c>
      <c r="CY543">
        <f>AA543</f>
        <v>814.92</v>
      </c>
      <c r="CZ543">
        <f>AE543</f>
        <v>636.66</v>
      </c>
      <c r="DA543">
        <f>AI543</f>
        <v>1.28</v>
      </c>
      <c r="DB543">
        <f t="shared" si="85"/>
        <v>63666</v>
      </c>
      <c r="DC543">
        <f t="shared" si="86"/>
        <v>0</v>
      </c>
    </row>
    <row r="544" spans="1:107" x14ac:dyDescent="0.2">
      <c r="A544">
        <f>ROW(Source!A1057)</f>
        <v>1057</v>
      </c>
      <c r="B544">
        <v>40385408</v>
      </c>
      <c r="C544">
        <v>40388774</v>
      </c>
      <c r="D544">
        <v>26715131</v>
      </c>
      <c r="E544">
        <v>26675980</v>
      </c>
      <c r="F544">
        <v>1</v>
      </c>
      <c r="G544">
        <v>26675980</v>
      </c>
      <c r="H544">
        <v>1</v>
      </c>
      <c r="I544" t="s">
        <v>901</v>
      </c>
      <c r="J544" t="s">
        <v>3</v>
      </c>
      <c r="K544" t="s">
        <v>902</v>
      </c>
      <c r="L544">
        <v>1191</v>
      </c>
      <c r="N544">
        <v>1013</v>
      </c>
      <c r="O544" t="s">
        <v>903</v>
      </c>
      <c r="P544" t="s">
        <v>903</v>
      </c>
      <c r="Q544">
        <v>1</v>
      </c>
      <c r="W544">
        <v>0</v>
      </c>
      <c r="X544">
        <v>476480486</v>
      </c>
      <c r="Y544">
        <v>4.2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1</v>
      </c>
      <c r="AK544">
        <v>1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4.2</v>
      </c>
      <c r="AU544" t="s">
        <v>3</v>
      </c>
      <c r="AV544">
        <v>1</v>
      </c>
      <c r="AW544">
        <v>2</v>
      </c>
      <c r="AX544">
        <v>40388784</v>
      </c>
      <c r="AY544">
        <v>1</v>
      </c>
      <c r="AZ544">
        <v>0</v>
      </c>
      <c r="BA544">
        <v>533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Y544*Source!I1057</f>
        <v>0</v>
      </c>
      <c r="CY544">
        <f>AD544</f>
        <v>0</v>
      </c>
      <c r="CZ544">
        <f>AH544</f>
        <v>0</v>
      </c>
      <c r="DA544">
        <f>AL544</f>
        <v>1</v>
      </c>
      <c r="DB544">
        <f t="shared" si="85"/>
        <v>0</v>
      </c>
      <c r="DC544">
        <f t="shared" si="86"/>
        <v>0</v>
      </c>
    </row>
    <row r="545" spans="1:107" x14ac:dyDescent="0.2">
      <c r="A545">
        <f>ROW(Source!A1057)</f>
        <v>1057</v>
      </c>
      <c r="B545">
        <v>40385408</v>
      </c>
      <c r="C545">
        <v>40388774</v>
      </c>
      <c r="D545">
        <v>26788215</v>
      </c>
      <c r="E545">
        <v>1</v>
      </c>
      <c r="F545">
        <v>1</v>
      </c>
      <c r="G545">
        <v>26675980</v>
      </c>
      <c r="H545">
        <v>2</v>
      </c>
      <c r="I545" t="s">
        <v>932</v>
      </c>
      <c r="J545" t="s">
        <v>933</v>
      </c>
      <c r="K545" t="s">
        <v>934</v>
      </c>
      <c r="L545">
        <v>1367</v>
      </c>
      <c r="N545">
        <v>1011</v>
      </c>
      <c r="O545" t="s">
        <v>907</v>
      </c>
      <c r="P545" t="s">
        <v>907</v>
      </c>
      <c r="Q545">
        <v>1</v>
      </c>
      <c r="W545">
        <v>0</v>
      </c>
      <c r="X545">
        <v>-628430174</v>
      </c>
      <c r="Y545">
        <v>0.02</v>
      </c>
      <c r="AA545">
        <v>0</v>
      </c>
      <c r="AB545">
        <v>76.81</v>
      </c>
      <c r="AC545">
        <v>14.36</v>
      </c>
      <c r="AD545">
        <v>0</v>
      </c>
      <c r="AE545">
        <v>0</v>
      </c>
      <c r="AF545">
        <v>76.81</v>
      </c>
      <c r="AG545">
        <v>14.36</v>
      </c>
      <c r="AH545">
        <v>0</v>
      </c>
      <c r="AI545">
        <v>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3</v>
      </c>
      <c r="AT545">
        <v>0.02</v>
      </c>
      <c r="AU545" t="s">
        <v>3</v>
      </c>
      <c r="AV545">
        <v>0</v>
      </c>
      <c r="AW545">
        <v>2</v>
      </c>
      <c r="AX545">
        <v>40388785</v>
      </c>
      <c r="AY545">
        <v>1</v>
      </c>
      <c r="AZ545">
        <v>0</v>
      </c>
      <c r="BA545">
        <v>534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Y545*Source!I1057</f>
        <v>0</v>
      </c>
      <c r="CY545">
        <f>AB545</f>
        <v>76.81</v>
      </c>
      <c r="CZ545">
        <f>AF545</f>
        <v>76.81</v>
      </c>
      <c r="DA545">
        <f>AJ545</f>
        <v>1</v>
      </c>
      <c r="DB545">
        <f t="shared" si="85"/>
        <v>1.54</v>
      </c>
      <c r="DC545">
        <f t="shared" si="86"/>
        <v>0.28999999999999998</v>
      </c>
    </row>
    <row r="546" spans="1:107" x14ac:dyDescent="0.2">
      <c r="A546">
        <f>ROW(Source!A1057)</f>
        <v>1057</v>
      </c>
      <c r="B546">
        <v>40385408</v>
      </c>
      <c r="C546">
        <v>40388774</v>
      </c>
      <c r="D546">
        <v>26788338</v>
      </c>
      <c r="E546">
        <v>1</v>
      </c>
      <c r="F546">
        <v>1</v>
      </c>
      <c r="G546">
        <v>26675980</v>
      </c>
      <c r="H546">
        <v>2</v>
      </c>
      <c r="I546" t="s">
        <v>1028</v>
      </c>
      <c r="J546" t="s">
        <v>1029</v>
      </c>
      <c r="K546" t="s">
        <v>1030</v>
      </c>
      <c r="L546">
        <v>1367</v>
      </c>
      <c r="N546">
        <v>1011</v>
      </c>
      <c r="O546" t="s">
        <v>907</v>
      </c>
      <c r="P546" t="s">
        <v>907</v>
      </c>
      <c r="Q546">
        <v>1</v>
      </c>
      <c r="W546">
        <v>0</v>
      </c>
      <c r="X546">
        <v>593980231</v>
      </c>
      <c r="Y546">
        <v>1.64</v>
      </c>
      <c r="AA546">
        <v>0</v>
      </c>
      <c r="AB546">
        <v>2.36</v>
      </c>
      <c r="AC546">
        <v>0.04</v>
      </c>
      <c r="AD546">
        <v>0</v>
      </c>
      <c r="AE546">
        <v>0</v>
      </c>
      <c r="AF546">
        <v>2.36</v>
      </c>
      <c r="AG546">
        <v>0.04</v>
      </c>
      <c r="AH546">
        <v>0</v>
      </c>
      <c r="AI546">
        <v>1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1.64</v>
      </c>
      <c r="AU546" t="s">
        <v>3</v>
      </c>
      <c r="AV546">
        <v>0</v>
      </c>
      <c r="AW546">
        <v>2</v>
      </c>
      <c r="AX546">
        <v>40388786</v>
      </c>
      <c r="AY546">
        <v>1</v>
      </c>
      <c r="AZ546">
        <v>0</v>
      </c>
      <c r="BA546">
        <v>535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Y546*Source!I1057</f>
        <v>0</v>
      </c>
      <c r="CY546">
        <f>AB546</f>
        <v>2.36</v>
      </c>
      <c r="CZ546">
        <f>AF546</f>
        <v>2.36</v>
      </c>
      <c r="DA546">
        <f>AJ546</f>
        <v>1</v>
      </c>
      <c r="DB546">
        <f t="shared" si="85"/>
        <v>3.87</v>
      </c>
      <c r="DC546">
        <f t="shared" si="86"/>
        <v>7.0000000000000007E-2</v>
      </c>
    </row>
    <row r="547" spans="1:107" x14ac:dyDescent="0.2">
      <c r="A547">
        <f>ROW(Source!A1057)</f>
        <v>1057</v>
      </c>
      <c r="B547">
        <v>40385408</v>
      </c>
      <c r="C547">
        <v>40388774</v>
      </c>
      <c r="D547">
        <v>26788295</v>
      </c>
      <c r="E547">
        <v>1</v>
      </c>
      <c r="F547">
        <v>1</v>
      </c>
      <c r="G547">
        <v>26675980</v>
      </c>
      <c r="H547">
        <v>2</v>
      </c>
      <c r="I547" t="s">
        <v>1160</v>
      </c>
      <c r="J547" t="s">
        <v>1161</v>
      </c>
      <c r="K547" t="s">
        <v>1162</v>
      </c>
      <c r="L547">
        <v>1367</v>
      </c>
      <c r="N547">
        <v>1011</v>
      </c>
      <c r="O547" t="s">
        <v>907</v>
      </c>
      <c r="P547" t="s">
        <v>907</v>
      </c>
      <c r="Q547">
        <v>1</v>
      </c>
      <c r="W547">
        <v>0</v>
      </c>
      <c r="X547">
        <v>926785503</v>
      </c>
      <c r="Y547">
        <v>0.24</v>
      </c>
      <c r="AA547">
        <v>0</v>
      </c>
      <c r="AB547">
        <v>0.64</v>
      </c>
      <c r="AC547">
        <v>0.04</v>
      </c>
      <c r="AD547">
        <v>0</v>
      </c>
      <c r="AE547">
        <v>0</v>
      </c>
      <c r="AF547">
        <v>0.64</v>
      </c>
      <c r="AG547">
        <v>0.04</v>
      </c>
      <c r="AH547">
        <v>0</v>
      </c>
      <c r="AI547">
        <v>1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0.24</v>
      </c>
      <c r="AU547" t="s">
        <v>3</v>
      </c>
      <c r="AV547">
        <v>0</v>
      </c>
      <c r="AW547">
        <v>2</v>
      </c>
      <c r="AX547">
        <v>40388787</v>
      </c>
      <c r="AY547">
        <v>1</v>
      </c>
      <c r="AZ547">
        <v>0</v>
      </c>
      <c r="BA547">
        <v>536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Y547*Source!I1057</f>
        <v>0</v>
      </c>
      <c r="CY547">
        <f>AB547</f>
        <v>0.64</v>
      </c>
      <c r="CZ547">
        <f>AF547</f>
        <v>0.64</v>
      </c>
      <c r="DA547">
        <f>AJ547</f>
        <v>1</v>
      </c>
      <c r="DB547">
        <f t="shared" si="85"/>
        <v>0.15</v>
      </c>
      <c r="DC547">
        <f t="shared" si="86"/>
        <v>0.01</v>
      </c>
    </row>
    <row r="548" spans="1:107" x14ac:dyDescent="0.2">
      <c r="A548">
        <f>ROW(Source!A1057)</f>
        <v>1057</v>
      </c>
      <c r="B548">
        <v>40385408</v>
      </c>
      <c r="C548">
        <v>40388774</v>
      </c>
      <c r="D548">
        <v>26765706</v>
      </c>
      <c r="E548">
        <v>1</v>
      </c>
      <c r="F548">
        <v>1</v>
      </c>
      <c r="G548">
        <v>26675980</v>
      </c>
      <c r="H548">
        <v>3</v>
      </c>
      <c r="I548" t="s">
        <v>752</v>
      </c>
      <c r="J548" t="s">
        <v>754</v>
      </c>
      <c r="K548" t="s">
        <v>753</v>
      </c>
      <c r="L548">
        <v>1354</v>
      </c>
      <c r="N548">
        <v>1010</v>
      </c>
      <c r="O548" t="s">
        <v>344</v>
      </c>
      <c r="P548" t="s">
        <v>344</v>
      </c>
      <c r="Q548">
        <v>1</v>
      </c>
      <c r="W548">
        <v>0</v>
      </c>
      <c r="X548">
        <v>727499281</v>
      </c>
      <c r="Y548">
        <v>2.2222219999999999</v>
      </c>
      <c r="AA548">
        <v>1528.15</v>
      </c>
      <c r="AB548">
        <v>0</v>
      </c>
      <c r="AC548">
        <v>0</v>
      </c>
      <c r="AD548">
        <v>0</v>
      </c>
      <c r="AE548">
        <v>1157.69</v>
      </c>
      <c r="AF548">
        <v>0</v>
      </c>
      <c r="AG548">
        <v>0</v>
      </c>
      <c r="AH548">
        <v>0</v>
      </c>
      <c r="AI548">
        <v>1.32</v>
      </c>
      <c r="AJ548">
        <v>1</v>
      </c>
      <c r="AK548">
        <v>1</v>
      </c>
      <c r="AL548">
        <v>1</v>
      </c>
      <c r="AN548">
        <v>0</v>
      </c>
      <c r="AO548">
        <v>0</v>
      </c>
      <c r="AP548">
        <v>0</v>
      </c>
      <c r="AQ548">
        <v>0</v>
      </c>
      <c r="AR548">
        <v>0</v>
      </c>
      <c r="AS548" t="s">
        <v>3</v>
      </c>
      <c r="AT548">
        <v>2.2222219999999999</v>
      </c>
      <c r="AU548" t="s">
        <v>3</v>
      </c>
      <c r="AV548">
        <v>0</v>
      </c>
      <c r="AW548">
        <v>1</v>
      </c>
      <c r="AX548">
        <v>-1</v>
      </c>
      <c r="AY548">
        <v>0</v>
      </c>
      <c r="AZ548">
        <v>0</v>
      </c>
      <c r="BA548" t="s">
        <v>3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Y548*Source!I1057</f>
        <v>0</v>
      </c>
      <c r="CY548">
        <f>AA548</f>
        <v>1528.15</v>
      </c>
      <c r="CZ548">
        <f>AE548</f>
        <v>1157.69</v>
      </c>
      <c r="DA548">
        <f>AI548</f>
        <v>1.32</v>
      </c>
      <c r="DB548">
        <f t="shared" si="85"/>
        <v>2572.64</v>
      </c>
      <c r="DC548">
        <f t="shared" si="86"/>
        <v>0</v>
      </c>
    </row>
    <row r="549" spans="1:107" x14ac:dyDescent="0.2">
      <c r="A549">
        <f>ROW(Source!A1057)</f>
        <v>1057</v>
      </c>
      <c r="B549">
        <v>40385408</v>
      </c>
      <c r="C549">
        <v>40388774</v>
      </c>
      <c r="D549">
        <v>26765708</v>
      </c>
      <c r="E549">
        <v>1</v>
      </c>
      <c r="F549">
        <v>1</v>
      </c>
      <c r="G549">
        <v>26675980</v>
      </c>
      <c r="H549">
        <v>3</v>
      </c>
      <c r="I549" t="s">
        <v>1163</v>
      </c>
      <c r="J549" t="s">
        <v>1164</v>
      </c>
      <c r="K549" t="s">
        <v>1165</v>
      </c>
      <c r="L549">
        <v>1346</v>
      </c>
      <c r="N549">
        <v>1009</v>
      </c>
      <c r="O549" t="s">
        <v>318</v>
      </c>
      <c r="P549" t="s">
        <v>318</v>
      </c>
      <c r="Q549">
        <v>1</v>
      </c>
      <c r="W549">
        <v>0</v>
      </c>
      <c r="X549">
        <v>1077528645</v>
      </c>
      <c r="Y549">
        <v>0.86670000000000003</v>
      </c>
      <c r="AA549">
        <v>221.64</v>
      </c>
      <c r="AB549">
        <v>0</v>
      </c>
      <c r="AC549">
        <v>0</v>
      </c>
      <c r="AD549">
        <v>0</v>
      </c>
      <c r="AE549">
        <v>221.64</v>
      </c>
      <c r="AF549">
        <v>0</v>
      </c>
      <c r="AG549">
        <v>0</v>
      </c>
      <c r="AH549">
        <v>0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0.86670000000000003</v>
      </c>
      <c r="AU549" t="s">
        <v>3</v>
      </c>
      <c r="AV549">
        <v>0</v>
      </c>
      <c r="AW549">
        <v>2</v>
      </c>
      <c r="AX549">
        <v>40388788</v>
      </c>
      <c r="AY549">
        <v>1</v>
      </c>
      <c r="AZ549">
        <v>0</v>
      </c>
      <c r="BA549">
        <v>537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Y549*Source!I1057</f>
        <v>0</v>
      </c>
      <c r="CY549">
        <f>AA549</f>
        <v>221.64</v>
      </c>
      <c r="CZ549">
        <f>AE549</f>
        <v>221.64</v>
      </c>
      <c r="DA549">
        <f>AI549</f>
        <v>1</v>
      </c>
      <c r="DB549">
        <f t="shared" si="85"/>
        <v>192.1</v>
      </c>
      <c r="DC549">
        <f t="shared" si="86"/>
        <v>0</v>
      </c>
    </row>
    <row r="550" spans="1:107" x14ac:dyDescent="0.2">
      <c r="A550">
        <f>ROW(Source!A1057)</f>
        <v>1057</v>
      </c>
      <c r="B550">
        <v>40385408</v>
      </c>
      <c r="C550">
        <v>40388774</v>
      </c>
      <c r="D550">
        <v>26785553</v>
      </c>
      <c r="E550">
        <v>1</v>
      </c>
      <c r="F550">
        <v>1</v>
      </c>
      <c r="G550">
        <v>26675980</v>
      </c>
      <c r="H550">
        <v>3</v>
      </c>
      <c r="I550" t="s">
        <v>1166</v>
      </c>
      <c r="J550" t="s">
        <v>1167</v>
      </c>
      <c r="K550" t="s">
        <v>1168</v>
      </c>
      <c r="L550">
        <v>1354</v>
      </c>
      <c r="N550">
        <v>1010</v>
      </c>
      <c r="O550" t="s">
        <v>344</v>
      </c>
      <c r="P550" t="s">
        <v>344</v>
      </c>
      <c r="Q550">
        <v>1</v>
      </c>
      <c r="W550">
        <v>0</v>
      </c>
      <c r="X550">
        <v>-1551247525</v>
      </c>
      <c r="Y550">
        <v>1.5209999999999999</v>
      </c>
      <c r="AA550">
        <v>373.37</v>
      </c>
      <c r="AB550">
        <v>0</v>
      </c>
      <c r="AC550">
        <v>0</v>
      </c>
      <c r="AD550">
        <v>0</v>
      </c>
      <c r="AE550">
        <v>373.37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1.5209999999999999</v>
      </c>
      <c r="AU550" t="s">
        <v>3</v>
      </c>
      <c r="AV550">
        <v>0</v>
      </c>
      <c r="AW550">
        <v>2</v>
      </c>
      <c r="AX550">
        <v>40388789</v>
      </c>
      <c r="AY550">
        <v>1</v>
      </c>
      <c r="AZ550">
        <v>0</v>
      </c>
      <c r="BA550">
        <v>538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Y550*Source!I1057</f>
        <v>0</v>
      </c>
      <c r="CY550">
        <f>AA550</f>
        <v>373.37</v>
      </c>
      <c r="CZ550">
        <f>AE550</f>
        <v>373.37</v>
      </c>
      <c r="DA550">
        <f>AI550</f>
        <v>1</v>
      </c>
      <c r="DB550">
        <f t="shared" si="85"/>
        <v>567.9</v>
      </c>
      <c r="DC550">
        <f t="shared" si="86"/>
        <v>0</v>
      </c>
    </row>
    <row r="551" spans="1:107" x14ac:dyDescent="0.2">
      <c r="A551">
        <f>ROW(Source!A1057)</f>
        <v>1057</v>
      </c>
      <c r="B551">
        <v>40385408</v>
      </c>
      <c r="C551">
        <v>40388774</v>
      </c>
      <c r="D551">
        <v>26785754</v>
      </c>
      <c r="E551">
        <v>1</v>
      </c>
      <c r="F551">
        <v>1</v>
      </c>
      <c r="G551">
        <v>26675980</v>
      </c>
      <c r="H551">
        <v>3</v>
      </c>
      <c r="I551" t="s">
        <v>1169</v>
      </c>
      <c r="J551" t="s">
        <v>1170</v>
      </c>
      <c r="K551" t="s">
        <v>1171</v>
      </c>
      <c r="L551">
        <v>1354</v>
      </c>
      <c r="N551">
        <v>1010</v>
      </c>
      <c r="O551" t="s">
        <v>344</v>
      </c>
      <c r="P551" t="s">
        <v>344</v>
      </c>
      <c r="Q551">
        <v>1</v>
      </c>
      <c r="W551">
        <v>0</v>
      </c>
      <c r="X551">
        <v>-1963666126</v>
      </c>
      <c r="Y551">
        <v>22.814800000000002</v>
      </c>
      <c r="AA551">
        <v>11.58</v>
      </c>
      <c r="AB551">
        <v>0</v>
      </c>
      <c r="AC551">
        <v>0</v>
      </c>
      <c r="AD551">
        <v>0</v>
      </c>
      <c r="AE551">
        <v>11.58</v>
      </c>
      <c r="AF551">
        <v>0</v>
      </c>
      <c r="AG551">
        <v>0</v>
      </c>
      <c r="AH551">
        <v>0</v>
      </c>
      <c r="AI551">
        <v>1</v>
      </c>
      <c r="AJ551">
        <v>1</v>
      </c>
      <c r="AK551">
        <v>1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22.814800000000002</v>
      </c>
      <c r="AU551" t="s">
        <v>3</v>
      </c>
      <c r="AV551">
        <v>0</v>
      </c>
      <c r="AW551">
        <v>2</v>
      </c>
      <c r="AX551">
        <v>40388790</v>
      </c>
      <c r="AY551">
        <v>1</v>
      </c>
      <c r="AZ551">
        <v>0</v>
      </c>
      <c r="BA551">
        <v>539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Y551*Source!I1057</f>
        <v>0</v>
      </c>
      <c r="CY551">
        <f>AA551</f>
        <v>11.58</v>
      </c>
      <c r="CZ551">
        <f>AE551</f>
        <v>11.58</v>
      </c>
      <c r="DA551">
        <f>AI551</f>
        <v>1</v>
      </c>
      <c r="DB551">
        <f t="shared" si="85"/>
        <v>264.2</v>
      </c>
      <c r="DC551">
        <f t="shared" si="86"/>
        <v>0</v>
      </c>
    </row>
    <row r="552" spans="1:107" x14ac:dyDescent="0.2">
      <c r="A552">
        <f>ROW(Source!A1057)</f>
        <v>1057</v>
      </c>
      <c r="B552">
        <v>40385408</v>
      </c>
      <c r="C552">
        <v>40388774</v>
      </c>
      <c r="D552">
        <v>26736904</v>
      </c>
      <c r="E552">
        <v>26675980</v>
      </c>
      <c r="F552">
        <v>1</v>
      </c>
      <c r="G552">
        <v>26675980</v>
      </c>
      <c r="H552">
        <v>3</v>
      </c>
      <c r="I552" t="s">
        <v>991</v>
      </c>
      <c r="J552" t="s">
        <v>3</v>
      </c>
      <c r="K552" t="s">
        <v>992</v>
      </c>
      <c r="L552">
        <v>1344</v>
      </c>
      <c r="N552">
        <v>1008</v>
      </c>
      <c r="O552" t="s">
        <v>931</v>
      </c>
      <c r="P552" t="s">
        <v>931</v>
      </c>
      <c r="Q552">
        <v>1</v>
      </c>
      <c r="W552">
        <v>0</v>
      </c>
      <c r="X552">
        <v>-94250534</v>
      </c>
      <c r="Y552">
        <v>0.01</v>
      </c>
      <c r="AA552">
        <v>1</v>
      </c>
      <c r="AB552">
        <v>0</v>
      </c>
      <c r="AC552">
        <v>0</v>
      </c>
      <c r="AD552">
        <v>0</v>
      </c>
      <c r="AE552">
        <v>1</v>
      </c>
      <c r="AF552">
        <v>0</v>
      </c>
      <c r="AG552">
        <v>0</v>
      </c>
      <c r="AH552">
        <v>0</v>
      </c>
      <c r="AI552">
        <v>1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0.01</v>
      </c>
      <c r="AU552" t="s">
        <v>3</v>
      </c>
      <c r="AV552">
        <v>0</v>
      </c>
      <c r="AW552">
        <v>2</v>
      </c>
      <c r="AX552">
        <v>40388792</v>
      </c>
      <c r="AY552">
        <v>1</v>
      </c>
      <c r="AZ552">
        <v>0</v>
      </c>
      <c r="BA552">
        <v>541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Y552*Source!I1057</f>
        <v>0</v>
      </c>
      <c r="CY552">
        <f>AA552</f>
        <v>1</v>
      </c>
      <c r="CZ552">
        <f>AE552</f>
        <v>1</v>
      </c>
      <c r="DA552">
        <f>AI552</f>
        <v>1</v>
      </c>
      <c r="DB552">
        <f t="shared" si="85"/>
        <v>0.01</v>
      </c>
      <c r="DC552">
        <f t="shared" si="86"/>
        <v>0</v>
      </c>
    </row>
    <row r="553" spans="1:107" x14ac:dyDescent="0.2">
      <c r="A553">
        <f>ROW(Source!A1059)</f>
        <v>1059</v>
      </c>
      <c r="B553">
        <v>40385408</v>
      </c>
      <c r="C553">
        <v>40388794</v>
      </c>
      <c r="D553">
        <v>26715131</v>
      </c>
      <c r="E553">
        <v>26675980</v>
      </c>
      <c r="F553">
        <v>1</v>
      </c>
      <c r="G553">
        <v>26675980</v>
      </c>
      <c r="H553">
        <v>1</v>
      </c>
      <c r="I553" t="s">
        <v>901</v>
      </c>
      <c r="J553" t="s">
        <v>3</v>
      </c>
      <c r="K553" t="s">
        <v>902</v>
      </c>
      <c r="L553">
        <v>1191</v>
      </c>
      <c r="N553">
        <v>1013</v>
      </c>
      <c r="O553" t="s">
        <v>903</v>
      </c>
      <c r="P553" t="s">
        <v>903</v>
      </c>
      <c r="Q553">
        <v>1</v>
      </c>
      <c r="W553">
        <v>0</v>
      </c>
      <c r="X553">
        <v>476480486</v>
      </c>
      <c r="Y553">
        <v>5.32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5.32</v>
      </c>
      <c r="AU553" t="s">
        <v>3</v>
      </c>
      <c r="AV553">
        <v>1</v>
      </c>
      <c r="AW553">
        <v>2</v>
      </c>
      <c r="AX553">
        <v>40388803</v>
      </c>
      <c r="AY553">
        <v>1</v>
      </c>
      <c r="AZ553">
        <v>0</v>
      </c>
      <c r="BA553">
        <v>542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Y553*Source!I1059</f>
        <v>0</v>
      </c>
      <c r="CY553">
        <f>AD553</f>
        <v>0</v>
      </c>
      <c r="CZ553">
        <f>AH553</f>
        <v>0</v>
      </c>
      <c r="DA553">
        <f>AL553</f>
        <v>1</v>
      </c>
      <c r="DB553">
        <f t="shared" si="85"/>
        <v>0</v>
      </c>
      <c r="DC553">
        <f t="shared" si="86"/>
        <v>0</v>
      </c>
    </row>
    <row r="554" spans="1:107" x14ac:dyDescent="0.2">
      <c r="A554">
        <f>ROW(Source!A1059)</f>
        <v>1059</v>
      </c>
      <c r="B554">
        <v>40385408</v>
      </c>
      <c r="C554">
        <v>40388794</v>
      </c>
      <c r="D554">
        <v>26788215</v>
      </c>
      <c r="E554">
        <v>1</v>
      </c>
      <c r="F554">
        <v>1</v>
      </c>
      <c r="G554">
        <v>26675980</v>
      </c>
      <c r="H554">
        <v>2</v>
      </c>
      <c r="I554" t="s">
        <v>932</v>
      </c>
      <c r="J554" t="s">
        <v>933</v>
      </c>
      <c r="K554" t="s">
        <v>934</v>
      </c>
      <c r="L554">
        <v>1367</v>
      </c>
      <c r="N554">
        <v>1011</v>
      </c>
      <c r="O554" t="s">
        <v>907</v>
      </c>
      <c r="P554" t="s">
        <v>907</v>
      </c>
      <c r="Q554">
        <v>1</v>
      </c>
      <c r="W554">
        <v>0</v>
      </c>
      <c r="X554">
        <v>-628430174</v>
      </c>
      <c r="Y554">
        <v>0.03</v>
      </c>
      <c r="AA554">
        <v>0</v>
      </c>
      <c r="AB554">
        <v>76.81</v>
      </c>
      <c r="AC554">
        <v>14.36</v>
      </c>
      <c r="AD554">
        <v>0</v>
      </c>
      <c r="AE554">
        <v>0</v>
      </c>
      <c r="AF554">
        <v>76.81</v>
      </c>
      <c r="AG554">
        <v>14.36</v>
      </c>
      <c r="AH554">
        <v>0</v>
      </c>
      <c r="AI554">
        <v>1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0.03</v>
      </c>
      <c r="AU554" t="s">
        <v>3</v>
      </c>
      <c r="AV554">
        <v>0</v>
      </c>
      <c r="AW554">
        <v>2</v>
      </c>
      <c r="AX554">
        <v>40388804</v>
      </c>
      <c r="AY554">
        <v>1</v>
      </c>
      <c r="AZ554">
        <v>0</v>
      </c>
      <c r="BA554">
        <v>543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Y554*Source!I1059</f>
        <v>0</v>
      </c>
      <c r="CY554">
        <f>AB554</f>
        <v>76.81</v>
      </c>
      <c r="CZ554">
        <f>AF554</f>
        <v>76.81</v>
      </c>
      <c r="DA554">
        <f>AJ554</f>
        <v>1</v>
      </c>
      <c r="DB554">
        <f t="shared" si="85"/>
        <v>2.2999999999999998</v>
      </c>
      <c r="DC554">
        <f t="shared" si="86"/>
        <v>0.43</v>
      </c>
    </row>
    <row r="555" spans="1:107" x14ac:dyDescent="0.2">
      <c r="A555">
        <f>ROW(Source!A1059)</f>
        <v>1059</v>
      </c>
      <c r="B555">
        <v>40385408</v>
      </c>
      <c r="C555">
        <v>40388794</v>
      </c>
      <c r="D555">
        <v>26788338</v>
      </c>
      <c r="E555">
        <v>1</v>
      </c>
      <c r="F555">
        <v>1</v>
      </c>
      <c r="G555">
        <v>26675980</v>
      </c>
      <c r="H555">
        <v>2</v>
      </c>
      <c r="I555" t="s">
        <v>1028</v>
      </c>
      <c r="J555" t="s">
        <v>1029</v>
      </c>
      <c r="K555" t="s">
        <v>1030</v>
      </c>
      <c r="L555">
        <v>1367</v>
      </c>
      <c r="N555">
        <v>1011</v>
      </c>
      <c r="O555" t="s">
        <v>907</v>
      </c>
      <c r="P555" t="s">
        <v>907</v>
      </c>
      <c r="Q555">
        <v>1</v>
      </c>
      <c r="W555">
        <v>0</v>
      </c>
      <c r="X555">
        <v>593980231</v>
      </c>
      <c r="Y555">
        <v>1.76</v>
      </c>
      <c r="AA555">
        <v>0</v>
      </c>
      <c r="AB555">
        <v>2.36</v>
      </c>
      <c r="AC555">
        <v>0.04</v>
      </c>
      <c r="AD555">
        <v>0</v>
      </c>
      <c r="AE555">
        <v>0</v>
      </c>
      <c r="AF555">
        <v>2.36</v>
      </c>
      <c r="AG555">
        <v>0.04</v>
      </c>
      <c r="AH555">
        <v>0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0</v>
      </c>
      <c r="AQ555">
        <v>0</v>
      </c>
      <c r="AR555">
        <v>0</v>
      </c>
      <c r="AS555" t="s">
        <v>3</v>
      </c>
      <c r="AT555">
        <v>1.76</v>
      </c>
      <c r="AU555" t="s">
        <v>3</v>
      </c>
      <c r="AV555">
        <v>0</v>
      </c>
      <c r="AW555">
        <v>2</v>
      </c>
      <c r="AX555">
        <v>40388805</v>
      </c>
      <c r="AY555">
        <v>1</v>
      </c>
      <c r="AZ555">
        <v>0</v>
      </c>
      <c r="BA555">
        <v>544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Y555*Source!I1059</f>
        <v>0</v>
      </c>
      <c r="CY555">
        <f>AB555</f>
        <v>2.36</v>
      </c>
      <c r="CZ555">
        <f>AF555</f>
        <v>2.36</v>
      </c>
      <c r="DA555">
        <f>AJ555</f>
        <v>1</v>
      </c>
      <c r="DB555">
        <f t="shared" si="85"/>
        <v>4.1500000000000004</v>
      </c>
      <c r="DC555">
        <f t="shared" si="86"/>
        <v>7.0000000000000007E-2</v>
      </c>
    </row>
    <row r="556" spans="1:107" x14ac:dyDescent="0.2">
      <c r="A556">
        <f>ROW(Source!A1059)</f>
        <v>1059</v>
      </c>
      <c r="B556">
        <v>40385408</v>
      </c>
      <c r="C556">
        <v>40388794</v>
      </c>
      <c r="D556">
        <v>26788295</v>
      </c>
      <c r="E556">
        <v>1</v>
      </c>
      <c r="F556">
        <v>1</v>
      </c>
      <c r="G556">
        <v>26675980</v>
      </c>
      <c r="H556">
        <v>2</v>
      </c>
      <c r="I556" t="s">
        <v>1160</v>
      </c>
      <c r="J556" t="s">
        <v>1161</v>
      </c>
      <c r="K556" t="s">
        <v>1162</v>
      </c>
      <c r="L556">
        <v>1367</v>
      </c>
      <c r="N556">
        <v>1011</v>
      </c>
      <c r="O556" t="s">
        <v>907</v>
      </c>
      <c r="P556" t="s">
        <v>907</v>
      </c>
      <c r="Q556">
        <v>1</v>
      </c>
      <c r="W556">
        <v>0</v>
      </c>
      <c r="X556">
        <v>926785503</v>
      </c>
      <c r="Y556">
        <v>0.32</v>
      </c>
      <c r="AA556">
        <v>0</v>
      </c>
      <c r="AB556">
        <v>0.64</v>
      </c>
      <c r="AC556">
        <v>0.04</v>
      </c>
      <c r="AD556">
        <v>0</v>
      </c>
      <c r="AE556">
        <v>0</v>
      </c>
      <c r="AF556">
        <v>0.64</v>
      </c>
      <c r="AG556">
        <v>0.04</v>
      </c>
      <c r="AH556">
        <v>0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0</v>
      </c>
      <c r="AQ556">
        <v>0</v>
      </c>
      <c r="AR556">
        <v>0</v>
      </c>
      <c r="AS556" t="s">
        <v>3</v>
      </c>
      <c r="AT556">
        <v>0.32</v>
      </c>
      <c r="AU556" t="s">
        <v>3</v>
      </c>
      <c r="AV556">
        <v>0</v>
      </c>
      <c r="AW556">
        <v>2</v>
      </c>
      <c r="AX556">
        <v>40388806</v>
      </c>
      <c r="AY556">
        <v>1</v>
      </c>
      <c r="AZ556">
        <v>0</v>
      </c>
      <c r="BA556">
        <v>545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Y556*Source!I1059</f>
        <v>0</v>
      </c>
      <c r="CY556">
        <f>AB556</f>
        <v>0.64</v>
      </c>
      <c r="CZ556">
        <f>AF556</f>
        <v>0.64</v>
      </c>
      <c r="DA556">
        <f>AJ556</f>
        <v>1</v>
      </c>
      <c r="DB556">
        <f t="shared" si="85"/>
        <v>0.2</v>
      </c>
      <c r="DC556">
        <f t="shared" si="86"/>
        <v>0.01</v>
      </c>
    </row>
    <row r="557" spans="1:107" x14ac:dyDescent="0.2">
      <c r="A557">
        <f>ROW(Source!A1059)</f>
        <v>1059</v>
      </c>
      <c r="B557">
        <v>40385408</v>
      </c>
      <c r="C557">
        <v>40388794</v>
      </c>
      <c r="D557">
        <v>26765707</v>
      </c>
      <c r="E557">
        <v>1</v>
      </c>
      <c r="F557">
        <v>1</v>
      </c>
      <c r="G557">
        <v>26675980</v>
      </c>
      <c r="H557">
        <v>3</v>
      </c>
      <c r="I557" t="s">
        <v>760</v>
      </c>
      <c r="J557" t="s">
        <v>762</v>
      </c>
      <c r="K557" t="s">
        <v>761</v>
      </c>
      <c r="L557">
        <v>1354</v>
      </c>
      <c r="N557">
        <v>1010</v>
      </c>
      <c r="O557" t="s">
        <v>344</v>
      </c>
      <c r="P557" t="s">
        <v>344</v>
      </c>
      <c r="Q557">
        <v>1</v>
      </c>
      <c r="W557">
        <v>0</v>
      </c>
      <c r="X557">
        <v>-1569363204</v>
      </c>
      <c r="Y557">
        <v>4.4444439999999998</v>
      </c>
      <c r="AA557">
        <v>713.03</v>
      </c>
      <c r="AB557">
        <v>0</v>
      </c>
      <c r="AC557">
        <v>0</v>
      </c>
      <c r="AD557">
        <v>0</v>
      </c>
      <c r="AE557">
        <v>950.7</v>
      </c>
      <c r="AF557">
        <v>0</v>
      </c>
      <c r="AG557">
        <v>0</v>
      </c>
      <c r="AH557">
        <v>0</v>
      </c>
      <c r="AI557">
        <v>0.75</v>
      </c>
      <c r="AJ557">
        <v>1</v>
      </c>
      <c r="AK557">
        <v>1</v>
      </c>
      <c r="AL557">
        <v>1</v>
      </c>
      <c r="AN557">
        <v>0</v>
      </c>
      <c r="AO557">
        <v>0</v>
      </c>
      <c r="AP557">
        <v>0</v>
      </c>
      <c r="AQ557">
        <v>0</v>
      </c>
      <c r="AR557">
        <v>0</v>
      </c>
      <c r="AS557" t="s">
        <v>3</v>
      </c>
      <c r="AT557">
        <v>4.4444439999999998</v>
      </c>
      <c r="AU557" t="s">
        <v>3</v>
      </c>
      <c r="AV557">
        <v>0</v>
      </c>
      <c r="AW557">
        <v>1</v>
      </c>
      <c r="AX557">
        <v>-1</v>
      </c>
      <c r="AY557">
        <v>0</v>
      </c>
      <c r="AZ557">
        <v>0</v>
      </c>
      <c r="BA557" t="s">
        <v>3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Y557*Source!I1059</f>
        <v>0</v>
      </c>
      <c r="CY557">
        <f>AA557</f>
        <v>713.03</v>
      </c>
      <c r="CZ557">
        <f>AE557</f>
        <v>950.7</v>
      </c>
      <c r="DA557">
        <f>AI557</f>
        <v>0.75</v>
      </c>
      <c r="DB557">
        <f t="shared" si="85"/>
        <v>4225.33</v>
      </c>
      <c r="DC557">
        <f t="shared" si="86"/>
        <v>0</v>
      </c>
    </row>
    <row r="558" spans="1:107" x14ac:dyDescent="0.2">
      <c r="A558">
        <f>ROW(Source!A1059)</f>
        <v>1059</v>
      </c>
      <c r="B558">
        <v>40385408</v>
      </c>
      <c r="C558">
        <v>40388794</v>
      </c>
      <c r="D558">
        <v>26765708</v>
      </c>
      <c r="E558">
        <v>1</v>
      </c>
      <c r="F558">
        <v>1</v>
      </c>
      <c r="G558">
        <v>26675980</v>
      </c>
      <c r="H558">
        <v>3</v>
      </c>
      <c r="I558" t="s">
        <v>1163</v>
      </c>
      <c r="J558" t="s">
        <v>1164</v>
      </c>
      <c r="K558" t="s">
        <v>1165</v>
      </c>
      <c r="L558">
        <v>1346</v>
      </c>
      <c r="N558">
        <v>1009</v>
      </c>
      <c r="O558" t="s">
        <v>318</v>
      </c>
      <c r="P558" t="s">
        <v>318</v>
      </c>
      <c r="Q558">
        <v>1</v>
      </c>
      <c r="W558">
        <v>0</v>
      </c>
      <c r="X558">
        <v>1077528645</v>
      </c>
      <c r="Y558">
        <v>1.1556</v>
      </c>
      <c r="AA558">
        <v>221.64</v>
      </c>
      <c r="AB558">
        <v>0</v>
      </c>
      <c r="AC558">
        <v>0</v>
      </c>
      <c r="AD558">
        <v>0</v>
      </c>
      <c r="AE558">
        <v>221.64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1.1556</v>
      </c>
      <c r="AU558" t="s">
        <v>3</v>
      </c>
      <c r="AV558">
        <v>0</v>
      </c>
      <c r="AW558">
        <v>2</v>
      </c>
      <c r="AX558">
        <v>40388807</v>
      </c>
      <c r="AY558">
        <v>1</v>
      </c>
      <c r="AZ558">
        <v>0</v>
      </c>
      <c r="BA558">
        <v>546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Y558*Source!I1059</f>
        <v>0</v>
      </c>
      <c r="CY558">
        <f>AA558</f>
        <v>221.64</v>
      </c>
      <c r="CZ558">
        <f>AE558</f>
        <v>221.64</v>
      </c>
      <c r="DA558">
        <f>AI558</f>
        <v>1</v>
      </c>
      <c r="DB558">
        <f t="shared" si="85"/>
        <v>256.13</v>
      </c>
      <c r="DC558">
        <f t="shared" si="86"/>
        <v>0</v>
      </c>
    </row>
    <row r="559" spans="1:107" x14ac:dyDescent="0.2">
      <c r="A559">
        <f>ROW(Source!A1059)</f>
        <v>1059</v>
      </c>
      <c r="B559">
        <v>40385408</v>
      </c>
      <c r="C559">
        <v>40388794</v>
      </c>
      <c r="D559">
        <v>26785553</v>
      </c>
      <c r="E559">
        <v>1</v>
      </c>
      <c r="F559">
        <v>1</v>
      </c>
      <c r="G559">
        <v>26675980</v>
      </c>
      <c r="H559">
        <v>3</v>
      </c>
      <c r="I559" t="s">
        <v>1166</v>
      </c>
      <c r="J559" t="s">
        <v>1167</v>
      </c>
      <c r="K559" t="s">
        <v>1168</v>
      </c>
      <c r="L559">
        <v>1354</v>
      </c>
      <c r="N559">
        <v>1010</v>
      </c>
      <c r="O559" t="s">
        <v>344</v>
      </c>
      <c r="P559" t="s">
        <v>344</v>
      </c>
      <c r="Q559">
        <v>1</v>
      </c>
      <c r="W559">
        <v>0</v>
      </c>
      <c r="X559">
        <v>-1551247525</v>
      </c>
      <c r="Y559">
        <v>1.6395</v>
      </c>
      <c r="AA559">
        <v>373.37</v>
      </c>
      <c r="AB559">
        <v>0</v>
      </c>
      <c r="AC559">
        <v>0</v>
      </c>
      <c r="AD559">
        <v>0</v>
      </c>
      <c r="AE559">
        <v>373.37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1.6395</v>
      </c>
      <c r="AU559" t="s">
        <v>3</v>
      </c>
      <c r="AV559">
        <v>0</v>
      </c>
      <c r="AW559">
        <v>2</v>
      </c>
      <c r="AX559">
        <v>40388808</v>
      </c>
      <c r="AY559">
        <v>1</v>
      </c>
      <c r="AZ559">
        <v>0</v>
      </c>
      <c r="BA559">
        <v>547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Y559*Source!I1059</f>
        <v>0</v>
      </c>
      <c r="CY559">
        <f>AA559</f>
        <v>373.37</v>
      </c>
      <c r="CZ559">
        <f>AE559</f>
        <v>373.37</v>
      </c>
      <c r="DA559">
        <f>AI559</f>
        <v>1</v>
      </c>
      <c r="DB559">
        <f t="shared" si="85"/>
        <v>612.14</v>
      </c>
      <c r="DC559">
        <f t="shared" si="86"/>
        <v>0</v>
      </c>
    </row>
    <row r="560" spans="1:107" x14ac:dyDescent="0.2">
      <c r="A560">
        <f>ROW(Source!A1059)</f>
        <v>1059</v>
      </c>
      <c r="B560">
        <v>40385408</v>
      </c>
      <c r="C560">
        <v>40388794</v>
      </c>
      <c r="D560">
        <v>26785754</v>
      </c>
      <c r="E560">
        <v>1</v>
      </c>
      <c r="F560">
        <v>1</v>
      </c>
      <c r="G560">
        <v>26675980</v>
      </c>
      <c r="H560">
        <v>3</v>
      </c>
      <c r="I560" t="s">
        <v>1169</v>
      </c>
      <c r="J560" t="s">
        <v>1170</v>
      </c>
      <c r="K560" t="s">
        <v>1171</v>
      </c>
      <c r="L560">
        <v>1354</v>
      </c>
      <c r="N560">
        <v>1010</v>
      </c>
      <c r="O560" t="s">
        <v>344</v>
      </c>
      <c r="P560" t="s">
        <v>344</v>
      </c>
      <c r="Q560">
        <v>1</v>
      </c>
      <c r="W560">
        <v>0</v>
      </c>
      <c r="X560">
        <v>-1963666126</v>
      </c>
      <c r="Y560">
        <v>24.592600000000001</v>
      </c>
      <c r="AA560">
        <v>11.58</v>
      </c>
      <c r="AB560">
        <v>0</v>
      </c>
      <c r="AC560">
        <v>0</v>
      </c>
      <c r="AD560">
        <v>0</v>
      </c>
      <c r="AE560">
        <v>11.58</v>
      </c>
      <c r="AF560">
        <v>0</v>
      </c>
      <c r="AG560">
        <v>0</v>
      </c>
      <c r="AH560">
        <v>0</v>
      </c>
      <c r="AI560">
        <v>1</v>
      </c>
      <c r="AJ560">
        <v>1</v>
      </c>
      <c r="AK560">
        <v>1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24.592600000000001</v>
      </c>
      <c r="AU560" t="s">
        <v>3</v>
      </c>
      <c r="AV560">
        <v>0</v>
      </c>
      <c r="AW560">
        <v>2</v>
      </c>
      <c r="AX560">
        <v>40388809</v>
      </c>
      <c r="AY560">
        <v>1</v>
      </c>
      <c r="AZ560">
        <v>0</v>
      </c>
      <c r="BA560">
        <v>548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Y560*Source!I1059</f>
        <v>0</v>
      </c>
      <c r="CY560">
        <f>AA560</f>
        <v>11.58</v>
      </c>
      <c r="CZ560">
        <f>AE560</f>
        <v>11.58</v>
      </c>
      <c r="DA560">
        <f>AI560</f>
        <v>1</v>
      </c>
      <c r="DB560">
        <f t="shared" si="85"/>
        <v>284.77999999999997</v>
      </c>
      <c r="DC560">
        <f t="shared" si="86"/>
        <v>0</v>
      </c>
    </row>
    <row r="561" spans="1:107" x14ac:dyDescent="0.2">
      <c r="A561">
        <f>ROW(Source!A1095)</f>
        <v>1095</v>
      </c>
      <c r="B561">
        <v>40385408</v>
      </c>
      <c r="C561">
        <v>40388812</v>
      </c>
      <c r="D561">
        <v>26715131</v>
      </c>
      <c r="E561">
        <v>26675980</v>
      </c>
      <c r="F561">
        <v>1</v>
      </c>
      <c r="G561">
        <v>26675980</v>
      </c>
      <c r="H561">
        <v>1</v>
      </c>
      <c r="I561" t="s">
        <v>901</v>
      </c>
      <c r="J561" t="s">
        <v>3</v>
      </c>
      <c r="K561" t="s">
        <v>902</v>
      </c>
      <c r="L561">
        <v>1191</v>
      </c>
      <c r="N561">
        <v>1013</v>
      </c>
      <c r="O561" t="s">
        <v>903</v>
      </c>
      <c r="P561" t="s">
        <v>903</v>
      </c>
      <c r="Q561">
        <v>1</v>
      </c>
      <c r="W561">
        <v>0</v>
      </c>
      <c r="X561">
        <v>476480486</v>
      </c>
      <c r="Y561">
        <v>23.84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</v>
      </c>
      <c r="AJ561">
        <v>1</v>
      </c>
      <c r="AK561">
        <v>1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23.84</v>
      </c>
      <c r="AU561" t="s">
        <v>3</v>
      </c>
      <c r="AV561">
        <v>1</v>
      </c>
      <c r="AW561">
        <v>2</v>
      </c>
      <c r="AX561">
        <v>40388822</v>
      </c>
      <c r="AY561">
        <v>1</v>
      </c>
      <c r="AZ561">
        <v>0</v>
      </c>
      <c r="BA561">
        <v>550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Y561*Source!I1095</f>
        <v>0</v>
      </c>
      <c r="CY561">
        <f>AD561</f>
        <v>0</v>
      </c>
      <c r="CZ561">
        <f>AH561</f>
        <v>0</v>
      </c>
      <c r="DA561">
        <f>AL561</f>
        <v>1</v>
      </c>
      <c r="DB561">
        <f t="shared" ref="DB561:DB580" si="87">ROUND(ROUND(AT561*CZ561,2),6)</f>
        <v>0</v>
      </c>
      <c r="DC561">
        <f t="shared" ref="DC561:DC580" si="88">ROUND(ROUND(AT561*AG561,2),6)</f>
        <v>0</v>
      </c>
    </row>
    <row r="562" spans="1:107" x14ac:dyDescent="0.2">
      <c r="A562">
        <f>ROW(Source!A1095)</f>
        <v>1095</v>
      </c>
      <c r="B562">
        <v>40385408</v>
      </c>
      <c r="C562">
        <v>40388812</v>
      </c>
      <c r="D562">
        <v>26788061</v>
      </c>
      <c r="E562">
        <v>1</v>
      </c>
      <c r="F562">
        <v>1</v>
      </c>
      <c r="G562">
        <v>26675980</v>
      </c>
      <c r="H562">
        <v>2</v>
      </c>
      <c r="I562" t="s">
        <v>1172</v>
      </c>
      <c r="J562" t="s">
        <v>1173</v>
      </c>
      <c r="K562" t="s">
        <v>1174</v>
      </c>
      <c r="L562">
        <v>1367</v>
      </c>
      <c r="N562">
        <v>1011</v>
      </c>
      <c r="O562" t="s">
        <v>907</v>
      </c>
      <c r="P562" t="s">
        <v>907</v>
      </c>
      <c r="Q562">
        <v>1</v>
      </c>
      <c r="W562">
        <v>0</v>
      </c>
      <c r="X562">
        <v>1653638965</v>
      </c>
      <c r="Y562">
        <v>5</v>
      </c>
      <c r="AA562">
        <v>0</v>
      </c>
      <c r="AB562">
        <v>1.0900000000000001</v>
      </c>
      <c r="AC562">
        <v>0.09</v>
      </c>
      <c r="AD562">
        <v>0</v>
      </c>
      <c r="AE562">
        <v>0</v>
      </c>
      <c r="AF562">
        <v>1.0900000000000001</v>
      </c>
      <c r="AG562">
        <v>0.09</v>
      </c>
      <c r="AH562">
        <v>0</v>
      </c>
      <c r="AI562">
        <v>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5</v>
      </c>
      <c r="AU562" t="s">
        <v>3</v>
      </c>
      <c r="AV562">
        <v>0</v>
      </c>
      <c r="AW562">
        <v>2</v>
      </c>
      <c r="AX562">
        <v>40388823</v>
      </c>
      <c r="AY562">
        <v>1</v>
      </c>
      <c r="AZ562">
        <v>0</v>
      </c>
      <c r="BA562">
        <v>551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Y562*Source!I1095</f>
        <v>0</v>
      </c>
      <c r="CY562">
        <f>AB562</f>
        <v>1.0900000000000001</v>
      </c>
      <c r="CZ562">
        <f>AF562</f>
        <v>1.0900000000000001</v>
      </c>
      <c r="DA562">
        <f>AJ562</f>
        <v>1</v>
      </c>
      <c r="DB562">
        <f t="shared" si="87"/>
        <v>5.45</v>
      </c>
      <c r="DC562">
        <f t="shared" si="88"/>
        <v>0.45</v>
      </c>
    </row>
    <row r="563" spans="1:107" x14ac:dyDescent="0.2">
      <c r="A563">
        <f>ROW(Source!A1095)</f>
        <v>1095</v>
      </c>
      <c r="B563">
        <v>40385408</v>
      </c>
      <c r="C563">
        <v>40388812</v>
      </c>
      <c r="D563">
        <v>26788215</v>
      </c>
      <c r="E563">
        <v>1</v>
      </c>
      <c r="F563">
        <v>1</v>
      </c>
      <c r="G563">
        <v>26675980</v>
      </c>
      <c r="H563">
        <v>2</v>
      </c>
      <c r="I563" t="s">
        <v>932</v>
      </c>
      <c r="J563" t="s">
        <v>933</v>
      </c>
      <c r="K563" t="s">
        <v>934</v>
      </c>
      <c r="L563">
        <v>1367</v>
      </c>
      <c r="N563">
        <v>1011</v>
      </c>
      <c r="O563" t="s">
        <v>907</v>
      </c>
      <c r="P563" t="s">
        <v>907</v>
      </c>
      <c r="Q563">
        <v>1</v>
      </c>
      <c r="W563">
        <v>0</v>
      </c>
      <c r="X563">
        <v>-628430174</v>
      </c>
      <c r="Y563">
        <v>0.02</v>
      </c>
      <c r="AA563">
        <v>0</v>
      </c>
      <c r="AB563">
        <v>76.81</v>
      </c>
      <c r="AC563">
        <v>14.36</v>
      </c>
      <c r="AD563">
        <v>0</v>
      </c>
      <c r="AE563">
        <v>0</v>
      </c>
      <c r="AF563">
        <v>76.81</v>
      </c>
      <c r="AG563">
        <v>14.36</v>
      </c>
      <c r="AH563">
        <v>0</v>
      </c>
      <c r="AI563">
        <v>1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0.02</v>
      </c>
      <c r="AU563" t="s">
        <v>3</v>
      </c>
      <c r="AV563">
        <v>0</v>
      </c>
      <c r="AW563">
        <v>2</v>
      </c>
      <c r="AX563">
        <v>40388824</v>
      </c>
      <c r="AY563">
        <v>1</v>
      </c>
      <c r="AZ563">
        <v>0</v>
      </c>
      <c r="BA563">
        <v>552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Y563*Source!I1095</f>
        <v>0</v>
      </c>
      <c r="CY563">
        <f>AB563</f>
        <v>76.81</v>
      </c>
      <c r="CZ563">
        <f>AF563</f>
        <v>76.81</v>
      </c>
      <c r="DA563">
        <f>AJ563</f>
        <v>1</v>
      </c>
      <c r="DB563">
        <f t="shared" si="87"/>
        <v>1.54</v>
      </c>
      <c r="DC563">
        <f t="shared" si="88"/>
        <v>0.28999999999999998</v>
      </c>
    </row>
    <row r="564" spans="1:107" x14ac:dyDescent="0.2">
      <c r="A564">
        <f>ROW(Source!A1095)</f>
        <v>1095</v>
      </c>
      <c r="B564">
        <v>40385408</v>
      </c>
      <c r="C564">
        <v>40388812</v>
      </c>
      <c r="D564">
        <v>26788338</v>
      </c>
      <c r="E564">
        <v>1</v>
      </c>
      <c r="F564">
        <v>1</v>
      </c>
      <c r="G564">
        <v>26675980</v>
      </c>
      <c r="H564">
        <v>2</v>
      </c>
      <c r="I564" t="s">
        <v>1028</v>
      </c>
      <c r="J564" t="s">
        <v>1029</v>
      </c>
      <c r="K564" t="s">
        <v>1030</v>
      </c>
      <c r="L564">
        <v>1367</v>
      </c>
      <c r="N564">
        <v>1011</v>
      </c>
      <c r="O564" t="s">
        <v>907</v>
      </c>
      <c r="P564" t="s">
        <v>907</v>
      </c>
      <c r="Q564">
        <v>1</v>
      </c>
      <c r="W564">
        <v>0</v>
      </c>
      <c r="X564">
        <v>593980231</v>
      </c>
      <c r="Y564">
        <v>4.5</v>
      </c>
      <c r="AA564">
        <v>0</v>
      </c>
      <c r="AB564">
        <v>2.36</v>
      </c>
      <c r="AC564">
        <v>0.04</v>
      </c>
      <c r="AD564">
        <v>0</v>
      </c>
      <c r="AE564">
        <v>0</v>
      </c>
      <c r="AF564">
        <v>2.36</v>
      </c>
      <c r="AG564">
        <v>0.04</v>
      </c>
      <c r="AH564">
        <v>0</v>
      </c>
      <c r="AI564">
        <v>1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4.5</v>
      </c>
      <c r="AU564" t="s">
        <v>3</v>
      </c>
      <c r="AV564">
        <v>0</v>
      </c>
      <c r="AW564">
        <v>2</v>
      </c>
      <c r="AX564">
        <v>40388826</v>
      </c>
      <c r="AY564">
        <v>1</v>
      </c>
      <c r="AZ564">
        <v>0</v>
      </c>
      <c r="BA564">
        <v>553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Y564*Source!I1095</f>
        <v>0</v>
      </c>
      <c r="CY564">
        <f>AB564</f>
        <v>2.36</v>
      </c>
      <c r="CZ564">
        <f>AF564</f>
        <v>2.36</v>
      </c>
      <c r="DA564">
        <f>AJ564</f>
        <v>1</v>
      </c>
      <c r="DB564">
        <f t="shared" si="87"/>
        <v>10.62</v>
      </c>
      <c r="DC564">
        <f t="shared" si="88"/>
        <v>0.18</v>
      </c>
    </row>
    <row r="565" spans="1:107" x14ac:dyDescent="0.2">
      <c r="A565">
        <f>ROW(Source!A1095)</f>
        <v>1095</v>
      </c>
      <c r="B565">
        <v>40385408</v>
      </c>
      <c r="C565">
        <v>40388812</v>
      </c>
      <c r="D565">
        <v>26787462</v>
      </c>
      <c r="E565">
        <v>1</v>
      </c>
      <c r="F565">
        <v>1</v>
      </c>
      <c r="G565">
        <v>26675980</v>
      </c>
      <c r="H565">
        <v>2</v>
      </c>
      <c r="I565" t="s">
        <v>988</v>
      </c>
      <c r="J565" t="s">
        <v>989</v>
      </c>
      <c r="K565" t="s">
        <v>990</v>
      </c>
      <c r="L565">
        <v>1367</v>
      </c>
      <c r="N565">
        <v>1011</v>
      </c>
      <c r="O565" t="s">
        <v>907</v>
      </c>
      <c r="P565" t="s">
        <v>907</v>
      </c>
      <c r="Q565">
        <v>1</v>
      </c>
      <c r="W565">
        <v>0</v>
      </c>
      <c r="X565">
        <v>-266174272</v>
      </c>
      <c r="Y565">
        <v>0.02</v>
      </c>
      <c r="AA565">
        <v>0</v>
      </c>
      <c r="AB565">
        <v>190.93</v>
      </c>
      <c r="AC565">
        <v>18.149999999999999</v>
      </c>
      <c r="AD565">
        <v>0</v>
      </c>
      <c r="AE565">
        <v>0</v>
      </c>
      <c r="AF565">
        <v>190.93</v>
      </c>
      <c r="AG565">
        <v>18.149999999999999</v>
      </c>
      <c r="AH565">
        <v>0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0</v>
      </c>
      <c r="AQ565">
        <v>0</v>
      </c>
      <c r="AR565">
        <v>0</v>
      </c>
      <c r="AS565" t="s">
        <v>3</v>
      </c>
      <c r="AT565">
        <v>0.02</v>
      </c>
      <c r="AU565" t="s">
        <v>3</v>
      </c>
      <c r="AV565">
        <v>0</v>
      </c>
      <c r="AW565">
        <v>2</v>
      </c>
      <c r="AX565">
        <v>40388825</v>
      </c>
      <c r="AY565">
        <v>1</v>
      </c>
      <c r="AZ565">
        <v>0</v>
      </c>
      <c r="BA565">
        <v>554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Y565*Source!I1095</f>
        <v>0</v>
      </c>
      <c r="CY565">
        <f>AB565</f>
        <v>190.93</v>
      </c>
      <c r="CZ565">
        <f>AF565</f>
        <v>190.93</v>
      </c>
      <c r="DA565">
        <f>AJ565</f>
        <v>1</v>
      </c>
      <c r="DB565">
        <f t="shared" si="87"/>
        <v>3.82</v>
      </c>
      <c r="DC565">
        <f t="shared" si="88"/>
        <v>0.36</v>
      </c>
    </row>
    <row r="566" spans="1:107" x14ac:dyDescent="0.2">
      <c r="A566">
        <f>ROW(Source!A1095)</f>
        <v>1095</v>
      </c>
      <c r="B566">
        <v>40385408</v>
      </c>
      <c r="C566">
        <v>40388812</v>
      </c>
      <c r="D566">
        <v>26715879</v>
      </c>
      <c r="E566">
        <v>26675980</v>
      </c>
      <c r="F566">
        <v>1</v>
      </c>
      <c r="G566">
        <v>26675980</v>
      </c>
      <c r="H566">
        <v>2</v>
      </c>
      <c r="I566" t="s">
        <v>929</v>
      </c>
      <c r="J566" t="s">
        <v>3</v>
      </c>
      <c r="K566" t="s">
        <v>930</v>
      </c>
      <c r="L566">
        <v>1344</v>
      </c>
      <c r="N566">
        <v>1008</v>
      </c>
      <c r="O566" t="s">
        <v>931</v>
      </c>
      <c r="P566" t="s">
        <v>931</v>
      </c>
      <c r="Q566">
        <v>1</v>
      </c>
      <c r="W566">
        <v>0</v>
      </c>
      <c r="X566">
        <v>-1180195794</v>
      </c>
      <c r="Y566">
        <v>3.11</v>
      </c>
      <c r="AA566">
        <v>0</v>
      </c>
      <c r="AB566">
        <v>1</v>
      </c>
      <c r="AC566">
        <v>0</v>
      </c>
      <c r="AD566">
        <v>0</v>
      </c>
      <c r="AE566">
        <v>0</v>
      </c>
      <c r="AF566">
        <v>1</v>
      </c>
      <c r="AG566">
        <v>0</v>
      </c>
      <c r="AH566">
        <v>0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0</v>
      </c>
      <c r="AQ566">
        <v>0</v>
      </c>
      <c r="AR566">
        <v>0</v>
      </c>
      <c r="AS566" t="s">
        <v>3</v>
      </c>
      <c r="AT566">
        <v>3.11</v>
      </c>
      <c r="AU566" t="s">
        <v>3</v>
      </c>
      <c r="AV566">
        <v>0</v>
      </c>
      <c r="AW566">
        <v>2</v>
      </c>
      <c r="AX566">
        <v>40388827</v>
      </c>
      <c r="AY566">
        <v>1</v>
      </c>
      <c r="AZ566">
        <v>0</v>
      </c>
      <c r="BA566">
        <v>555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Y566*Source!I1095</f>
        <v>0</v>
      </c>
      <c r="CY566">
        <f>AB566</f>
        <v>1</v>
      </c>
      <c r="CZ566">
        <f>AF566</f>
        <v>1</v>
      </c>
      <c r="DA566">
        <f>AJ566</f>
        <v>1</v>
      </c>
      <c r="DB566">
        <f t="shared" si="87"/>
        <v>3.11</v>
      </c>
      <c r="DC566">
        <f t="shared" si="88"/>
        <v>0</v>
      </c>
    </row>
    <row r="567" spans="1:107" x14ac:dyDescent="0.2">
      <c r="A567">
        <f>ROW(Source!A1095)</f>
        <v>1095</v>
      </c>
      <c r="B567">
        <v>40385408</v>
      </c>
      <c r="C567">
        <v>40388812</v>
      </c>
      <c r="D567">
        <v>26765556</v>
      </c>
      <c r="E567">
        <v>1</v>
      </c>
      <c r="F567">
        <v>1</v>
      </c>
      <c r="G567">
        <v>26675980</v>
      </c>
      <c r="H567">
        <v>3</v>
      </c>
      <c r="I567" t="s">
        <v>1175</v>
      </c>
      <c r="J567" t="s">
        <v>1176</v>
      </c>
      <c r="K567" t="s">
        <v>1177</v>
      </c>
      <c r="L567">
        <v>1346</v>
      </c>
      <c r="N567">
        <v>1009</v>
      </c>
      <c r="O567" t="s">
        <v>318</v>
      </c>
      <c r="P567" t="s">
        <v>318</v>
      </c>
      <c r="Q567">
        <v>1</v>
      </c>
      <c r="W567">
        <v>0</v>
      </c>
      <c r="X567">
        <v>805620593</v>
      </c>
      <c r="Y567">
        <v>2.3199999999999998</v>
      </c>
      <c r="AA567">
        <v>6.27</v>
      </c>
      <c r="AB567">
        <v>0</v>
      </c>
      <c r="AC567">
        <v>0</v>
      </c>
      <c r="AD567">
        <v>0</v>
      </c>
      <c r="AE567">
        <v>6.27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2.3199999999999998</v>
      </c>
      <c r="AU567" t="s">
        <v>3</v>
      </c>
      <c r="AV567">
        <v>0</v>
      </c>
      <c r="AW567">
        <v>2</v>
      </c>
      <c r="AX567">
        <v>40388828</v>
      </c>
      <c r="AY567">
        <v>1</v>
      </c>
      <c r="AZ567">
        <v>0</v>
      </c>
      <c r="BA567">
        <v>556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Y567*Source!I1095</f>
        <v>0</v>
      </c>
      <c r="CY567">
        <f>AA567</f>
        <v>6.27</v>
      </c>
      <c r="CZ567">
        <f>AE567</f>
        <v>6.27</v>
      </c>
      <c r="DA567">
        <f>AI567</f>
        <v>1</v>
      </c>
      <c r="DB567">
        <f t="shared" si="87"/>
        <v>14.55</v>
      </c>
      <c r="DC567">
        <f t="shared" si="88"/>
        <v>0</v>
      </c>
    </row>
    <row r="568" spans="1:107" x14ac:dyDescent="0.2">
      <c r="A568">
        <f>ROW(Source!A1095)</f>
        <v>1095</v>
      </c>
      <c r="B568">
        <v>40385408</v>
      </c>
      <c r="C568">
        <v>40388812</v>
      </c>
      <c r="D568">
        <v>26763256</v>
      </c>
      <c r="E568">
        <v>1</v>
      </c>
      <c r="F568">
        <v>1</v>
      </c>
      <c r="G568">
        <v>26675980</v>
      </c>
      <c r="H568">
        <v>3</v>
      </c>
      <c r="I568" t="s">
        <v>1178</v>
      </c>
      <c r="J568" t="s">
        <v>1179</v>
      </c>
      <c r="K568" t="s">
        <v>1180</v>
      </c>
      <c r="L568">
        <v>1348</v>
      </c>
      <c r="N568">
        <v>1009</v>
      </c>
      <c r="O568" t="s">
        <v>57</v>
      </c>
      <c r="P568" t="s">
        <v>57</v>
      </c>
      <c r="Q568">
        <v>1000</v>
      </c>
      <c r="W568">
        <v>0</v>
      </c>
      <c r="X568">
        <v>1324671590</v>
      </c>
      <c r="Y568">
        <v>0.16500000000000001</v>
      </c>
      <c r="AA568">
        <v>3386.07</v>
      </c>
      <c r="AB568">
        <v>0</v>
      </c>
      <c r="AC568">
        <v>0</v>
      </c>
      <c r="AD568">
        <v>0</v>
      </c>
      <c r="AE568">
        <v>3386.07</v>
      </c>
      <c r="AF568">
        <v>0</v>
      </c>
      <c r="AG568">
        <v>0</v>
      </c>
      <c r="AH568">
        <v>0</v>
      </c>
      <c r="AI568">
        <v>1</v>
      </c>
      <c r="AJ568">
        <v>1</v>
      </c>
      <c r="AK568">
        <v>1</v>
      </c>
      <c r="AL568">
        <v>1</v>
      </c>
      <c r="AN568">
        <v>0</v>
      </c>
      <c r="AO568">
        <v>1</v>
      </c>
      <c r="AP568">
        <v>0</v>
      </c>
      <c r="AQ568">
        <v>0</v>
      </c>
      <c r="AR568">
        <v>0</v>
      </c>
      <c r="AS568" t="s">
        <v>3</v>
      </c>
      <c r="AT568">
        <v>0.16500000000000001</v>
      </c>
      <c r="AU568" t="s">
        <v>3</v>
      </c>
      <c r="AV568">
        <v>0</v>
      </c>
      <c r="AW568">
        <v>2</v>
      </c>
      <c r="AX568">
        <v>40388829</v>
      </c>
      <c r="AY568">
        <v>1</v>
      </c>
      <c r="AZ568">
        <v>0</v>
      </c>
      <c r="BA568">
        <v>557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Y568*Source!I1095</f>
        <v>0</v>
      </c>
      <c r="CY568">
        <f>AA568</f>
        <v>3386.07</v>
      </c>
      <c r="CZ568">
        <f>AE568</f>
        <v>3386.07</v>
      </c>
      <c r="DA568">
        <f>AI568</f>
        <v>1</v>
      </c>
      <c r="DB568">
        <f t="shared" si="87"/>
        <v>558.70000000000005</v>
      </c>
      <c r="DC568">
        <f t="shared" si="88"/>
        <v>0</v>
      </c>
    </row>
    <row r="569" spans="1:107" x14ac:dyDescent="0.2">
      <c r="A569">
        <f>ROW(Source!A1095)</f>
        <v>1095</v>
      </c>
      <c r="B569">
        <v>40385408</v>
      </c>
      <c r="C569">
        <v>40388812</v>
      </c>
      <c r="D569">
        <v>0</v>
      </c>
      <c r="E569">
        <v>0</v>
      </c>
      <c r="F569">
        <v>1</v>
      </c>
      <c r="G569">
        <v>26675980</v>
      </c>
      <c r="H569">
        <v>3</v>
      </c>
      <c r="I569" t="s">
        <v>233</v>
      </c>
      <c r="J569" t="s">
        <v>3</v>
      </c>
      <c r="K569" t="s">
        <v>771</v>
      </c>
      <c r="L569">
        <v>1354</v>
      </c>
      <c r="N569">
        <v>1010</v>
      </c>
      <c r="O569" t="s">
        <v>344</v>
      </c>
      <c r="P569" t="s">
        <v>344</v>
      </c>
      <c r="Q569">
        <v>1</v>
      </c>
      <c r="W569">
        <v>0</v>
      </c>
      <c r="X569">
        <v>-1887043570</v>
      </c>
      <c r="Y569">
        <v>62.5</v>
      </c>
      <c r="AA569">
        <v>797.61</v>
      </c>
      <c r="AB569">
        <v>0</v>
      </c>
      <c r="AC569">
        <v>0</v>
      </c>
      <c r="AD569">
        <v>0</v>
      </c>
      <c r="AE569">
        <v>141.17000000000002</v>
      </c>
      <c r="AF569">
        <v>0</v>
      </c>
      <c r="AG569">
        <v>0</v>
      </c>
      <c r="AH569">
        <v>0</v>
      </c>
      <c r="AI569">
        <v>5.65</v>
      </c>
      <c r="AJ569">
        <v>1</v>
      </c>
      <c r="AK569">
        <v>1</v>
      </c>
      <c r="AL569">
        <v>1</v>
      </c>
      <c r="AN569">
        <v>0</v>
      </c>
      <c r="AO569">
        <v>0</v>
      </c>
      <c r="AP569">
        <v>0</v>
      </c>
      <c r="AQ569">
        <v>0</v>
      </c>
      <c r="AR569">
        <v>0</v>
      </c>
      <c r="AS569" t="s">
        <v>3</v>
      </c>
      <c r="AT569">
        <v>62.5</v>
      </c>
      <c r="AU569" t="s">
        <v>3</v>
      </c>
      <c r="AV569">
        <v>0</v>
      </c>
      <c r="AW569">
        <v>1</v>
      </c>
      <c r="AX569">
        <v>-1</v>
      </c>
      <c r="AY569">
        <v>0</v>
      </c>
      <c r="AZ569">
        <v>0</v>
      </c>
      <c r="BA569" t="s">
        <v>3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Y569*Source!I1095</f>
        <v>0</v>
      </c>
      <c r="CY569">
        <f>AA569</f>
        <v>797.61</v>
      </c>
      <c r="CZ569">
        <f>AE569</f>
        <v>141.17000000000002</v>
      </c>
      <c r="DA569">
        <f>AI569</f>
        <v>5.65</v>
      </c>
      <c r="DB569">
        <f t="shared" si="87"/>
        <v>8823.1299999999992</v>
      </c>
      <c r="DC569">
        <f t="shared" si="88"/>
        <v>0</v>
      </c>
    </row>
    <row r="570" spans="1:107" x14ac:dyDescent="0.2">
      <c r="A570">
        <f>ROW(Source!A1131)</f>
        <v>1131</v>
      </c>
      <c r="B570">
        <v>40385408</v>
      </c>
      <c r="C570">
        <v>40388831</v>
      </c>
      <c r="D570">
        <v>26715131</v>
      </c>
      <c r="E570">
        <v>26675980</v>
      </c>
      <c r="F570">
        <v>1</v>
      </c>
      <c r="G570">
        <v>26675980</v>
      </c>
      <c r="H570">
        <v>1</v>
      </c>
      <c r="I570" t="s">
        <v>901</v>
      </c>
      <c r="J570" t="s">
        <v>3</v>
      </c>
      <c r="K570" t="s">
        <v>902</v>
      </c>
      <c r="L570">
        <v>1191</v>
      </c>
      <c r="N570">
        <v>1013</v>
      </c>
      <c r="O570" t="s">
        <v>903</v>
      </c>
      <c r="P570" t="s">
        <v>903</v>
      </c>
      <c r="Q570">
        <v>1</v>
      </c>
      <c r="W570">
        <v>0</v>
      </c>
      <c r="X570">
        <v>476480486</v>
      </c>
      <c r="Y570">
        <v>16.03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1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16.03</v>
      </c>
      <c r="AU570" t="s">
        <v>3</v>
      </c>
      <c r="AV570">
        <v>1</v>
      </c>
      <c r="AW570">
        <v>2</v>
      </c>
      <c r="AX570">
        <v>40388843</v>
      </c>
      <c r="AY570">
        <v>1</v>
      </c>
      <c r="AZ570">
        <v>0</v>
      </c>
      <c r="BA570">
        <v>558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Y570*Source!I1131</f>
        <v>0</v>
      </c>
      <c r="CY570">
        <f>AD570</f>
        <v>0</v>
      </c>
      <c r="CZ570">
        <f>AH570</f>
        <v>0</v>
      </c>
      <c r="DA570">
        <f>AL570</f>
        <v>1</v>
      </c>
      <c r="DB570">
        <f t="shared" si="87"/>
        <v>0</v>
      </c>
      <c r="DC570">
        <f t="shared" si="88"/>
        <v>0</v>
      </c>
    </row>
    <row r="571" spans="1:107" x14ac:dyDescent="0.2">
      <c r="A571">
        <f>ROW(Source!A1131)</f>
        <v>1131</v>
      </c>
      <c r="B571">
        <v>40385408</v>
      </c>
      <c r="C571">
        <v>40388831</v>
      </c>
      <c r="D571">
        <v>26788180</v>
      </c>
      <c r="E571">
        <v>1</v>
      </c>
      <c r="F571">
        <v>1</v>
      </c>
      <c r="G571">
        <v>26675980</v>
      </c>
      <c r="H571">
        <v>2</v>
      </c>
      <c r="I571" t="s">
        <v>1181</v>
      </c>
      <c r="J571" t="s">
        <v>1182</v>
      </c>
      <c r="K571" t="s">
        <v>1183</v>
      </c>
      <c r="L571">
        <v>1367</v>
      </c>
      <c r="N571">
        <v>1011</v>
      </c>
      <c r="O571" t="s">
        <v>907</v>
      </c>
      <c r="P571" t="s">
        <v>907</v>
      </c>
      <c r="Q571">
        <v>1</v>
      </c>
      <c r="W571">
        <v>0</v>
      </c>
      <c r="X571">
        <v>506283845</v>
      </c>
      <c r="Y571">
        <v>2.11</v>
      </c>
      <c r="AA571">
        <v>0</v>
      </c>
      <c r="AB571">
        <v>44</v>
      </c>
      <c r="AC571">
        <v>15.44</v>
      </c>
      <c r="AD571">
        <v>0</v>
      </c>
      <c r="AE571">
        <v>0</v>
      </c>
      <c r="AF571">
        <v>44</v>
      </c>
      <c r="AG571">
        <v>15.44</v>
      </c>
      <c r="AH571">
        <v>0</v>
      </c>
      <c r="AI571">
        <v>1</v>
      </c>
      <c r="AJ571">
        <v>1</v>
      </c>
      <c r="AK571">
        <v>1</v>
      </c>
      <c r="AL571">
        <v>1</v>
      </c>
      <c r="AN571">
        <v>0</v>
      </c>
      <c r="AO571">
        <v>1</v>
      </c>
      <c r="AP571">
        <v>0</v>
      </c>
      <c r="AQ571">
        <v>0</v>
      </c>
      <c r="AR571">
        <v>0</v>
      </c>
      <c r="AS571" t="s">
        <v>3</v>
      </c>
      <c r="AT571">
        <v>2.11</v>
      </c>
      <c r="AU571" t="s">
        <v>3</v>
      </c>
      <c r="AV571">
        <v>0</v>
      </c>
      <c r="AW571">
        <v>2</v>
      </c>
      <c r="AX571">
        <v>40388844</v>
      </c>
      <c r="AY571">
        <v>1</v>
      </c>
      <c r="AZ571">
        <v>0</v>
      </c>
      <c r="BA571">
        <v>559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Y571*Source!I1131</f>
        <v>0</v>
      </c>
      <c r="CY571">
        <f>AB571</f>
        <v>44</v>
      </c>
      <c r="CZ571">
        <f>AF571</f>
        <v>44</v>
      </c>
      <c r="DA571">
        <f>AJ571</f>
        <v>1</v>
      </c>
      <c r="DB571">
        <f t="shared" si="87"/>
        <v>92.84</v>
      </c>
      <c r="DC571">
        <f t="shared" si="88"/>
        <v>32.58</v>
      </c>
    </row>
    <row r="572" spans="1:107" x14ac:dyDescent="0.2">
      <c r="A572">
        <f>ROW(Source!A1131)</f>
        <v>1131</v>
      </c>
      <c r="B572">
        <v>40385408</v>
      </c>
      <c r="C572">
        <v>40388831</v>
      </c>
      <c r="D572">
        <v>26788215</v>
      </c>
      <c r="E572">
        <v>1</v>
      </c>
      <c r="F572">
        <v>1</v>
      </c>
      <c r="G572">
        <v>26675980</v>
      </c>
      <c r="H572">
        <v>2</v>
      </c>
      <c r="I572" t="s">
        <v>932</v>
      </c>
      <c r="J572" t="s">
        <v>933</v>
      </c>
      <c r="K572" t="s">
        <v>934</v>
      </c>
      <c r="L572">
        <v>1367</v>
      </c>
      <c r="N572">
        <v>1011</v>
      </c>
      <c r="O572" t="s">
        <v>907</v>
      </c>
      <c r="P572" t="s">
        <v>907</v>
      </c>
      <c r="Q572">
        <v>1</v>
      </c>
      <c r="W572">
        <v>0</v>
      </c>
      <c r="X572">
        <v>-628430174</v>
      </c>
      <c r="Y572">
        <v>0.1</v>
      </c>
      <c r="AA572">
        <v>0</v>
      </c>
      <c r="AB572">
        <v>76.81</v>
      </c>
      <c r="AC572">
        <v>14.36</v>
      </c>
      <c r="AD572">
        <v>0</v>
      </c>
      <c r="AE572">
        <v>0</v>
      </c>
      <c r="AF572">
        <v>76.81</v>
      </c>
      <c r="AG572">
        <v>14.36</v>
      </c>
      <c r="AH572">
        <v>0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0</v>
      </c>
      <c r="AQ572">
        <v>0</v>
      </c>
      <c r="AR572">
        <v>0</v>
      </c>
      <c r="AS572" t="s">
        <v>3</v>
      </c>
      <c r="AT572">
        <v>0.1</v>
      </c>
      <c r="AU572" t="s">
        <v>3</v>
      </c>
      <c r="AV572">
        <v>0</v>
      </c>
      <c r="AW572">
        <v>2</v>
      </c>
      <c r="AX572">
        <v>40388845</v>
      </c>
      <c r="AY572">
        <v>1</v>
      </c>
      <c r="AZ572">
        <v>0</v>
      </c>
      <c r="BA572">
        <v>560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Y572*Source!I1131</f>
        <v>0</v>
      </c>
      <c r="CY572">
        <f>AB572</f>
        <v>76.81</v>
      </c>
      <c r="CZ572">
        <f>AF572</f>
        <v>76.81</v>
      </c>
      <c r="DA572">
        <f>AJ572</f>
        <v>1</v>
      </c>
      <c r="DB572">
        <f t="shared" si="87"/>
        <v>7.68</v>
      </c>
      <c r="DC572">
        <f t="shared" si="88"/>
        <v>1.44</v>
      </c>
    </row>
    <row r="573" spans="1:107" x14ac:dyDescent="0.2">
      <c r="A573">
        <f>ROW(Source!A1131)</f>
        <v>1131</v>
      </c>
      <c r="B573">
        <v>40385408</v>
      </c>
      <c r="C573">
        <v>40388831</v>
      </c>
      <c r="D573">
        <v>26788249</v>
      </c>
      <c r="E573">
        <v>1</v>
      </c>
      <c r="F573">
        <v>1</v>
      </c>
      <c r="G573">
        <v>26675980</v>
      </c>
      <c r="H573">
        <v>2</v>
      </c>
      <c r="I573" t="s">
        <v>1184</v>
      </c>
      <c r="J573" t="s">
        <v>1185</v>
      </c>
      <c r="K573" t="s">
        <v>1186</v>
      </c>
      <c r="L573">
        <v>1367</v>
      </c>
      <c r="N573">
        <v>1011</v>
      </c>
      <c r="O573" t="s">
        <v>907</v>
      </c>
      <c r="P573" t="s">
        <v>907</v>
      </c>
      <c r="Q573">
        <v>1</v>
      </c>
      <c r="W573">
        <v>0</v>
      </c>
      <c r="X573">
        <v>950854334</v>
      </c>
      <c r="Y573">
        <v>0.94</v>
      </c>
      <c r="AA573">
        <v>0</v>
      </c>
      <c r="AB573">
        <v>2.36</v>
      </c>
      <c r="AC573">
        <v>0.1</v>
      </c>
      <c r="AD573">
        <v>0</v>
      </c>
      <c r="AE573">
        <v>0</v>
      </c>
      <c r="AF573">
        <v>2.36</v>
      </c>
      <c r="AG573">
        <v>0.1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0.94</v>
      </c>
      <c r="AU573" t="s">
        <v>3</v>
      </c>
      <c r="AV573">
        <v>0</v>
      </c>
      <c r="AW573">
        <v>2</v>
      </c>
      <c r="AX573">
        <v>40388846</v>
      </c>
      <c r="AY573">
        <v>1</v>
      </c>
      <c r="AZ573">
        <v>0</v>
      </c>
      <c r="BA573">
        <v>561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Y573*Source!I1131</f>
        <v>0</v>
      </c>
      <c r="CY573">
        <f>AB573</f>
        <v>2.36</v>
      </c>
      <c r="CZ573">
        <f>AF573</f>
        <v>2.36</v>
      </c>
      <c r="DA573">
        <f>AJ573</f>
        <v>1</v>
      </c>
      <c r="DB573">
        <f t="shared" si="87"/>
        <v>2.2200000000000002</v>
      </c>
      <c r="DC573">
        <f t="shared" si="88"/>
        <v>0.09</v>
      </c>
    </row>
    <row r="574" spans="1:107" x14ac:dyDescent="0.2">
      <c r="A574">
        <f>ROW(Source!A1131)</f>
        <v>1131</v>
      </c>
      <c r="B574">
        <v>40385408</v>
      </c>
      <c r="C574">
        <v>40388831</v>
      </c>
      <c r="D574">
        <v>26787552</v>
      </c>
      <c r="E574">
        <v>1</v>
      </c>
      <c r="F574">
        <v>1</v>
      </c>
      <c r="G574">
        <v>26675980</v>
      </c>
      <c r="H574">
        <v>2</v>
      </c>
      <c r="I574" t="s">
        <v>1187</v>
      </c>
      <c r="J574" t="s">
        <v>1188</v>
      </c>
      <c r="K574" t="s">
        <v>1189</v>
      </c>
      <c r="L574">
        <v>1367</v>
      </c>
      <c r="N574">
        <v>1011</v>
      </c>
      <c r="O574" t="s">
        <v>907</v>
      </c>
      <c r="P574" t="s">
        <v>907</v>
      </c>
      <c r="Q574">
        <v>1</v>
      </c>
      <c r="W574">
        <v>0</v>
      </c>
      <c r="X574">
        <v>-1264716692</v>
      </c>
      <c r="Y574">
        <v>0.01</v>
      </c>
      <c r="AA574">
        <v>0</v>
      </c>
      <c r="AB574">
        <v>68.87</v>
      </c>
      <c r="AC574">
        <v>18.34</v>
      </c>
      <c r="AD574">
        <v>0</v>
      </c>
      <c r="AE574">
        <v>0</v>
      </c>
      <c r="AF574">
        <v>68.87</v>
      </c>
      <c r="AG574">
        <v>18.34</v>
      </c>
      <c r="AH574">
        <v>0</v>
      </c>
      <c r="AI574">
        <v>1</v>
      </c>
      <c r="AJ574">
        <v>1</v>
      </c>
      <c r="AK574">
        <v>1</v>
      </c>
      <c r="AL574">
        <v>1</v>
      </c>
      <c r="AN574">
        <v>0</v>
      </c>
      <c r="AO574">
        <v>1</v>
      </c>
      <c r="AP574">
        <v>0</v>
      </c>
      <c r="AQ574">
        <v>0</v>
      </c>
      <c r="AR574">
        <v>0</v>
      </c>
      <c r="AS574" t="s">
        <v>3</v>
      </c>
      <c r="AT574">
        <v>0.01</v>
      </c>
      <c r="AU574" t="s">
        <v>3</v>
      </c>
      <c r="AV574">
        <v>0</v>
      </c>
      <c r="AW574">
        <v>2</v>
      </c>
      <c r="AX574">
        <v>40388847</v>
      </c>
      <c r="AY574">
        <v>1</v>
      </c>
      <c r="AZ574">
        <v>0</v>
      </c>
      <c r="BA574">
        <v>562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Y574*Source!I1131</f>
        <v>0</v>
      </c>
      <c r="CY574">
        <f>AB574</f>
        <v>68.87</v>
      </c>
      <c r="CZ574">
        <f>AF574</f>
        <v>68.87</v>
      </c>
      <c r="DA574">
        <f>AJ574</f>
        <v>1</v>
      </c>
      <c r="DB574">
        <f t="shared" si="87"/>
        <v>0.69</v>
      </c>
      <c r="DC574">
        <f t="shared" si="88"/>
        <v>0.18</v>
      </c>
    </row>
    <row r="575" spans="1:107" x14ac:dyDescent="0.2">
      <c r="A575">
        <f>ROW(Source!A1131)</f>
        <v>1131</v>
      </c>
      <c r="B575">
        <v>40385408</v>
      </c>
      <c r="C575">
        <v>40388831</v>
      </c>
      <c r="D575">
        <v>26787760</v>
      </c>
      <c r="E575">
        <v>1</v>
      </c>
      <c r="F575">
        <v>1</v>
      </c>
      <c r="G575">
        <v>26675980</v>
      </c>
      <c r="H575">
        <v>2</v>
      </c>
      <c r="I575" t="s">
        <v>1190</v>
      </c>
      <c r="J575" t="s">
        <v>1191</v>
      </c>
      <c r="K575" t="s">
        <v>1192</v>
      </c>
      <c r="L575">
        <v>1367</v>
      </c>
      <c r="N575">
        <v>1011</v>
      </c>
      <c r="O575" t="s">
        <v>907</v>
      </c>
      <c r="P575" t="s">
        <v>907</v>
      </c>
      <c r="Q575">
        <v>1</v>
      </c>
      <c r="W575">
        <v>0</v>
      </c>
      <c r="X575">
        <v>761448849</v>
      </c>
      <c r="Y575">
        <v>2.11</v>
      </c>
      <c r="AA575">
        <v>0</v>
      </c>
      <c r="AB575">
        <v>36.57</v>
      </c>
      <c r="AC575">
        <v>16.77</v>
      </c>
      <c r="AD575">
        <v>0</v>
      </c>
      <c r="AE575">
        <v>0</v>
      </c>
      <c r="AF575">
        <v>36.57</v>
      </c>
      <c r="AG575">
        <v>16.77</v>
      </c>
      <c r="AH575">
        <v>0</v>
      </c>
      <c r="AI575">
        <v>1</v>
      </c>
      <c r="AJ575">
        <v>1</v>
      </c>
      <c r="AK575">
        <v>1</v>
      </c>
      <c r="AL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 t="s">
        <v>3</v>
      </c>
      <c r="AT575">
        <v>2.11</v>
      </c>
      <c r="AU575" t="s">
        <v>3</v>
      </c>
      <c r="AV575">
        <v>0</v>
      </c>
      <c r="AW575">
        <v>2</v>
      </c>
      <c r="AX575">
        <v>40388848</v>
      </c>
      <c r="AY575">
        <v>1</v>
      </c>
      <c r="AZ575">
        <v>0</v>
      </c>
      <c r="BA575">
        <v>563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Y575*Source!I1131</f>
        <v>0</v>
      </c>
      <c r="CY575">
        <f>AB575</f>
        <v>36.57</v>
      </c>
      <c r="CZ575">
        <f>AF575</f>
        <v>36.57</v>
      </c>
      <c r="DA575">
        <f>AJ575</f>
        <v>1</v>
      </c>
      <c r="DB575">
        <f t="shared" si="87"/>
        <v>77.16</v>
      </c>
      <c r="DC575">
        <f t="shared" si="88"/>
        <v>35.380000000000003</v>
      </c>
    </row>
    <row r="576" spans="1:107" x14ac:dyDescent="0.2">
      <c r="A576">
        <f>ROW(Source!A1131)</f>
        <v>1131</v>
      </c>
      <c r="B576">
        <v>40385408</v>
      </c>
      <c r="C576">
        <v>40388831</v>
      </c>
      <c r="D576">
        <v>26764123</v>
      </c>
      <c r="E576">
        <v>1</v>
      </c>
      <c r="F576">
        <v>1</v>
      </c>
      <c r="G576">
        <v>26675980</v>
      </c>
      <c r="H576">
        <v>3</v>
      </c>
      <c r="I576" t="s">
        <v>1193</v>
      </c>
      <c r="J576" t="s">
        <v>1194</v>
      </c>
      <c r="K576" t="s">
        <v>1195</v>
      </c>
      <c r="L576">
        <v>1348</v>
      </c>
      <c r="N576">
        <v>1009</v>
      </c>
      <c r="O576" t="s">
        <v>57</v>
      </c>
      <c r="P576" t="s">
        <v>57</v>
      </c>
      <c r="Q576">
        <v>1000</v>
      </c>
      <c r="W576">
        <v>0</v>
      </c>
      <c r="X576">
        <v>1594740613</v>
      </c>
      <c r="Y576">
        <v>3.15E-3</v>
      </c>
      <c r="AA576">
        <v>6240.56</v>
      </c>
      <c r="AB576">
        <v>0</v>
      </c>
      <c r="AC576">
        <v>0</v>
      </c>
      <c r="AD576">
        <v>0</v>
      </c>
      <c r="AE576">
        <v>6240.56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3.15E-3</v>
      </c>
      <c r="AU576" t="s">
        <v>3</v>
      </c>
      <c r="AV576">
        <v>0</v>
      </c>
      <c r="AW576">
        <v>2</v>
      </c>
      <c r="AX576">
        <v>40388849</v>
      </c>
      <c r="AY576">
        <v>1</v>
      </c>
      <c r="AZ576">
        <v>0</v>
      </c>
      <c r="BA576">
        <v>564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Y576*Source!I1131</f>
        <v>0</v>
      </c>
      <c r="CY576">
        <f>AA576</f>
        <v>6240.56</v>
      </c>
      <c r="CZ576">
        <f>AE576</f>
        <v>6240.56</v>
      </c>
      <c r="DA576">
        <f>AI576</f>
        <v>1</v>
      </c>
      <c r="DB576">
        <f t="shared" si="87"/>
        <v>19.66</v>
      </c>
      <c r="DC576">
        <f t="shared" si="88"/>
        <v>0</v>
      </c>
    </row>
    <row r="577" spans="1:107" x14ac:dyDescent="0.2">
      <c r="A577">
        <f>ROW(Source!A1131)</f>
        <v>1131</v>
      </c>
      <c r="B577">
        <v>40385408</v>
      </c>
      <c r="C577">
        <v>40388831</v>
      </c>
      <c r="D577">
        <v>26766272</v>
      </c>
      <c r="E577">
        <v>1</v>
      </c>
      <c r="F577">
        <v>1</v>
      </c>
      <c r="G577">
        <v>26675980</v>
      </c>
      <c r="H577">
        <v>3</v>
      </c>
      <c r="I577" t="s">
        <v>1196</v>
      </c>
      <c r="J577" t="s">
        <v>1197</v>
      </c>
      <c r="K577" t="s">
        <v>1198</v>
      </c>
      <c r="L577">
        <v>1346</v>
      </c>
      <c r="N577">
        <v>1009</v>
      </c>
      <c r="O577" t="s">
        <v>318</v>
      </c>
      <c r="P577" t="s">
        <v>318</v>
      </c>
      <c r="Q577">
        <v>1</v>
      </c>
      <c r="W577">
        <v>0</v>
      </c>
      <c r="X577">
        <v>1820829807</v>
      </c>
      <c r="Y577">
        <v>241.5</v>
      </c>
      <c r="AA577">
        <v>69.17</v>
      </c>
      <c r="AB577">
        <v>0</v>
      </c>
      <c r="AC577">
        <v>0</v>
      </c>
      <c r="AD577">
        <v>0</v>
      </c>
      <c r="AE577">
        <v>69.17</v>
      </c>
      <c r="AF577">
        <v>0</v>
      </c>
      <c r="AG577">
        <v>0</v>
      </c>
      <c r="AH577">
        <v>0</v>
      </c>
      <c r="AI577">
        <v>1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241.5</v>
      </c>
      <c r="AU577" t="s">
        <v>3</v>
      </c>
      <c r="AV577">
        <v>0</v>
      </c>
      <c r="AW577">
        <v>2</v>
      </c>
      <c r="AX577">
        <v>40388850</v>
      </c>
      <c r="AY577">
        <v>1</v>
      </c>
      <c r="AZ577">
        <v>0</v>
      </c>
      <c r="BA577">
        <v>565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Y577*Source!I1131</f>
        <v>0</v>
      </c>
      <c r="CY577">
        <f>AA577</f>
        <v>69.17</v>
      </c>
      <c r="CZ577">
        <f>AE577</f>
        <v>69.17</v>
      </c>
      <c r="DA577">
        <f>AI577</f>
        <v>1</v>
      </c>
      <c r="DB577">
        <f t="shared" si="87"/>
        <v>16704.560000000001</v>
      </c>
      <c r="DC577">
        <f t="shared" si="88"/>
        <v>0</v>
      </c>
    </row>
    <row r="578" spans="1:107" x14ac:dyDescent="0.2">
      <c r="A578">
        <f>ROW(Source!A1131)</f>
        <v>1131</v>
      </c>
      <c r="B578">
        <v>40385408</v>
      </c>
      <c r="C578">
        <v>40388831</v>
      </c>
      <c r="D578">
        <v>26766273</v>
      </c>
      <c r="E578">
        <v>1</v>
      </c>
      <c r="F578">
        <v>1</v>
      </c>
      <c r="G578">
        <v>26675980</v>
      </c>
      <c r="H578">
        <v>3</v>
      </c>
      <c r="I578" t="s">
        <v>779</v>
      </c>
      <c r="J578" t="s">
        <v>781</v>
      </c>
      <c r="K578" t="s">
        <v>780</v>
      </c>
      <c r="L578">
        <v>1346</v>
      </c>
      <c r="N578">
        <v>1009</v>
      </c>
      <c r="O578" t="s">
        <v>318</v>
      </c>
      <c r="P578" t="s">
        <v>318</v>
      </c>
      <c r="Q578">
        <v>1</v>
      </c>
      <c r="W578">
        <v>0</v>
      </c>
      <c r="X578">
        <v>2090190104</v>
      </c>
      <c r="Y578">
        <v>735</v>
      </c>
      <c r="AA578">
        <v>17.54</v>
      </c>
      <c r="AB578">
        <v>0</v>
      </c>
      <c r="AC578">
        <v>0</v>
      </c>
      <c r="AD578">
        <v>0</v>
      </c>
      <c r="AE578">
        <v>7.22</v>
      </c>
      <c r="AF578">
        <v>0</v>
      </c>
      <c r="AG578">
        <v>0</v>
      </c>
      <c r="AH578">
        <v>0</v>
      </c>
      <c r="AI578">
        <v>2.4300000000000002</v>
      </c>
      <c r="AJ578">
        <v>1</v>
      </c>
      <c r="AK578">
        <v>1</v>
      </c>
      <c r="AL578">
        <v>1</v>
      </c>
      <c r="AN578">
        <v>0</v>
      </c>
      <c r="AO578">
        <v>0</v>
      </c>
      <c r="AP578">
        <v>0</v>
      </c>
      <c r="AQ578">
        <v>0</v>
      </c>
      <c r="AR578">
        <v>0</v>
      </c>
      <c r="AS578" t="s">
        <v>3</v>
      </c>
      <c r="AT578">
        <v>735</v>
      </c>
      <c r="AU578" t="s">
        <v>3</v>
      </c>
      <c r="AV578">
        <v>0</v>
      </c>
      <c r="AW578">
        <v>1</v>
      </c>
      <c r="AX578">
        <v>-1</v>
      </c>
      <c r="AY578">
        <v>0</v>
      </c>
      <c r="AZ578">
        <v>0</v>
      </c>
      <c r="BA578" t="s">
        <v>3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Y578*Source!I1131</f>
        <v>0</v>
      </c>
      <c r="CY578">
        <f>AA578</f>
        <v>17.54</v>
      </c>
      <c r="CZ578">
        <f>AE578</f>
        <v>7.22</v>
      </c>
      <c r="DA578">
        <f>AI578</f>
        <v>2.4300000000000002</v>
      </c>
      <c r="DB578">
        <f t="shared" si="87"/>
        <v>5306.7</v>
      </c>
      <c r="DC578">
        <f t="shared" si="88"/>
        <v>0</v>
      </c>
    </row>
    <row r="579" spans="1:107" x14ac:dyDescent="0.2">
      <c r="A579">
        <f>ROW(Source!A1131)</f>
        <v>1131</v>
      </c>
      <c r="B579">
        <v>40385408</v>
      </c>
      <c r="C579">
        <v>40388831</v>
      </c>
      <c r="D579">
        <v>26763936</v>
      </c>
      <c r="E579">
        <v>1</v>
      </c>
      <c r="F579">
        <v>1</v>
      </c>
      <c r="G579">
        <v>26675980</v>
      </c>
      <c r="H579">
        <v>3</v>
      </c>
      <c r="I579" t="s">
        <v>1199</v>
      </c>
      <c r="J579" t="s">
        <v>1200</v>
      </c>
      <c r="K579" t="s">
        <v>1201</v>
      </c>
      <c r="L579">
        <v>1327</v>
      </c>
      <c r="N579">
        <v>1005</v>
      </c>
      <c r="O579" t="s">
        <v>466</v>
      </c>
      <c r="P579" t="s">
        <v>466</v>
      </c>
      <c r="Q579">
        <v>1</v>
      </c>
      <c r="W579">
        <v>0</v>
      </c>
      <c r="X579">
        <v>-1298941158</v>
      </c>
      <c r="Y579">
        <v>5.6</v>
      </c>
      <c r="AA579">
        <v>3.66</v>
      </c>
      <c r="AB579">
        <v>0</v>
      </c>
      <c r="AC579">
        <v>0</v>
      </c>
      <c r="AD579">
        <v>0</v>
      </c>
      <c r="AE579">
        <v>3.66</v>
      </c>
      <c r="AF579">
        <v>0</v>
      </c>
      <c r="AG579">
        <v>0</v>
      </c>
      <c r="AH579">
        <v>0</v>
      </c>
      <c r="AI579">
        <v>1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5.6</v>
      </c>
      <c r="AU579" t="s">
        <v>3</v>
      </c>
      <c r="AV579">
        <v>0</v>
      </c>
      <c r="AW579">
        <v>2</v>
      </c>
      <c r="AX579">
        <v>40388851</v>
      </c>
      <c r="AY579">
        <v>1</v>
      </c>
      <c r="AZ579">
        <v>0</v>
      </c>
      <c r="BA579">
        <v>566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Y579*Source!I1131</f>
        <v>0</v>
      </c>
      <c r="CY579">
        <f>AA579</f>
        <v>3.66</v>
      </c>
      <c r="CZ579">
        <f>AE579</f>
        <v>3.66</v>
      </c>
      <c r="DA579">
        <f>AI579</f>
        <v>1</v>
      </c>
      <c r="DB579">
        <f t="shared" si="87"/>
        <v>20.5</v>
      </c>
      <c r="DC579">
        <f t="shared" si="88"/>
        <v>0</v>
      </c>
    </row>
    <row r="580" spans="1:107" x14ac:dyDescent="0.2">
      <c r="A580">
        <f>ROW(Source!A1131)</f>
        <v>1131</v>
      </c>
      <c r="B580">
        <v>40385408</v>
      </c>
      <c r="C580">
        <v>40388831</v>
      </c>
      <c r="D580">
        <v>26736904</v>
      </c>
      <c r="E580">
        <v>26675980</v>
      </c>
      <c r="F580">
        <v>1</v>
      </c>
      <c r="G580">
        <v>26675980</v>
      </c>
      <c r="H580">
        <v>3</v>
      </c>
      <c r="I580" t="s">
        <v>991</v>
      </c>
      <c r="J580" t="s">
        <v>3</v>
      </c>
      <c r="K580" t="s">
        <v>992</v>
      </c>
      <c r="L580">
        <v>1344</v>
      </c>
      <c r="N580">
        <v>1008</v>
      </c>
      <c r="O580" t="s">
        <v>931</v>
      </c>
      <c r="P580" t="s">
        <v>931</v>
      </c>
      <c r="Q580">
        <v>1</v>
      </c>
      <c r="W580">
        <v>0</v>
      </c>
      <c r="X580">
        <v>-94250534</v>
      </c>
      <c r="Y580">
        <v>0.01</v>
      </c>
      <c r="AA580">
        <v>1</v>
      </c>
      <c r="AB580">
        <v>0</v>
      </c>
      <c r="AC580">
        <v>0</v>
      </c>
      <c r="AD580">
        <v>0</v>
      </c>
      <c r="AE580">
        <v>1</v>
      </c>
      <c r="AF580">
        <v>0</v>
      </c>
      <c r="AG580">
        <v>0</v>
      </c>
      <c r="AH580">
        <v>0</v>
      </c>
      <c r="AI580">
        <v>1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0.01</v>
      </c>
      <c r="AU580" t="s">
        <v>3</v>
      </c>
      <c r="AV580">
        <v>0</v>
      </c>
      <c r="AW580">
        <v>2</v>
      </c>
      <c r="AX580">
        <v>40388854</v>
      </c>
      <c r="AY580">
        <v>1</v>
      </c>
      <c r="AZ580">
        <v>0</v>
      </c>
      <c r="BA580">
        <v>569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Y580*Source!I1131</f>
        <v>0</v>
      </c>
      <c r="CY580">
        <f>AA580</f>
        <v>1</v>
      </c>
      <c r="CZ580">
        <f>AE580</f>
        <v>1</v>
      </c>
      <c r="DA580">
        <f>AI580</f>
        <v>1</v>
      </c>
      <c r="DB580">
        <f t="shared" si="87"/>
        <v>0.01</v>
      </c>
      <c r="DC580">
        <f t="shared" si="88"/>
        <v>0</v>
      </c>
    </row>
    <row r="581" spans="1:107" x14ac:dyDescent="0.2">
      <c r="A581">
        <f>ROW(Source!A1133)</f>
        <v>1133</v>
      </c>
      <c r="B581">
        <v>40385408</v>
      </c>
      <c r="C581">
        <v>40388856</v>
      </c>
      <c r="D581">
        <v>26715131</v>
      </c>
      <c r="E581">
        <v>26675980</v>
      </c>
      <c r="F581">
        <v>1</v>
      </c>
      <c r="G581">
        <v>26675980</v>
      </c>
      <c r="H581">
        <v>1</v>
      </c>
      <c r="I581" t="s">
        <v>901</v>
      </c>
      <c r="J581" t="s">
        <v>3</v>
      </c>
      <c r="K581" t="s">
        <v>902</v>
      </c>
      <c r="L581">
        <v>1191</v>
      </c>
      <c r="N581">
        <v>1013</v>
      </c>
      <c r="O581" t="s">
        <v>903</v>
      </c>
      <c r="P581" t="s">
        <v>903</v>
      </c>
      <c r="Q581">
        <v>1</v>
      </c>
      <c r="W581">
        <v>0</v>
      </c>
      <c r="X581">
        <v>476480486</v>
      </c>
      <c r="Y581">
        <v>11.55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1</v>
      </c>
      <c r="AQ581">
        <v>0</v>
      </c>
      <c r="AR581">
        <v>0</v>
      </c>
      <c r="AS581" t="s">
        <v>3</v>
      </c>
      <c r="AT581">
        <v>2.31</v>
      </c>
      <c r="AU581" t="s">
        <v>786</v>
      </c>
      <c r="AV581">
        <v>1</v>
      </c>
      <c r="AW581">
        <v>2</v>
      </c>
      <c r="AX581">
        <v>40388864</v>
      </c>
      <c r="AY581">
        <v>1</v>
      </c>
      <c r="AZ581">
        <v>0</v>
      </c>
      <c r="BA581">
        <v>570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Y581*Source!I1133</f>
        <v>0</v>
      </c>
      <c r="CY581">
        <f>AD581</f>
        <v>0</v>
      </c>
      <c r="CZ581">
        <f>AH581</f>
        <v>0</v>
      </c>
      <c r="DA581">
        <f>AL581</f>
        <v>1</v>
      </c>
      <c r="DB581">
        <f t="shared" ref="DB581:DB587" si="89">ROUND((ROUND(AT581*CZ581,2)*5),6)</f>
        <v>0</v>
      </c>
      <c r="DC581">
        <f t="shared" ref="DC581:DC587" si="90">ROUND((ROUND(AT581*AG581,2)*5),6)</f>
        <v>0</v>
      </c>
    </row>
    <row r="582" spans="1:107" x14ac:dyDescent="0.2">
      <c r="A582">
        <f>ROW(Source!A1133)</f>
        <v>1133</v>
      </c>
      <c r="B582">
        <v>40385408</v>
      </c>
      <c r="C582">
        <v>40388856</v>
      </c>
      <c r="D582">
        <v>26788180</v>
      </c>
      <c r="E582">
        <v>1</v>
      </c>
      <c r="F582">
        <v>1</v>
      </c>
      <c r="G582">
        <v>26675980</v>
      </c>
      <c r="H582">
        <v>2</v>
      </c>
      <c r="I582" t="s">
        <v>1181</v>
      </c>
      <c r="J582" t="s">
        <v>1182</v>
      </c>
      <c r="K582" t="s">
        <v>1183</v>
      </c>
      <c r="L582">
        <v>1367</v>
      </c>
      <c r="N582">
        <v>1011</v>
      </c>
      <c r="O582" t="s">
        <v>907</v>
      </c>
      <c r="P582" t="s">
        <v>907</v>
      </c>
      <c r="Q582">
        <v>1</v>
      </c>
      <c r="W582">
        <v>0</v>
      </c>
      <c r="X582">
        <v>506283845</v>
      </c>
      <c r="Y582">
        <v>2</v>
      </c>
      <c r="AA582">
        <v>0</v>
      </c>
      <c r="AB582">
        <v>44</v>
      </c>
      <c r="AC582">
        <v>15.44</v>
      </c>
      <c r="AD582">
        <v>0</v>
      </c>
      <c r="AE582">
        <v>0</v>
      </c>
      <c r="AF582">
        <v>44</v>
      </c>
      <c r="AG582">
        <v>15.44</v>
      </c>
      <c r="AH582">
        <v>0</v>
      </c>
      <c r="AI582">
        <v>1</v>
      </c>
      <c r="AJ582">
        <v>1</v>
      </c>
      <c r="AK582">
        <v>1</v>
      </c>
      <c r="AL582">
        <v>1</v>
      </c>
      <c r="AN582">
        <v>0</v>
      </c>
      <c r="AO582">
        <v>1</v>
      </c>
      <c r="AP582">
        <v>1</v>
      </c>
      <c r="AQ582">
        <v>0</v>
      </c>
      <c r="AR582">
        <v>0</v>
      </c>
      <c r="AS582" t="s">
        <v>3</v>
      </c>
      <c r="AT582">
        <v>0.4</v>
      </c>
      <c r="AU582" t="s">
        <v>786</v>
      </c>
      <c r="AV582">
        <v>0</v>
      </c>
      <c r="AW582">
        <v>2</v>
      </c>
      <c r="AX582">
        <v>40388865</v>
      </c>
      <c r="AY582">
        <v>1</v>
      </c>
      <c r="AZ582">
        <v>0</v>
      </c>
      <c r="BA582">
        <v>571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Y582*Source!I1133</f>
        <v>0</v>
      </c>
      <c r="CY582">
        <f>AB582</f>
        <v>44</v>
      </c>
      <c r="CZ582">
        <f>AF582</f>
        <v>44</v>
      </c>
      <c r="DA582">
        <f>AJ582</f>
        <v>1</v>
      </c>
      <c r="DB582">
        <f t="shared" si="89"/>
        <v>88</v>
      </c>
      <c r="DC582">
        <f t="shared" si="90"/>
        <v>30.9</v>
      </c>
    </row>
    <row r="583" spans="1:107" x14ac:dyDescent="0.2">
      <c r="A583">
        <f>ROW(Source!A1133)</f>
        <v>1133</v>
      </c>
      <c r="B583">
        <v>40385408</v>
      </c>
      <c r="C583">
        <v>40388856</v>
      </c>
      <c r="D583">
        <v>26788215</v>
      </c>
      <c r="E583">
        <v>1</v>
      </c>
      <c r="F583">
        <v>1</v>
      </c>
      <c r="G583">
        <v>26675980</v>
      </c>
      <c r="H583">
        <v>2</v>
      </c>
      <c r="I583" t="s">
        <v>932</v>
      </c>
      <c r="J583" t="s">
        <v>933</v>
      </c>
      <c r="K583" t="s">
        <v>934</v>
      </c>
      <c r="L583">
        <v>1367</v>
      </c>
      <c r="N583">
        <v>1011</v>
      </c>
      <c r="O583" t="s">
        <v>907</v>
      </c>
      <c r="P583" t="s">
        <v>907</v>
      </c>
      <c r="Q583">
        <v>1</v>
      </c>
      <c r="W583">
        <v>0</v>
      </c>
      <c r="X583">
        <v>-628430174</v>
      </c>
      <c r="Y583">
        <v>0.1</v>
      </c>
      <c r="AA583">
        <v>0</v>
      </c>
      <c r="AB583">
        <v>76.81</v>
      </c>
      <c r="AC583">
        <v>14.36</v>
      </c>
      <c r="AD583">
        <v>0</v>
      </c>
      <c r="AE583">
        <v>0</v>
      </c>
      <c r="AF583">
        <v>76.81</v>
      </c>
      <c r="AG583">
        <v>14.36</v>
      </c>
      <c r="AH583">
        <v>0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0.02</v>
      </c>
      <c r="AU583" t="s">
        <v>786</v>
      </c>
      <c r="AV583">
        <v>0</v>
      </c>
      <c r="AW583">
        <v>2</v>
      </c>
      <c r="AX583">
        <v>40388866</v>
      </c>
      <c r="AY583">
        <v>1</v>
      </c>
      <c r="AZ583">
        <v>0</v>
      </c>
      <c r="BA583">
        <v>572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Y583*Source!I1133</f>
        <v>0</v>
      </c>
      <c r="CY583">
        <f>AB583</f>
        <v>76.81</v>
      </c>
      <c r="CZ583">
        <f>AF583</f>
        <v>76.81</v>
      </c>
      <c r="DA583">
        <f>AJ583</f>
        <v>1</v>
      </c>
      <c r="DB583">
        <f t="shared" si="89"/>
        <v>7.7</v>
      </c>
      <c r="DC583">
        <f t="shared" si="90"/>
        <v>1.45</v>
      </c>
    </row>
    <row r="584" spans="1:107" x14ac:dyDescent="0.2">
      <c r="A584">
        <f>ROW(Source!A1133)</f>
        <v>1133</v>
      </c>
      <c r="B584">
        <v>40385408</v>
      </c>
      <c r="C584">
        <v>40388856</v>
      </c>
      <c r="D584">
        <v>26787760</v>
      </c>
      <c r="E584">
        <v>1</v>
      </c>
      <c r="F584">
        <v>1</v>
      </c>
      <c r="G584">
        <v>26675980</v>
      </c>
      <c r="H584">
        <v>2</v>
      </c>
      <c r="I584" t="s">
        <v>1190</v>
      </c>
      <c r="J584" t="s">
        <v>1191</v>
      </c>
      <c r="K584" t="s">
        <v>1192</v>
      </c>
      <c r="L584">
        <v>1367</v>
      </c>
      <c r="N584">
        <v>1011</v>
      </c>
      <c r="O584" t="s">
        <v>907</v>
      </c>
      <c r="P584" t="s">
        <v>907</v>
      </c>
      <c r="Q584">
        <v>1</v>
      </c>
      <c r="W584">
        <v>0</v>
      </c>
      <c r="X584">
        <v>761448849</v>
      </c>
      <c r="Y584">
        <v>2</v>
      </c>
      <c r="AA584">
        <v>0</v>
      </c>
      <c r="AB584">
        <v>36.57</v>
      </c>
      <c r="AC584">
        <v>16.77</v>
      </c>
      <c r="AD584">
        <v>0</v>
      </c>
      <c r="AE584">
        <v>0</v>
      </c>
      <c r="AF584">
        <v>36.57</v>
      </c>
      <c r="AG584">
        <v>16.77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1</v>
      </c>
      <c r="AQ584">
        <v>0</v>
      </c>
      <c r="AR584">
        <v>0</v>
      </c>
      <c r="AS584" t="s">
        <v>3</v>
      </c>
      <c r="AT584">
        <v>0.4</v>
      </c>
      <c r="AU584" t="s">
        <v>786</v>
      </c>
      <c r="AV584">
        <v>0</v>
      </c>
      <c r="AW584">
        <v>2</v>
      </c>
      <c r="AX584">
        <v>40388867</v>
      </c>
      <c r="AY584">
        <v>1</v>
      </c>
      <c r="AZ584">
        <v>0</v>
      </c>
      <c r="BA584">
        <v>573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Y584*Source!I1133</f>
        <v>0</v>
      </c>
      <c r="CY584">
        <f>AB584</f>
        <v>36.57</v>
      </c>
      <c r="CZ584">
        <f>AF584</f>
        <v>36.57</v>
      </c>
      <c r="DA584">
        <f>AJ584</f>
        <v>1</v>
      </c>
      <c r="DB584">
        <f t="shared" si="89"/>
        <v>73.150000000000006</v>
      </c>
      <c r="DC584">
        <f t="shared" si="90"/>
        <v>33.549999999999997</v>
      </c>
    </row>
    <row r="585" spans="1:107" x14ac:dyDescent="0.2">
      <c r="A585">
        <f>ROW(Source!A1133)</f>
        <v>1133</v>
      </c>
      <c r="B585">
        <v>40385408</v>
      </c>
      <c r="C585">
        <v>40388856</v>
      </c>
      <c r="D585">
        <v>26715879</v>
      </c>
      <c r="E585">
        <v>26675980</v>
      </c>
      <c r="F585">
        <v>1</v>
      </c>
      <c r="G585">
        <v>26675980</v>
      </c>
      <c r="H585">
        <v>2</v>
      </c>
      <c r="I585" t="s">
        <v>929</v>
      </c>
      <c r="J585" t="s">
        <v>3</v>
      </c>
      <c r="K585" t="s">
        <v>930</v>
      </c>
      <c r="L585">
        <v>1344</v>
      </c>
      <c r="N585">
        <v>1008</v>
      </c>
      <c r="O585" t="s">
        <v>931</v>
      </c>
      <c r="P585" t="s">
        <v>931</v>
      </c>
      <c r="Q585">
        <v>1</v>
      </c>
      <c r="W585">
        <v>0</v>
      </c>
      <c r="X585">
        <v>-1180195794</v>
      </c>
      <c r="Y585">
        <v>0.05</v>
      </c>
      <c r="AA585">
        <v>0</v>
      </c>
      <c r="AB585">
        <v>1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0</v>
      </c>
      <c r="AI585">
        <v>1</v>
      </c>
      <c r="AJ585">
        <v>1</v>
      </c>
      <c r="AK585">
        <v>1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0.01</v>
      </c>
      <c r="AU585" t="s">
        <v>786</v>
      </c>
      <c r="AV585">
        <v>0</v>
      </c>
      <c r="AW585">
        <v>2</v>
      </c>
      <c r="AX585">
        <v>40388868</v>
      </c>
      <c r="AY585">
        <v>1</v>
      </c>
      <c r="AZ585">
        <v>0</v>
      </c>
      <c r="BA585">
        <v>574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Y585*Source!I1133</f>
        <v>0</v>
      </c>
      <c r="CY585">
        <f>AB585</f>
        <v>1</v>
      </c>
      <c r="CZ585">
        <f>AF585</f>
        <v>1</v>
      </c>
      <c r="DA585">
        <f>AJ585</f>
        <v>1</v>
      </c>
      <c r="DB585">
        <f t="shared" si="89"/>
        <v>0.05</v>
      </c>
      <c r="DC585">
        <f t="shared" si="90"/>
        <v>0</v>
      </c>
    </row>
    <row r="586" spans="1:107" x14ac:dyDescent="0.2">
      <c r="A586">
        <f>ROW(Source!A1133)</f>
        <v>1133</v>
      </c>
      <c r="B586">
        <v>40385408</v>
      </c>
      <c r="C586">
        <v>40388856</v>
      </c>
      <c r="D586">
        <v>26766272</v>
      </c>
      <c r="E586">
        <v>1</v>
      </c>
      <c r="F586">
        <v>1</v>
      </c>
      <c r="G586">
        <v>26675980</v>
      </c>
      <c r="H586">
        <v>3</v>
      </c>
      <c r="I586" t="s">
        <v>1196</v>
      </c>
      <c r="J586" t="s">
        <v>1197</v>
      </c>
      <c r="K586" t="s">
        <v>1198</v>
      </c>
      <c r="L586">
        <v>1346</v>
      </c>
      <c r="N586">
        <v>1009</v>
      </c>
      <c r="O586" t="s">
        <v>318</v>
      </c>
      <c r="P586" t="s">
        <v>318</v>
      </c>
      <c r="Q586">
        <v>1</v>
      </c>
      <c r="W586">
        <v>0</v>
      </c>
      <c r="X586">
        <v>1820829807</v>
      </c>
      <c r="Y586">
        <v>210</v>
      </c>
      <c r="AA586">
        <v>69.17</v>
      </c>
      <c r="AB586">
        <v>0</v>
      </c>
      <c r="AC586">
        <v>0</v>
      </c>
      <c r="AD586">
        <v>0</v>
      </c>
      <c r="AE586">
        <v>69.17</v>
      </c>
      <c r="AF586">
        <v>0</v>
      </c>
      <c r="AG586">
        <v>0</v>
      </c>
      <c r="AH586">
        <v>0</v>
      </c>
      <c r="AI586">
        <v>1</v>
      </c>
      <c r="AJ586">
        <v>1</v>
      </c>
      <c r="AK586">
        <v>1</v>
      </c>
      <c r="AL586">
        <v>1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42</v>
      </c>
      <c r="AU586" t="s">
        <v>786</v>
      </c>
      <c r="AV586">
        <v>0</v>
      </c>
      <c r="AW586">
        <v>2</v>
      </c>
      <c r="AX586">
        <v>40388869</v>
      </c>
      <c r="AY586">
        <v>1</v>
      </c>
      <c r="AZ586">
        <v>0</v>
      </c>
      <c r="BA586">
        <v>575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Y586*Source!I1133</f>
        <v>0</v>
      </c>
      <c r="CY586">
        <f>AA586</f>
        <v>69.17</v>
      </c>
      <c r="CZ586">
        <f>AE586</f>
        <v>69.17</v>
      </c>
      <c r="DA586">
        <f>AI586</f>
        <v>1</v>
      </c>
      <c r="DB586">
        <f t="shared" si="89"/>
        <v>14525.7</v>
      </c>
      <c r="DC586">
        <f t="shared" si="90"/>
        <v>0</v>
      </c>
    </row>
    <row r="587" spans="1:107" x14ac:dyDescent="0.2">
      <c r="A587">
        <f>ROW(Source!A1133)</f>
        <v>1133</v>
      </c>
      <c r="B587">
        <v>40385408</v>
      </c>
      <c r="C587">
        <v>40388856</v>
      </c>
      <c r="D587">
        <v>26766273</v>
      </c>
      <c r="E587">
        <v>1</v>
      </c>
      <c r="F587">
        <v>1</v>
      </c>
      <c r="G587">
        <v>26675980</v>
      </c>
      <c r="H587">
        <v>3</v>
      </c>
      <c r="I587" t="s">
        <v>779</v>
      </c>
      <c r="J587" t="s">
        <v>781</v>
      </c>
      <c r="K587" t="s">
        <v>780</v>
      </c>
      <c r="L587">
        <v>1346</v>
      </c>
      <c r="N587">
        <v>1009</v>
      </c>
      <c r="O587" t="s">
        <v>318</v>
      </c>
      <c r="P587" t="s">
        <v>318</v>
      </c>
      <c r="Q587">
        <v>1</v>
      </c>
      <c r="W587">
        <v>0</v>
      </c>
      <c r="X587">
        <v>2090190104</v>
      </c>
      <c r="Y587">
        <v>735</v>
      </c>
      <c r="AA587">
        <v>17.54</v>
      </c>
      <c r="AB587">
        <v>0</v>
      </c>
      <c r="AC587">
        <v>0</v>
      </c>
      <c r="AD587">
        <v>0</v>
      </c>
      <c r="AE587">
        <v>7.22</v>
      </c>
      <c r="AF587">
        <v>0</v>
      </c>
      <c r="AG587">
        <v>0</v>
      </c>
      <c r="AH587">
        <v>0</v>
      </c>
      <c r="AI587">
        <v>2.4300000000000002</v>
      </c>
      <c r="AJ587">
        <v>1</v>
      </c>
      <c r="AK587">
        <v>1</v>
      </c>
      <c r="AL587">
        <v>1</v>
      </c>
      <c r="AN587">
        <v>0</v>
      </c>
      <c r="AO587">
        <v>0</v>
      </c>
      <c r="AP587">
        <v>1</v>
      </c>
      <c r="AQ587">
        <v>0</v>
      </c>
      <c r="AR587">
        <v>0</v>
      </c>
      <c r="AS587" t="s">
        <v>3</v>
      </c>
      <c r="AT587">
        <v>147</v>
      </c>
      <c r="AU587" t="s">
        <v>786</v>
      </c>
      <c r="AV587">
        <v>0</v>
      </c>
      <c r="AW587">
        <v>1</v>
      </c>
      <c r="AX587">
        <v>-1</v>
      </c>
      <c r="AY587">
        <v>0</v>
      </c>
      <c r="AZ587">
        <v>0</v>
      </c>
      <c r="BA587" t="s">
        <v>3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Y587*Source!I1133</f>
        <v>0</v>
      </c>
      <c r="CY587">
        <f>AA587</f>
        <v>17.54</v>
      </c>
      <c r="CZ587">
        <f>AE587</f>
        <v>7.22</v>
      </c>
      <c r="DA587">
        <f>AI587</f>
        <v>2.4300000000000002</v>
      </c>
      <c r="DB587">
        <f t="shared" si="89"/>
        <v>5306.7</v>
      </c>
      <c r="DC587">
        <f t="shared" si="90"/>
        <v>0</v>
      </c>
    </row>
    <row r="588" spans="1:107" x14ac:dyDescent="0.2">
      <c r="A588">
        <f>ROW(Source!A1135)</f>
        <v>1135</v>
      </c>
      <c r="B588">
        <v>40385408</v>
      </c>
      <c r="C588">
        <v>40388873</v>
      </c>
      <c r="D588">
        <v>26715131</v>
      </c>
      <c r="E588">
        <v>26675980</v>
      </c>
      <c r="F588">
        <v>1</v>
      </c>
      <c r="G588">
        <v>26675980</v>
      </c>
      <c r="H588">
        <v>1</v>
      </c>
      <c r="I588" t="s">
        <v>901</v>
      </c>
      <c r="J588" t="s">
        <v>3</v>
      </c>
      <c r="K588" t="s">
        <v>902</v>
      </c>
      <c r="L588">
        <v>1191</v>
      </c>
      <c r="N588">
        <v>1013</v>
      </c>
      <c r="O588" t="s">
        <v>903</v>
      </c>
      <c r="P588" t="s">
        <v>903</v>
      </c>
      <c r="Q588">
        <v>1</v>
      </c>
      <c r="W588">
        <v>0</v>
      </c>
      <c r="X588">
        <v>476480486</v>
      </c>
      <c r="Y588">
        <v>16.03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1</v>
      </c>
      <c r="AJ588">
        <v>1</v>
      </c>
      <c r="AK588">
        <v>1</v>
      </c>
      <c r="AL588">
        <v>1</v>
      </c>
      <c r="AN588">
        <v>0</v>
      </c>
      <c r="AO588">
        <v>1</v>
      </c>
      <c r="AP588">
        <v>0</v>
      </c>
      <c r="AQ588">
        <v>0</v>
      </c>
      <c r="AR588">
        <v>0</v>
      </c>
      <c r="AS588" t="s">
        <v>3</v>
      </c>
      <c r="AT588">
        <v>16.03</v>
      </c>
      <c r="AU588" t="s">
        <v>3</v>
      </c>
      <c r="AV588">
        <v>1</v>
      </c>
      <c r="AW588">
        <v>2</v>
      </c>
      <c r="AX588">
        <v>40388885</v>
      </c>
      <c r="AY588">
        <v>1</v>
      </c>
      <c r="AZ588">
        <v>0</v>
      </c>
      <c r="BA588">
        <v>578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Y588*Source!I1135</f>
        <v>60.112500000000004</v>
      </c>
      <c r="CY588">
        <f>AD588</f>
        <v>0</v>
      </c>
      <c r="CZ588">
        <f>AH588</f>
        <v>0</v>
      </c>
      <c r="DA588">
        <f>AL588</f>
        <v>1</v>
      </c>
      <c r="DB588">
        <f t="shared" ref="DB588:DB609" si="91">ROUND(ROUND(AT588*CZ588,2),6)</f>
        <v>0</v>
      </c>
      <c r="DC588">
        <f t="shared" ref="DC588:DC609" si="92">ROUND(ROUND(AT588*AG588,2),6)</f>
        <v>0</v>
      </c>
    </row>
    <row r="589" spans="1:107" x14ac:dyDescent="0.2">
      <c r="A589">
        <f>ROW(Source!A1135)</f>
        <v>1135</v>
      </c>
      <c r="B589">
        <v>40385408</v>
      </c>
      <c r="C589">
        <v>40388873</v>
      </c>
      <c r="D589">
        <v>26788180</v>
      </c>
      <c r="E589">
        <v>1</v>
      </c>
      <c r="F589">
        <v>1</v>
      </c>
      <c r="G589">
        <v>26675980</v>
      </c>
      <c r="H589">
        <v>2</v>
      </c>
      <c r="I589" t="s">
        <v>1181</v>
      </c>
      <c r="J589" t="s">
        <v>1182</v>
      </c>
      <c r="K589" t="s">
        <v>1183</v>
      </c>
      <c r="L589">
        <v>1367</v>
      </c>
      <c r="N589">
        <v>1011</v>
      </c>
      <c r="O589" t="s">
        <v>907</v>
      </c>
      <c r="P589" t="s">
        <v>907</v>
      </c>
      <c r="Q589">
        <v>1</v>
      </c>
      <c r="W589">
        <v>0</v>
      </c>
      <c r="X589">
        <v>506283845</v>
      </c>
      <c r="Y589">
        <v>2.11</v>
      </c>
      <c r="AA589">
        <v>0</v>
      </c>
      <c r="AB589">
        <v>44</v>
      </c>
      <c r="AC589">
        <v>15.44</v>
      </c>
      <c r="AD589">
        <v>0</v>
      </c>
      <c r="AE589">
        <v>0</v>
      </c>
      <c r="AF589">
        <v>44</v>
      </c>
      <c r="AG589">
        <v>15.44</v>
      </c>
      <c r="AH589">
        <v>0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0</v>
      </c>
      <c r="AQ589">
        <v>0</v>
      </c>
      <c r="AR589">
        <v>0</v>
      </c>
      <c r="AS589" t="s">
        <v>3</v>
      </c>
      <c r="AT589">
        <v>2.11</v>
      </c>
      <c r="AU589" t="s">
        <v>3</v>
      </c>
      <c r="AV589">
        <v>0</v>
      </c>
      <c r="AW589">
        <v>2</v>
      </c>
      <c r="AX589">
        <v>40388886</v>
      </c>
      <c r="AY589">
        <v>1</v>
      </c>
      <c r="AZ589">
        <v>0</v>
      </c>
      <c r="BA589">
        <v>579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Y589*Source!I1135</f>
        <v>7.9124999999999996</v>
      </c>
      <c r="CY589">
        <f>AB589</f>
        <v>44</v>
      </c>
      <c r="CZ589">
        <f>AF589</f>
        <v>44</v>
      </c>
      <c r="DA589">
        <f>AJ589</f>
        <v>1</v>
      </c>
      <c r="DB589">
        <f t="shared" si="91"/>
        <v>92.84</v>
      </c>
      <c r="DC589">
        <f t="shared" si="92"/>
        <v>32.58</v>
      </c>
    </row>
    <row r="590" spans="1:107" x14ac:dyDescent="0.2">
      <c r="A590">
        <f>ROW(Source!A1135)</f>
        <v>1135</v>
      </c>
      <c r="B590">
        <v>40385408</v>
      </c>
      <c r="C590">
        <v>40388873</v>
      </c>
      <c r="D590">
        <v>26788215</v>
      </c>
      <c r="E590">
        <v>1</v>
      </c>
      <c r="F590">
        <v>1</v>
      </c>
      <c r="G590">
        <v>26675980</v>
      </c>
      <c r="H590">
        <v>2</v>
      </c>
      <c r="I590" t="s">
        <v>932</v>
      </c>
      <c r="J590" t="s">
        <v>933</v>
      </c>
      <c r="K590" t="s">
        <v>934</v>
      </c>
      <c r="L590">
        <v>1367</v>
      </c>
      <c r="N590">
        <v>1011</v>
      </c>
      <c r="O590" t="s">
        <v>907</v>
      </c>
      <c r="P590" t="s">
        <v>907</v>
      </c>
      <c r="Q590">
        <v>1</v>
      </c>
      <c r="W590">
        <v>0</v>
      </c>
      <c r="X590">
        <v>-628430174</v>
      </c>
      <c r="Y590">
        <v>0.1</v>
      </c>
      <c r="AA590">
        <v>0</v>
      </c>
      <c r="AB590">
        <v>76.81</v>
      </c>
      <c r="AC590">
        <v>14.36</v>
      </c>
      <c r="AD590">
        <v>0</v>
      </c>
      <c r="AE590">
        <v>0</v>
      </c>
      <c r="AF590">
        <v>76.81</v>
      </c>
      <c r="AG590">
        <v>14.36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0.1</v>
      </c>
      <c r="AU590" t="s">
        <v>3</v>
      </c>
      <c r="AV590">
        <v>0</v>
      </c>
      <c r="AW590">
        <v>2</v>
      </c>
      <c r="AX590">
        <v>40388887</v>
      </c>
      <c r="AY590">
        <v>1</v>
      </c>
      <c r="AZ590">
        <v>0</v>
      </c>
      <c r="BA590">
        <v>580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Y590*Source!I1135</f>
        <v>0.375</v>
      </c>
      <c r="CY590">
        <f>AB590</f>
        <v>76.81</v>
      </c>
      <c r="CZ590">
        <f>AF590</f>
        <v>76.81</v>
      </c>
      <c r="DA590">
        <f>AJ590</f>
        <v>1</v>
      </c>
      <c r="DB590">
        <f t="shared" si="91"/>
        <v>7.68</v>
      </c>
      <c r="DC590">
        <f t="shared" si="92"/>
        <v>1.44</v>
      </c>
    </row>
    <row r="591" spans="1:107" x14ac:dyDescent="0.2">
      <c r="A591">
        <f>ROW(Source!A1135)</f>
        <v>1135</v>
      </c>
      <c r="B591">
        <v>40385408</v>
      </c>
      <c r="C591">
        <v>40388873</v>
      </c>
      <c r="D591">
        <v>26788249</v>
      </c>
      <c r="E591">
        <v>1</v>
      </c>
      <c r="F591">
        <v>1</v>
      </c>
      <c r="G591">
        <v>26675980</v>
      </c>
      <c r="H591">
        <v>2</v>
      </c>
      <c r="I591" t="s">
        <v>1184</v>
      </c>
      <c r="J591" t="s">
        <v>1185</v>
      </c>
      <c r="K591" t="s">
        <v>1186</v>
      </c>
      <c r="L591">
        <v>1367</v>
      </c>
      <c r="N591">
        <v>1011</v>
      </c>
      <c r="O591" t="s">
        <v>907</v>
      </c>
      <c r="P591" t="s">
        <v>907</v>
      </c>
      <c r="Q591">
        <v>1</v>
      </c>
      <c r="W591">
        <v>0</v>
      </c>
      <c r="X591">
        <v>950854334</v>
      </c>
      <c r="Y591">
        <v>0.94</v>
      </c>
      <c r="AA591">
        <v>0</v>
      </c>
      <c r="AB591">
        <v>2.36</v>
      </c>
      <c r="AC591">
        <v>0.1</v>
      </c>
      <c r="AD591">
        <v>0</v>
      </c>
      <c r="AE591">
        <v>0</v>
      </c>
      <c r="AF591">
        <v>2.36</v>
      </c>
      <c r="AG591">
        <v>0.1</v>
      </c>
      <c r="AH591">
        <v>0</v>
      </c>
      <c r="AI591">
        <v>1</v>
      </c>
      <c r="AJ591">
        <v>1</v>
      </c>
      <c r="AK591">
        <v>1</v>
      </c>
      <c r="AL591">
        <v>1</v>
      </c>
      <c r="AN591">
        <v>0</v>
      </c>
      <c r="AO591">
        <v>1</v>
      </c>
      <c r="AP591">
        <v>0</v>
      </c>
      <c r="AQ591">
        <v>0</v>
      </c>
      <c r="AR591">
        <v>0</v>
      </c>
      <c r="AS591" t="s">
        <v>3</v>
      </c>
      <c r="AT591">
        <v>0.94</v>
      </c>
      <c r="AU591" t="s">
        <v>3</v>
      </c>
      <c r="AV591">
        <v>0</v>
      </c>
      <c r="AW591">
        <v>2</v>
      </c>
      <c r="AX591">
        <v>40388888</v>
      </c>
      <c r="AY591">
        <v>1</v>
      </c>
      <c r="AZ591">
        <v>0</v>
      </c>
      <c r="BA591">
        <v>581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Y591*Source!I1135</f>
        <v>3.5249999999999999</v>
      </c>
      <c r="CY591">
        <f>AB591</f>
        <v>2.36</v>
      </c>
      <c r="CZ591">
        <f>AF591</f>
        <v>2.36</v>
      </c>
      <c r="DA591">
        <f>AJ591</f>
        <v>1</v>
      </c>
      <c r="DB591">
        <f t="shared" si="91"/>
        <v>2.2200000000000002</v>
      </c>
      <c r="DC591">
        <f t="shared" si="92"/>
        <v>0.09</v>
      </c>
    </row>
    <row r="592" spans="1:107" x14ac:dyDescent="0.2">
      <c r="A592">
        <f>ROW(Source!A1135)</f>
        <v>1135</v>
      </c>
      <c r="B592">
        <v>40385408</v>
      </c>
      <c r="C592">
        <v>40388873</v>
      </c>
      <c r="D592">
        <v>26787552</v>
      </c>
      <c r="E592">
        <v>1</v>
      </c>
      <c r="F592">
        <v>1</v>
      </c>
      <c r="G592">
        <v>26675980</v>
      </c>
      <c r="H592">
        <v>2</v>
      </c>
      <c r="I592" t="s">
        <v>1187</v>
      </c>
      <c r="J592" t="s">
        <v>1188</v>
      </c>
      <c r="K592" t="s">
        <v>1189</v>
      </c>
      <c r="L592">
        <v>1367</v>
      </c>
      <c r="N592">
        <v>1011</v>
      </c>
      <c r="O592" t="s">
        <v>907</v>
      </c>
      <c r="P592" t="s">
        <v>907</v>
      </c>
      <c r="Q592">
        <v>1</v>
      </c>
      <c r="W592">
        <v>0</v>
      </c>
      <c r="X592">
        <v>-1264716692</v>
      </c>
      <c r="Y592">
        <v>0.01</v>
      </c>
      <c r="AA592">
        <v>0</v>
      </c>
      <c r="AB592">
        <v>68.87</v>
      </c>
      <c r="AC592">
        <v>18.34</v>
      </c>
      <c r="AD592">
        <v>0</v>
      </c>
      <c r="AE592">
        <v>0</v>
      </c>
      <c r="AF592">
        <v>68.87</v>
      </c>
      <c r="AG592">
        <v>18.34</v>
      </c>
      <c r="AH592">
        <v>0</v>
      </c>
      <c r="AI592">
        <v>1</v>
      </c>
      <c r="AJ592">
        <v>1</v>
      </c>
      <c r="AK592">
        <v>1</v>
      </c>
      <c r="AL592">
        <v>1</v>
      </c>
      <c r="AN592">
        <v>0</v>
      </c>
      <c r="AO592">
        <v>1</v>
      </c>
      <c r="AP592">
        <v>0</v>
      </c>
      <c r="AQ592">
        <v>0</v>
      </c>
      <c r="AR592">
        <v>0</v>
      </c>
      <c r="AS592" t="s">
        <v>3</v>
      </c>
      <c r="AT592">
        <v>0.01</v>
      </c>
      <c r="AU592" t="s">
        <v>3</v>
      </c>
      <c r="AV592">
        <v>0</v>
      </c>
      <c r="AW592">
        <v>2</v>
      </c>
      <c r="AX592">
        <v>40388889</v>
      </c>
      <c r="AY592">
        <v>1</v>
      </c>
      <c r="AZ592">
        <v>0</v>
      </c>
      <c r="BA592">
        <v>582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Y592*Source!I1135</f>
        <v>3.7499999999999999E-2</v>
      </c>
      <c r="CY592">
        <f>AB592</f>
        <v>68.87</v>
      </c>
      <c r="CZ592">
        <f>AF592</f>
        <v>68.87</v>
      </c>
      <c r="DA592">
        <f>AJ592</f>
        <v>1</v>
      </c>
      <c r="DB592">
        <f t="shared" si="91"/>
        <v>0.69</v>
      </c>
      <c r="DC592">
        <f t="shared" si="92"/>
        <v>0.18</v>
      </c>
    </row>
    <row r="593" spans="1:107" x14ac:dyDescent="0.2">
      <c r="A593">
        <f>ROW(Source!A1135)</f>
        <v>1135</v>
      </c>
      <c r="B593">
        <v>40385408</v>
      </c>
      <c r="C593">
        <v>40388873</v>
      </c>
      <c r="D593">
        <v>26787760</v>
      </c>
      <c r="E593">
        <v>1</v>
      </c>
      <c r="F593">
        <v>1</v>
      </c>
      <c r="G593">
        <v>26675980</v>
      </c>
      <c r="H593">
        <v>2</v>
      </c>
      <c r="I593" t="s">
        <v>1190</v>
      </c>
      <c r="J593" t="s">
        <v>1191</v>
      </c>
      <c r="K593" t="s">
        <v>1192</v>
      </c>
      <c r="L593">
        <v>1367</v>
      </c>
      <c r="N593">
        <v>1011</v>
      </c>
      <c r="O593" t="s">
        <v>907</v>
      </c>
      <c r="P593" t="s">
        <v>907</v>
      </c>
      <c r="Q593">
        <v>1</v>
      </c>
      <c r="W593">
        <v>0</v>
      </c>
      <c r="X593">
        <v>761448849</v>
      </c>
      <c r="Y593">
        <v>2.11</v>
      </c>
      <c r="AA593">
        <v>0</v>
      </c>
      <c r="AB593">
        <v>36.57</v>
      </c>
      <c r="AC593">
        <v>16.77</v>
      </c>
      <c r="AD593">
        <v>0</v>
      </c>
      <c r="AE593">
        <v>0</v>
      </c>
      <c r="AF593">
        <v>36.57</v>
      </c>
      <c r="AG593">
        <v>16.77</v>
      </c>
      <c r="AH593">
        <v>0</v>
      </c>
      <c r="AI593">
        <v>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2.11</v>
      </c>
      <c r="AU593" t="s">
        <v>3</v>
      </c>
      <c r="AV593">
        <v>0</v>
      </c>
      <c r="AW593">
        <v>2</v>
      </c>
      <c r="AX593">
        <v>40388890</v>
      </c>
      <c r="AY593">
        <v>1</v>
      </c>
      <c r="AZ593">
        <v>0</v>
      </c>
      <c r="BA593">
        <v>583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Y593*Source!I1135</f>
        <v>7.9124999999999996</v>
      </c>
      <c r="CY593">
        <f>AB593</f>
        <v>36.57</v>
      </c>
      <c r="CZ593">
        <f>AF593</f>
        <v>36.57</v>
      </c>
      <c r="DA593">
        <f>AJ593</f>
        <v>1</v>
      </c>
      <c r="DB593">
        <f t="shared" si="91"/>
        <v>77.16</v>
      </c>
      <c r="DC593">
        <f t="shared" si="92"/>
        <v>35.380000000000003</v>
      </c>
    </row>
    <row r="594" spans="1:107" x14ac:dyDescent="0.2">
      <c r="A594">
        <f>ROW(Source!A1135)</f>
        <v>1135</v>
      </c>
      <c r="B594">
        <v>40385408</v>
      </c>
      <c r="C594">
        <v>40388873</v>
      </c>
      <c r="D594">
        <v>26764123</v>
      </c>
      <c r="E594">
        <v>1</v>
      </c>
      <c r="F594">
        <v>1</v>
      </c>
      <c r="G594">
        <v>26675980</v>
      </c>
      <c r="H594">
        <v>3</v>
      </c>
      <c r="I594" t="s">
        <v>1193</v>
      </c>
      <c r="J594" t="s">
        <v>1194</v>
      </c>
      <c r="K594" t="s">
        <v>1195</v>
      </c>
      <c r="L594">
        <v>1348</v>
      </c>
      <c r="N594">
        <v>1009</v>
      </c>
      <c r="O594" t="s">
        <v>57</v>
      </c>
      <c r="P594" t="s">
        <v>57</v>
      </c>
      <c r="Q594">
        <v>1000</v>
      </c>
      <c r="W594">
        <v>0</v>
      </c>
      <c r="X594">
        <v>1594740613</v>
      </c>
      <c r="Y594">
        <v>3.15E-3</v>
      </c>
      <c r="AA594">
        <v>6240.56</v>
      </c>
      <c r="AB594">
        <v>0</v>
      </c>
      <c r="AC594">
        <v>0</v>
      </c>
      <c r="AD594">
        <v>0</v>
      </c>
      <c r="AE594">
        <v>6240.56</v>
      </c>
      <c r="AF594">
        <v>0</v>
      </c>
      <c r="AG594">
        <v>0</v>
      </c>
      <c r="AH594">
        <v>0</v>
      </c>
      <c r="AI594">
        <v>1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3.15E-3</v>
      </c>
      <c r="AU594" t="s">
        <v>3</v>
      </c>
      <c r="AV594">
        <v>0</v>
      </c>
      <c r="AW594">
        <v>2</v>
      </c>
      <c r="AX594">
        <v>40388891</v>
      </c>
      <c r="AY594">
        <v>1</v>
      </c>
      <c r="AZ594">
        <v>0</v>
      </c>
      <c r="BA594">
        <v>584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Y594*Source!I1135</f>
        <v>1.18125E-2</v>
      </c>
      <c r="CY594">
        <f>AA594</f>
        <v>6240.56</v>
      </c>
      <c r="CZ594">
        <f>AE594</f>
        <v>6240.56</v>
      </c>
      <c r="DA594">
        <f>AI594</f>
        <v>1</v>
      </c>
      <c r="DB594">
        <f t="shared" si="91"/>
        <v>19.66</v>
      </c>
      <c r="DC594">
        <f t="shared" si="92"/>
        <v>0</v>
      </c>
    </row>
    <row r="595" spans="1:107" x14ac:dyDescent="0.2">
      <c r="A595">
        <f>ROW(Source!A1135)</f>
        <v>1135</v>
      </c>
      <c r="B595">
        <v>40385408</v>
      </c>
      <c r="C595">
        <v>40388873</v>
      </c>
      <c r="D595">
        <v>26766272</v>
      </c>
      <c r="E595">
        <v>1</v>
      </c>
      <c r="F595">
        <v>1</v>
      </c>
      <c r="G595">
        <v>26675980</v>
      </c>
      <c r="H595">
        <v>3</v>
      </c>
      <c r="I595" t="s">
        <v>1196</v>
      </c>
      <c r="J595" t="s">
        <v>1197</v>
      </c>
      <c r="K595" t="s">
        <v>1198</v>
      </c>
      <c r="L595">
        <v>1346</v>
      </c>
      <c r="N595">
        <v>1009</v>
      </c>
      <c r="O595" t="s">
        <v>318</v>
      </c>
      <c r="P595" t="s">
        <v>318</v>
      </c>
      <c r="Q595">
        <v>1</v>
      </c>
      <c r="W595">
        <v>0</v>
      </c>
      <c r="X595">
        <v>1820829807</v>
      </c>
      <c r="Y595">
        <v>241.5</v>
      </c>
      <c r="AA595">
        <v>69.17</v>
      </c>
      <c r="AB595">
        <v>0</v>
      </c>
      <c r="AC595">
        <v>0</v>
      </c>
      <c r="AD595">
        <v>0</v>
      </c>
      <c r="AE595">
        <v>69.17</v>
      </c>
      <c r="AF595">
        <v>0</v>
      </c>
      <c r="AG595">
        <v>0</v>
      </c>
      <c r="AH595">
        <v>0</v>
      </c>
      <c r="AI595">
        <v>1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241.5</v>
      </c>
      <c r="AU595" t="s">
        <v>3</v>
      </c>
      <c r="AV595">
        <v>0</v>
      </c>
      <c r="AW595">
        <v>2</v>
      </c>
      <c r="AX595">
        <v>40388892</v>
      </c>
      <c r="AY595">
        <v>1</v>
      </c>
      <c r="AZ595">
        <v>0</v>
      </c>
      <c r="BA595">
        <v>585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Y595*Source!I1135</f>
        <v>905.625</v>
      </c>
      <c r="CY595">
        <f>AA595</f>
        <v>69.17</v>
      </c>
      <c r="CZ595">
        <f>AE595</f>
        <v>69.17</v>
      </c>
      <c r="DA595">
        <f>AI595</f>
        <v>1</v>
      </c>
      <c r="DB595">
        <f t="shared" si="91"/>
        <v>16704.560000000001</v>
      </c>
      <c r="DC595">
        <f t="shared" si="92"/>
        <v>0</v>
      </c>
    </row>
    <row r="596" spans="1:107" x14ac:dyDescent="0.2">
      <c r="A596">
        <f>ROW(Source!A1135)</f>
        <v>1135</v>
      </c>
      <c r="B596">
        <v>40385408</v>
      </c>
      <c r="C596">
        <v>40388873</v>
      </c>
      <c r="D596">
        <v>26766303</v>
      </c>
      <c r="E596">
        <v>1</v>
      </c>
      <c r="F596">
        <v>1</v>
      </c>
      <c r="G596">
        <v>26675980</v>
      </c>
      <c r="H596">
        <v>3</v>
      </c>
      <c r="I596" t="s">
        <v>790</v>
      </c>
      <c r="J596" t="s">
        <v>792</v>
      </c>
      <c r="K596" t="s">
        <v>791</v>
      </c>
      <c r="L596">
        <v>1346</v>
      </c>
      <c r="N596">
        <v>1009</v>
      </c>
      <c r="O596" t="s">
        <v>318</v>
      </c>
      <c r="P596" t="s">
        <v>318</v>
      </c>
      <c r="Q596">
        <v>1</v>
      </c>
      <c r="W596">
        <v>0</v>
      </c>
      <c r="X596">
        <v>-1987235172</v>
      </c>
      <c r="Y596">
        <v>735</v>
      </c>
      <c r="AA596">
        <v>85.56</v>
      </c>
      <c r="AB596">
        <v>0</v>
      </c>
      <c r="AC596">
        <v>0</v>
      </c>
      <c r="AD596">
        <v>0</v>
      </c>
      <c r="AE596">
        <v>17.18</v>
      </c>
      <c r="AF596">
        <v>0</v>
      </c>
      <c r="AG596">
        <v>0</v>
      </c>
      <c r="AH596">
        <v>0</v>
      </c>
      <c r="AI596">
        <v>4.9800000000000004</v>
      </c>
      <c r="AJ596">
        <v>1</v>
      </c>
      <c r="AK596">
        <v>1</v>
      </c>
      <c r="AL596">
        <v>1</v>
      </c>
      <c r="AN596">
        <v>0</v>
      </c>
      <c r="AO596">
        <v>0</v>
      </c>
      <c r="AP596">
        <v>0</v>
      </c>
      <c r="AQ596">
        <v>0</v>
      </c>
      <c r="AR596">
        <v>0</v>
      </c>
      <c r="AS596" t="s">
        <v>3</v>
      </c>
      <c r="AT596">
        <v>735</v>
      </c>
      <c r="AU596" t="s">
        <v>3</v>
      </c>
      <c r="AV596">
        <v>0</v>
      </c>
      <c r="AW596">
        <v>1</v>
      </c>
      <c r="AX596">
        <v>-1</v>
      </c>
      <c r="AY596">
        <v>0</v>
      </c>
      <c r="AZ596">
        <v>0</v>
      </c>
      <c r="BA596" t="s">
        <v>3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Y596*Source!I1135</f>
        <v>2756.25</v>
      </c>
      <c r="CY596">
        <f>AA596</f>
        <v>85.56</v>
      </c>
      <c r="CZ596">
        <f>AE596</f>
        <v>17.18</v>
      </c>
      <c r="DA596">
        <f>AI596</f>
        <v>4.9800000000000004</v>
      </c>
      <c r="DB596">
        <f t="shared" si="91"/>
        <v>12627.3</v>
      </c>
      <c r="DC596">
        <f t="shared" si="92"/>
        <v>0</v>
      </c>
    </row>
    <row r="597" spans="1:107" x14ac:dyDescent="0.2">
      <c r="A597">
        <f>ROW(Source!A1135)</f>
        <v>1135</v>
      </c>
      <c r="B597">
        <v>40385408</v>
      </c>
      <c r="C597">
        <v>40388873</v>
      </c>
      <c r="D597">
        <v>26763936</v>
      </c>
      <c r="E597">
        <v>1</v>
      </c>
      <c r="F597">
        <v>1</v>
      </c>
      <c r="G597">
        <v>26675980</v>
      </c>
      <c r="H597">
        <v>3</v>
      </c>
      <c r="I597" t="s">
        <v>1199</v>
      </c>
      <c r="J597" t="s">
        <v>1200</v>
      </c>
      <c r="K597" t="s">
        <v>1201</v>
      </c>
      <c r="L597">
        <v>1327</v>
      </c>
      <c r="N597">
        <v>1005</v>
      </c>
      <c r="O597" t="s">
        <v>466</v>
      </c>
      <c r="P597" t="s">
        <v>466</v>
      </c>
      <c r="Q597">
        <v>1</v>
      </c>
      <c r="W597">
        <v>0</v>
      </c>
      <c r="X597">
        <v>-1298941158</v>
      </c>
      <c r="Y597">
        <v>5.6</v>
      </c>
      <c r="AA597">
        <v>3.66</v>
      </c>
      <c r="AB597">
        <v>0</v>
      </c>
      <c r="AC597">
        <v>0</v>
      </c>
      <c r="AD597">
        <v>0</v>
      </c>
      <c r="AE597">
        <v>3.66</v>
      </c>
      <c r="AF597">
        <v>0</v>
      </c>
      <c r="AG597">
        <v>0</v>
      </c>
      <c r="AH597">
        <v>0</v>
      </c>
      <c r="AI597">
        <v>1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5.6</v>
      </c>
      <c r="AU597" t="s">
        <v>3</v>
      </c>
      <c r="AV597">
        <v>0</v>
      </c>
      <c r="AW597">
        <v>2</v>
      </c>
      <c r="AX597">
        <v>40388893</v>
      </c>
      <c r="AY597">
        <v>1</v>
      </c>
      <c r="AZ597">
        <v>0</v>
      </c>
      <c r="BA597">
        <v>586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Y597*Source!I1135</f>
        <v>21</v>
      </c>
      <c r="CY597">
        <f>AA597</f>
        <v>3.66</v>
      </c>
      <c r="CZ597">
        <f>AE597</f>
        <v>3.66</v>
      </c>
      <c r="DA597">
        <f>AI597</f>
        <v>1</v>
      </c>
      <c r="DB597">
        <f t="shared" si="91"/>
        <v>20.5</v>
      </c>
      <c r="DC597">
        <f t="shared" si="92"/>
        <v>0</v>
      </c>
    </row>
    <row r="598" spans="1:107" x14ac:dyDescent="0.2">
      <c r="A598">
        <f>ROW(Source!A1135)</f>
        <v>1135</v>
      </c>
      <c r="B598">
        <v>40385408</v>
      </c>
      <c r="C598">
        <v>40388873</v>
      </c>
      <c r="D598">
        <v>26736904</v>
      </c>
      <c r="E598">
        <v>26675980</v>
      </c>
      <c r="F598">
        <v>1</v>
      </c>
      <c r="G598">
        <v>26675980</v>
      </c>
      <c r="H598">
        <v>3</v>
      </c>
      <c r="I598" t="s">
        <v>991</v>
      </c>
      <c r="J598" t="s">
        <v>3</v>
      </c>
      <c r="K598" t="s">
        <v>992</v>
      </c>
      <c r="L598">
        <v>1344</v>
      </c>
      <c r="N598">
        <v>1008</v>
      </c>
      <c r="O598" t="s">
        <v>931</v>
      </c>
      <c r="P598" t="s">
        <v>931</v>
      </c>
      <c r="Q598">
        <v>1</v>
      </c>
      <c r="W598">
        <v>0</v>
      </c>
      <c r="X598">
        <v>-94250534</v>
      </c>
      <c r="Y598">
        <v>0.01</v>
      </c>
      <c r="AA598">
        <v>1</v>
      </c>
      <c r="AB598">
        <v>0</v>
      </c>
      <c r="AC598">
        <v>0</v>
      </c>
      <c r="AD598">
        <v>0</v>
      </c>
      <c r="AE598">
        <v>1</v>
      </c>
      <c r="AF598">
        <v>0</v>
      </c>
      <c r="AG598">
        <v>0</v>
      </c>
      <c r="AH598">
        <v>0</v>
      </c>
      <c r="AI598">
        <v>1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0.01</v>
      </c>
      <c r="AU598" t="s">
        <v>3</v>
      </c>
      <c r="AV598">
        <v>0</v>
      </c>
      <c r="AW598">
        <v>2</v>
      </c>
      <c r="AX598">
        <v>40388896</v>
      </c>
      <c r="AY598">
        <v>1</v>
      </c>
      <c r="AZ598">
        <v>0</v>
      </c>
      <c r="BA598">
        <v>589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Y598*Source!I1135</f>
        <v>3.7499999999999999E-2</v>
      </c>
      <c r="CY598">
        <f>AA598</f>
        <v>1</v>
      </c>
      <c r="CZ598">
        <f>AE598</f>
        <v>1</v>
      </c>
      <c r="DA598">
        <f>AI598</f>
        <v>1</v>
      </c>
      <c r="DB598">
        <f t="shared" si="91"/>
        <v>0.01</v>
      </c>
      <c r="DC598">
        <f t="shared" si="92"/>
        <v>0</v>
      </c>
    </row>
    <row r="599" spans="1:107" x14ac:dyDescent="0.2">
      <c r="A599">
        <f>ROW(Source!A1171)</f>
        <v>1171</v>
      </c>
      <c r="B599">
        <v>40385408</v>
      </c>
      <c r="C599">
        <v>40388898</v>
      </c>
      <c r="D599">
        <v>26715131</v>
      </c>
      <c r="E599">
        <v>26675980</v>
      </c>
      <c r="F599">
        <v>1</v>
      </c>
      <c r="G599">
        <v>26675980</v>
      </c>
      <c r="H599">
        <v>1</v>
      </c>
      <c r="I599" t="s">
        <v>901</v>
      </c>
      <c r="J599" t="s">
        <v>3</v>
      </c>
      <c r="K599" t="s">
        <v>902</v>
      </c>
      <c r="L599">
        <v>1191</v>
      </c>
      <c r="N599">
        <v>1013</v>
      </c>
      <c r="O599" t="s">
        <v>903</v>
      </c>
      <c r="P599" t="s">
        <v>903</v>
      </c>
      <c r="Q599">
        <v>1</v>
      </c>
      <c r="W599">
        <v>0</v>
      </c>
      <c r="X599">
        <v>476480486</v>
      </c>
      <c r="Y599">
        <v>16.03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1</v>
      </c>
      <c r="AL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 t="s">
        <v>3</v>
      </c>
      <c r="AT599">
        <v>16.03</v>
      </c>
      <c r="AU599" t="s">
        <v>3</v>
      </c>
      <c r="AV599">
        <v>1</v>
      </c>
      <c r="AW599">
        <v>2</v>
      </c>
      <c r="AX599">
        <v>40388910</v>
      </c>
      <c r="AY599">
        <v>1</v>
      </c>
      <c r="AZ599">
        <v>0</v>
      </c>
      <c r="BA599">
        <v>590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Y599*Source!I1171</f>
        <v>0</v>
      </c>
      <c r="CY599">
        <f>AD599</f>
        <v>0</v>
      </c>
      <c r="CZ599">
        <f>AH599</f>
        <v>0</v>
      </c>
      <c r="DA599">
        <f>AL599</f>
        <v>1</v>
      </c>
      <c r="DB599">
        <f t="shared" si="91"/>
        <v>0</v>
      </c>
      <c r="DC599">
        <f t="shared" si="92"/>
        <v>0</v>
      </c>
    </row>
    <row r="600" spans="1:107" x14ac:dyDescent="0.2">
      <c r="A600">
        <f>ROW(Source!A1171)</f>
        <v>1171</v>
      </c>
      <c r="B600">
        <v>40385408</v>
      </c>
      <c r="C600">
        <v>40388898</v>
      </c>
      <c r="D600">
        <v>26788180</v>
      </c>
      <c r="E600">
        <v>1</v>
      </c>
      <c r="F600">
        <v>1</v>
      </c>
      <c r="G600">
        <v>26675980</v>
      </c>
      <c r="H600">
        <v>2</v>
      </c>
      <c r="I600" t="s">
        <v>1181</v>
      </c>
      <c r="J600" t="s">
        <v>1182</v>
      </c>
      <c r="K600" t="s">
        <v>1183</v>
      </c>
      <c r="L600">
        <v>1367</v>
      </c>
      <c r="N600">
        <v>1011</v>
      </c>
      <c r="O600" t="s">
        <v>907</v>
      </c>
      <c r="P600" t="s">
        <v>907</v>
      </c>
      <c r="Q600">
        <v>1</v>
      </c>
      <c r="W600">
        <v>0</v>
      </c>
      <c r="X600">
        <v>506283845</v>
      </c>
      <c r="Y600">
        <v>2.11</v>
      </c>
      <c r="AA600">
        <v>0</v>
      </c>
      <c r="AB600">
        <v>44</v>
      </c>
      <c r="AC600">
        <v>15.44</v>
      </c>
      <c r="AD600">
        <v>0</v>
      </c>
      <c r="AE600">
        <v>0</v>
      </c>
      <c r="AF600">
        <v>44</v>
      </c>
      <c r="AG600">
        <v>15.44</v>
      </c>
      <c r="AH600">
        <v>0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2.11</v>
      </c>
      <c r="AU600" t="s">
        <v>3</v>
      </c>
      <c r="AV600">
        <v>0</v>
      </c>
      <c r="AW600">
        <v>2</v>
      </c>
      <c r="AX600">
        <v>40388911</v>
      </c>
      <c r="AY600">
        <v>1</v>
      </c>
      <c r="AZ600">
        <v>0</v>
      </c>
      <c r="BA600">
        <v>591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Y600*Source!I1171</f>
        <v>0</v>
      </c>
      <c r="CY600">
        <f>AB600</f>
        <v>44</v>
      </c>
      <c r="CZ600">
        <f>AF600</f>
        <v>44</v>
      </c>
      <c r="DA600">
        <f>AJ600</f>
        <v>1</v>
      </c>
      <c r="DB600">
        <f t="shared" si="91"/>
        <v>92.84</v>
      </c>
      <c r="DC600">
        <f t="shared" si="92"/>
        <v>32.58</v>
      </c>
    </row>
    <row r="601" spans="1:107" x14ac:dyDescent="0.2">
      <c r="A601">
        <f>ROW(Source!A1171)</f>
        <v>1171</v>
      </c>
      <c r="B601">
        <v>40385408</v>
      </c>
      <c r="C601">
        <v>40388898</v>
      </c>
      <c r="D601">
        <v>26788215</v>
      </c>
      <c r="E601">
        <v>1</v>
      </c>
      <c r="F601">
        <v>1</v>
      </c>
      <c r="G601">
        <v>26675980</v>
      </c>
      <c r="H601">
        <v>2</v>
      </c>
      <c r="I601" t="s">
        <v>932</v>
      </c>
      <c r="J601" t="s">
        <v>933</v>
      </c>
      <c r="K601" t="s">
        <v>934</v>
      </c>
      <c r="L601">
        <v>1367</v>
      </c>
      <c r="N601">
        <v>1011</v>
      </c>
      <c r="O601" t="s">
        <v>907</v>
      </c>
      <c r="P601" t="s">
        <v>907</v>
      </c>
      <c r="Q601">
        <v>1</v>
      </c>
      <c r="W601">
        <v>0</v>
      </c>
      <c r="X601">
        <v>-628430174</v>
      </c>
      <c r="Y601">
        <v>0.1</v>
      </c>
      <c r="AA601">
        <v>0</v>
      </c>
      <c r="AB601">
        <v>76.81</v>
      </c>
      <c r="AC601">
        <v>14.36</v>
      </c>
      <c r="AD601">
        <v>0</v>
      </c>
      <c r="AE601">
        <v>0</v>
      </c>
      <c r="AF601">
        <v>76.81</v>
      </c>
      <c r="AG601">
        <v>14.36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1</v>
      </c>
      <c r="AP601">
        <v>0</v>
      </c>
      <c r="AQ601">
        <v>0</v>
      </c>
      <c r="AR601">
        <v>0</v>
      </c>
      <c r="AS601" t="s">
        <v>3</v>
      </c>
      <c r="AT601">
        <v>0.1</v>
      </c>
      <c r="AU601" t="s">
        <v>3</v>
      </c>
      <c r="AV601">
        <v>0</v>
      </c>
      <c r="AW601">
        <v>2</v>
      </c>
      <c r="AX601">
        <v>40388912</v>
      </c>
      <c r="AY601">
        <v>1</v>
      </c>
      <c r="AZ601">
        <v>0</v>
      </c>
      <c r="BA601">
        <v>592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Y601*Source!I1171</f>
        <v>0</v>
      </c>
      <c r="CY601">
        <f>AB601</f>
        <v>76.81</v>
      </c>
      <c r="CZ601">
        <f>AF601</f>
        <v>76.81</v>
      </c>
      <c r="DA601">
        <f>AJ601</f>
        <v>1</v>
      </c>
      <c r="DB601">
        <f t="shared" si="91"/>
        <v>7.68</v>
      </c>
      <c r="DC601">
        <f t="shared" si="92"/>
        <v>1.44</v>
      </c>
    </row>
    <row r="602" spans="1:107" x14ac:dyDescent="0.2">
      <c r="A602">
        <f>ROW(Source!A1171)</f>
        <v>1171</v>
      </c>
      <c r="B602">
        <v>40385408</v>
      </c>
      <c r="C602">
        <v>40388898</v>
      </c>
      <c r="D602">
        <v>26788249</v>
      </c>
      <c r="E602">
        <v>1</v>
      </c>
      <c r="F602">
        <v>1</v>
      </c>
      <c r="G602">
        <v>26675980</v>
      </c>
      <c r="H602">
        <v>2</v>
      </c>
      <c r="I602" t="s">
        <v>1184</v>
      </c>
      <c r="J602" t="s">
        <v>1185</v>
      </c>
      <c r="K602" t="s">
        <v>1186</v>
      </c>
      <c r="L602">
        <v>1367</v>
      </c>
      <c r="N602">
        <v>1011</v>
      </c>
      <c r="O602" t="s">
        <v>907</v>
      </c>
      <c r="P602" t="s">
        <v>907</v>
      </c>
      <c r="Q602">
        <v>1</v>
      </c>
      <c r="W602">
        <v>0</v>
      </c>
      <c r="X602">
        <v>950854334</v>
      </c>
      <c r="Y602">
        <v>0.94</v>
      </c>
      <c r="AA602">
        <v>0</v>
      </c>
      <c r="AB602">
        <v>2.36</v>
      </c>
      <c r="AC602">
        <v>0.1</v>
      </c>
      <c r="AD602">
        <v>0</v>
      </c>
      <c r="AE602">
        <v>0</v>
      </c>
      <c r="AF602">
        <v>2.36</v>
      </c>
      <c r="AG602">
        <v>0.1</v>
      </c>
      <c r="AH602">
        <v>0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0</v>
      </c>
      <c r="AQ602">
        <v>0</v>
      </c>
      <c r="AR602">
        <v>0</v>
      </c>
      <c r="AS602" t="s">
        <v>3</v>
      </c>
      <c r="AT602">
        <v>0.94</v>
      </c>
      <c r="AU602" t="s">
        <v>3</v>
      </c>
      <c r="AV602">
        <v>0</v>
      </c>
      <c r="AW602">
        <v>2</v>
      </c>
      <c r="AX602">
        <v>40388913</v>
      </c>
      <c r="AY602">
        <v>1</v>
      </c>
      <c r="AZ602">
        <v>0</v>
      </c>
      <c r="BA602">
        <v>593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Y602*Source!I1171</f>
        <v>0</v>
      </c>
      <c r="CY602">
        <f>AB602</f>
        <v>2.36</v>
      </c>
      <c r="CZ602">
        <f>AF602</f>
        <v>2.36</v>
      </c>
      <c r="DA602">
        <f>AJ602</f>
        <v>1</v>
      </c>
      <c r="DB602">
        <f t="shared" si="91"/>
        <v>2.2200000000000002</v>
      </c>
      <c r="DC602">
        <f t="shared" si="92"/>
        <v>0.09</v>
      </c>
    </row>
    <row r="603" spans="1:107" x14ac:dyDescent="0.2">
      <c r="A603">
        <f>ROW(Source!A1171)</f>
        <v>1171</v>
      </c>
      <c r="B603">
        <v>40385408</v>
      </c>
      <c r="C603">
        <v>40388898</v>
      </c>
      <c r="D603">
        <v>26787552</v>
      </c>
      <c r="E603">
        <v>1</v>
      </c>
      <c r="F603">
        <v>1</v>
      </c>
      <c r="G603">
        <v>26675980</v>
      </c>
      <c r="H603">
        <v>2</v>
      </c>
      <c r="I603" t="s">
        <v>1187</v>
      </c>
      <c r="J603" t="s">
        <v>1188</v>
      </c>
      <c r="K603" t="s">
        <v>1189</v>
      </c>
      <c r="L603">
        <v>1367</v>
      </c>
      <c r="N603">
        <v>1011</v>
      </c>
      <c r="O603" t="s">
        <v>907</v>
      </c>
      <c r="P603" t="s">
        <v>907</v>
      </c>
      <c r="Q603">
        <v>1</v>
      </c>
      <c r="W603">
        <v>0</v>
      </c>
      <c r="X603">
        <v>-1264716692</v>
      </c>
      <c r="Y603">
        <v>0.01</v>
      </c>
      <c r="AA603">
        <v>0</v>
      </c>
      <c r="AB603">
        <v>68.87</v>
      </c>
      <c r="AC603">
        <v>18.34</v>
      </c>
      <c r="AD603">
        <v>0</v>
      </c>
      <c r="AE603">
        <v>0</v>
      </c>
      <c r="AF603">
        <v>68.87</v>
      </c>
      <c r="AG603">
        <v>18.34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0.01</v>
      </c>
      <c r="AU603" t="s">
        <v>3</v>
      </c>
      <c r="AV603">
        <v>0</v>
      </c>
      <c r="AW603">
        <v>2</v>
      </c>
      <c r="AX603">
        <v>40388914</v>
      </c>
      <c r="AY603">
        <v>1</v>
      </c>
      <c r="AZ603">
        <v>0</v>
      </c>
      <c r="BA603">
        <v>594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Y603*Source!I1171</f>
        <v>0</v>
      </c>
      <c r="CY603">
        <f>AB603</f>
        <v>68.87</v>
      </c>
      <c r="CZ603">
        <f>AF603</f>
        <v>68.87</v>
      </c>
      <c r="DA603">
        <f>AJ603</f>
        <v>1</v>
      </c>
      <c r="DB603">
        <f t="shared" si="91"/>
        <v>0.69</v>
      </c>
      <c r="DC603">
        <f t="shared" si="92"/>
        <v>0.18</v>
      </c>
    </row>
    <row r="604" spans="1:107" x14ac:dyDescent="0.2">
      <c r="A604">
        <f>ROW(Source!A1171)</f>
        <v>1171</v>
      </c>
      <c r="B604">
        <v>40385408</v>
      </c>
      <c r="C604">
        <v>40388898</v>
      </c>
      <c r="D604">
        <v>26787760</v>
      </c>
      <c r="E604">
        <v>1</v>
      </c>
      <c r="F604">
        <v>1</v>
      </c>
      <c r="G604">
        <v>26675980</v>
      </c>
      <c r="H604">
        <v>2</v>
      </c>
      <c r="I604" t="s">
        <v>1190</v>
      </c>
      <c r="J604" t="s">
        <v>1191</v>
      </c>
      <c r="K604" t="s">
        <v>1192</v>
      </c>
      <c r="L604">
        <v>1367</v>
      </c>
      <c r="N604">
        <v>1011</v>
      </c>
      <c r="O604" t="s">
        <v>907</v>
      </c>
      <c r="P604" t="s">
        <v>907</v>
      </c>
      <c r="Q604">
        <v>1</v>
      </c>
      <c r="W604">
        <v>0</v>
      </c>
      <c r="X604">
        <v>761448849</v>
      </c>
      <c r="Y604">
        <v>2.11</v>
      </c>
      <c r="AA604">
        <v>0</v>
      </c>
      <c r="AB604">
        <v>36.57</v>
      </c>
      <c r="AC604">
        <v>16.77</v>
      </c>
      <c r="AD604">
        <v>0</v>
      </c>
      <c r="AE604">
        <v>0</v>
      </c>
      <c r="AF604">
        <v>36.57</v>
      </c>
      <c r="AG604">
        <v>16.77</v>
      </c>
      <c r="AH604">
        <v>0</v>
      </c>
      <c r="AI604">
        <v>1</v>
      </c>
      <c r="AJ604">
        <v>1</v>
      </c>
      <c r="AK604">
        <v>1</v>
      </c>
      <c r="AL604">
        <v>1</v>
      </c>
      <c r="AN604">
        <v>0</v>
      </c>
      <c r="AO604">
        <v>1</v>
      </c>
      <c r="AP604">
        <v>0</v>
      </c>
      <c r="AQ604">
        <v>0</v>
      </c>
      <c r="AR604">
        <v>0</v>
      </c>
      <c r="AS604" t="s">
        <v>3</v>
      </c>
      <c r="AT604">
        <v>2.11</v>
      </c>
      <c r="AU604" t="s">
        <v>3</v>
      </c>
      <c r="AV604">
        <v>0</v>
      </c>
      <c r="AW604">
        <v>2</v>
      </c>
      <c r="AX604">
        <v>40388915</v>
      </c>
      <c r="AY604">
        <v>1</v>
      </c>
      <c r="AZ604">
        <v>0</v>
      </c>
      <c r="BA604">
        <v>595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Y604*Source!I1171</f>
        <v>0</v>
      </c>
      <c r="CY604">
        <f>AB604</f>
        <v>36.57</v>
      </c>
      <c r="CZ604">
        <f>AF604</f>
        <v>36.57</v>
      </c>
      <c r="DA604">
        <f>AJ604</f>
        <v>1</v>
      </c>
      <c r="DB604">
        <f t="shared" si="91"/>
        <v>77.16</v>
      </c>
      <c r="DC604">
        <f t="shared" si="92"/>
        <v>35.380000000000003</v>
      </c>
    </row>
    <row r="605" spans="1:107" x14ac:dyDescent="0.2">
      <c r="A605">
        <f>ROW(Source!A1171)</f>
        <v>1171</v>
      </c>
      <c r="B605">
        <v>40385408</v>
      </c>
      <c r="C605">
        <v>40388898</v>
      </c>
      <c r="D605">
        <v>26764123</v>
      </c>
      <c r="E605">
        <v>1</v>
      </c>
      <c r="F605">
        <v>1</v>
      </c>
      <c r="G605">
        <v>26675980</v>
      </c>
      <c r="H605">
        <v>3</v>
      </c>
      <c r="I605" t="s">
        <v>1193</v>
      </c>
      <c r="J605" t="s">
        <v>1194</v>
      </c>
      <c r="K605" t="s">
        <v>1195</v>
      </c>
      <c r="L605">
        <v>1348</v>
      </c>
      <c r="N605">
        <v>1009</v>
      </c>
      <c r="O605" t="s">
        <v>57</v>
      </c>
      <c r="P605" t="s">
        <v>57</v>
      </c>
      <c r="Q605">
        <v>1000</v>
      </c>
      <c r="W605">
        <v>0</v>
      </c>
      <c r="X605">
        <v>1594740613</v>
      </c>
      <c r="Y605">
        <v>3.15E-3</v>
      </c>
      <c r="AA605">
        <v>6240.56</v>
      </c>
      <c r="AB605">
        <v>0</v>
      </c>
      <c r="AC605">
        <v>0</v>
      </c>
      <c r="AD605">
        <v>0</v>
      </c>
      <c r="AE605">
        <v>6240.56</v>
      </c>
      <c r="AF605">
        <v>0</v>
      </c>
      <c r="AG605">
        <v>0</v>
      </c>
      <c r="AH605">
        <v>0</v>
      </c>
      <c r="AI605">
        <v>1</v>
      </c>
      <c r="AJ605">
        <v>1</v>
      </c>
      <c r="AK605">
        <v>1</v>
      </c>
      <c r="AL605">
        <v>1</v>
      </c>
      <c r="AN605">
        <v>0</v>
      </c>
      <c r="AO605">
        <v>1</v>
      </c>
      <c r="AP605">
        <v>0</v>
      </c>
      <c r="AQ605">
        <v>0</v>
      </c>
      <c r="AR605">
        <v>0</v>
      </c>
      <c r="AS605" t="s">
        <v>3</v>
      </c>
      <c r="AT605">
        <v>3.15E-3</v>
      </c>
      <c r="AU605" t="s">
        <v>3</v>
      </c>
      <c r="AV605">
        <v>0</v>
      </c>
      <c r="AW605">
        <v>2</v>
      </c>
      <c r="AX605">
        <v>40388916</v>
      </c>
      <c r="AY605">
        <v>1</v>
      </c>
      <c r="AZ605">
        <v>0</v>
      </c>
      <c r="BA605">
        <v>596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Y605*Source!I1171</f>
        <v>0</v>
      </c>
      <c r="CY605">
        <f>AA605</f>
        <v>6240.56</v>
      </c>
      <c r="CZ605">
        <f>AE605</f>
        <v>6240.56</v>
      </c>
      <c r="DA605">
        <f>AI605</f>
        <v>1</v>
      </c>
      <c r="DB605">
        <f t="shared" si="91"/>
        <v>19.66</v>
      </c>
      <c r="DC605">
        <f t="shared" si="92"/>
        <v>0</v>
      </c>
    </row>
    <row r="606" spans="1:107" x14ac:dyDescent="0.2">
      <c r="A606">
        <f>ROW(Source!A1171)</f>
        <v>1171</v>
      </c>
      <c r="B606">
        <v>40385408</v>
      </c>
      <c r="C606">
        <v>40388898</v>
      </c>
      <c r="D606">
        <v>26766272</v>
      </c>
      <c r="E606">
        <v>1</v>
      </c>
      <c r="F606">
        <v>1</v>
      </c>
      <c r="G606">
        <v>26675980</v>
      </c>
      <c r="H606">
        <v>3</v>
      </c>
      <c r="I606" t="s">
        <v>1196</v>
      </c>
      <c r="J606" t="s">
        <v>1197</v>
      </c>
      <c r="K606" t="s">
        <v>1198</v>
      </c>
      <c r="L606">
        <v>1346</v>
      </c>
      <c r="N606">
        <v>1009</v>
      </c>
      <c r="O606" t="s">
        <v>318</v>
      </c>
      <c r="P606" t="s">
        <v>318</v>
      </c>
      <c r="Q606">
        <v>1</v>
      </c>
      <c r="W606">
        <v>0</v>
      </c>
      <c r="X606">
        <v>1820829807</v>
      </c>
      <c r="Y606">
        <v>241.5</v>
      </c>
      <c r="AA606">
        <v>69.17</v>
      </c>
      <c r="AB606">
        <v>0</v>
      </c>
      <c r="AC606">
        <v>0</v>
      </c>
      <c r="AD606">
        <v>0</v>
      </c>
      <c r="AE606">
        <v>69.17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1</v>
      </c>
      <c r="AL606">
        <v>1</v>
      </c>
      <c r="AN606">
        <v>0</v>
      </c>
      <c r="AO606">
        <v>1</v>
      </c>
      <c r="AP606">
        <v>0</v>
      </c>
      <c r="AQ606">
        <v>0</v>
      </c>
      <c r="AR606">
        <v>0</v>
      </c>
      <c r="AS606" t="s">
        <v>3</v>
      </c>
      <c r="AT606">
        <v>241.5</v>
      </c>
      <c r="AU606" t="s">
        <v>3</v>
      </c>
      <c r="AV606">
        <v>0</v>
      </c>
      <c r="AW606">
        <v>2</v>
      </c>
      <c r="AX606">
        <v>40388917</v>
      </c>
      <c r="AY606">
        <v>1</v>
      </c>
      <c r="AZ606">
        <v>0</v>
      </c>
      <c r="BA606">
        <v>597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Y606*Source!I1171</f>
        <v>0</v>
      </c>
      <c r="CY606">
        <f>AA606</f>
        <v>69.17</v>
      </c>
      <c r="CZ606">
        <f>AE606</f>
        <v>69.17</v>
      </c>
      <c r="DA606">
        <f>AI606</f>
        <v>1</v>
      </c>
      <c r="DB606">
        <f t="shared" si="91"/>
        <v>16704.560000000001</v>
      </c>
      <c r="DC606">
        <f t="shared" si="92"/>
        <v>0</v>
      </c>
    </row>
    <row r="607" spans="1:107" x14ac:dyDescent="0.2">
      <c r="A607">
        <f>ROW(Source!A1171)</f>
        <v>1171</v>
      </c>
      <c r="B607">
        <v>40385408</v>
      </c>
      <c r="C607">
        <v>40388898</v>
      </c>
      <c r="D607">
        <v>26766273</v>
      </c>
      <c r="E607">
        <v>1</v>
      </c>
      <c r="F607">
        <v>1</v>
      </c>
      <c r="G607">
        <v>26675980</v>
      </c>
      <c r="H607">
        <v>3</v>
      </c>
      <c r="I607" t="s">
        <v>779</v>
      </c>
      <c r="J607" t="s">
        <v>781</v>
      </c>
      <c r="K607" t="s">
        <v>780</v>
      </c>
      <c r="L607">
        <v>1346</v>
      </c>
      <c r="N607">
        <v>1009</v>
      </c>
      <c r="O607" t="s">
        <v>318</v>
      </c>
      <c r="P607" t="s">
        <v>318</v>
      </c>
      <c r="Q607">
        <v>1</v>
      </c>
      <c r="W607">
        <v>0</v>
      </c>
      <c r="X607">
        <v>2090190104</v>
      </c>
      <c r="Y607">
        <v>735</v>
      </c>
      <c r="AA607">
        <v>17.54</v>
      </c>
      <c r="AB607">
        <v>0</v>
      </c>
      <c r="AC607">
        <v>0</v>
      </c>
      <c r="AD607">
        <v>0</v>
      </c>
      <c r="AE607">
        <v>7.22</v>
      </c>
      <c r="AF607">
        <v>0</v>
      </c>
      <c r="AG607">
        <v>0</v>
      </c>
      <c r="AH607">
        <v>0</v>
      </c>
      <c r="AI607">
        <v>2.4300000000000002</v>
      </c>
      <c r="AJ607">
        <v>1</v>
      </c>
      <c r="AK607">
        <v>1</v>
      </c>
      <c r="AL607">
        <v>1</v>
      </c>
      <c r="AN607">
        <v>0</v>
      </c>
      <c r="AO607">
        <v>0</v>
      </c>
      <c r="AP607">
        <v>0</v>
      </c>
      <c r="AQ607">
        <v>0</v>
      </c>
      <c r="AR607">
        <v>0</v>
      </c>
      <c r="AS607" t="s">
        <v>3</v>
      </c>
      <c r="AT607">
        <v>735</v>
      </c>
      <c r="AU607" t="s">
        <v>3</v>
      </c>
      <c r="AV607">
        <v>0</v>
      </c>
      <c r="AW607">
        <v>1</v>
      </c>
      <c r="AX607">
        <v>-1</v>
      </c>
      <c r="AY607">
        <v>0</v>
      </c>
      <c r="AZ607">
        <v>0</v>
      </c>
      <c r="BA607" t="s">
        <v>3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Y607*Source!I1171</f>
        <v>0</v>
      </c>
      <c r="CY607">
        <f>AA607</f>
        <v>17.54</v>
      </c>
      <c r="CZ607">
        <f>AE607</f>
        <v>7.22</v>
      </c>
      <c r="DA607">
        <f>AI607</f>
        <v>2.4300000000000002</v>
      </c>
      <c r="DB607">
        <f t="shared" si="91"/>
        <v>5306.7</v>
      </c>
      <c r="DC607">
        <f t="shared" si="92"/>
        <v>0</v>
      </c>
    </row>
    <row r="608" spans="1:107" x14ac:dyDescent="0.2">
      <c r="A608">
        <f>ROW(Source!A1171)</f>
        <v>1171</v>
      </c>
      <c r="B608">
        <v>40385408</v>
      </c>
      <c r="C608">
        <v>40388898</v>
      </c>
      <c r="D608">
        <v>26763936</v>
      </c>
      <c r="E608">
        <v>1</v>
      </c>
      <c r="F608">
        <v>1</v>
      </c>
      <c r="G608">
        <v>26675980</v>
      </c>
      <c r="H608">
        <v>3</v>
      </c>
      <c r="I608" t="s">
        <v>1199</v>
      </c>
      <c r="J608" t="s">
        <v>1200</v>
      </c>
      <c r="K608" t="s">
        <v>1201</v>
      </c>
      <c r="L608">
        <v>1327</v>
      </c>
      <c r="N608">
        <v>1005</v>
      </c>
      <c r="O608" t="s">
        <v>466</v>
      </c>
      <c r="P608" t="s">
        <v>466</v>
      </c>
      <c r="Q608">
        <v>1</v>
      </c>
      <c r="W608">
        <v>0</v>
      </c>
      <c r="X608">
        <v>-1298941158</v>
      </c>
      <c r="Y608">
        <v>5.6</v>
      </c>
      <c r="AA608">
        <v>3.66</v>
      </c>
      <c r="AB608">
        <v>0</v>
      </c>
      <c r="AC608">
        <v>0</v>
      </c>
      <c r="AD608">
        <v>0</v>
      </c>
      <c r="AE608">
        <v>3.66</v>
      </c>
      <c r="AF608">
        <v>0</v>
      </c>
      <c r="AG608">
        <v>0</v>
      </c>
      <c r="AH608">
        <v>0</v>
      </c>
      <c r="AI608">
        <v>1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0</v>
      </c>
      <c r="AQ608">
        <v>0</v>
      </c>
      <c r="AR608">
        <v>0</v>
      </c>
      <c r="AS608" t="s">
        <v>3</v>
      </c>
      <c r="AT608">
        <v>5.6</v>
      </c>
      <c r="AU608" t="s">
        <v>3</v>
      </c>
      <c r="AV608">
        <v>0</v>
      </c>
      <c r="AW608">
        <v>2</v>
      </c>
      <c r="AX608">
        <v>40388918</v>
      </c>
      <c r="AY608">
        <v>1</v>
      </c>
      <c r="AZ608">
        <v>0</v>
      </c>
      <c r="BA608">
        <v>598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Y608*Source!I1171</f>
        <v>0</v>
      </c>
      <c r="CY608">
        <f>AA608</f>
        <v>3.66</v>
      </c>
      <c r="CZ608">
        <f>AE608</f>
        <v>3.66</v>
      </c>
      <c r="DA608">
        <f>AI608</f>
        <v>1</v>
      </c>
      <c r="DB608">
        <f t="shared" si="91"/>
        <v>20.5</v>
      </c>
      <c r="DC608">
        <f t="shared" si="92"/>
        <v>0</v>
      </c>
    </row>
    <row r="609" spans="1:107" x14ac:dyDescent="0.2">
      <c r="A609">
        <f>ROW(Source!A1171)</f>
        <v>1171</v>
      </c>
      <c r="B609">
        <v>40385408</v>
      </c>
      <c r="C609">
        <v>40388898</v>
      </c>
      <c r="D609">
        <v>26736904</v>
      </c>
      <c r="E609">
        <v>26675980</v>
      </c>
      <c r="F609">
        <v>1</v>
      </c>
      <c r="G609">
        <v>26675980</v>
      </c>
      <c r="H609">
        <v>3</v>
      </c>
      <c r="I609" t="s">
        <v>991</v>
      </c>
      <c r="J609" t="s">
        <v>3</v>
      </c>
      <c r="K609" t="s">
        <v>992</v>
      </c>
      <c r="L609">
        <v>1344</v>
      </c>
      <c r="N609">
        <v>1008</v>
      </c>
      <c r="O609" t="s">
        <v>931</v>
      </c>
      <c r="P609" t="s">
        <v>931</v>
      </c>
      <c r="Q609">
        <v>1</v>
      </c>
      <c r="W609">
        <v>0</v>
      </c>
      <c r="X609">
        <v>-94250534</v>
      </c>
      <c r="Y609">
        <v>0.01</v>
      </c>
      <c r="AA609">
        <v>1</v>
      </c>
      <c r="AB609">
        <v>0</v>
      </c>
      <c r="AC609">
        <v>0</v>
      </c>
      <c r="AD609">
        <v>0</v>
      </c>
      <c r="AE609">
        <v>1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0</v>
      </c>
      <c r="AQ609">
        <v>0</v>
      </c>
      <c r="AR609">
        <v>0</v>
      </c>
      <c r="AS609" t="s">
        <v>3</v>
      </c>
      <c r="AT609">
        <v>0.01</v>
      </c>
      <c r="AU609" t="s">
        <v>3</v>
      </c>
      <c r="AV609">
        <v>0</v>
      </c>
      <c r="AW609">
        <v>2</v>
      </c>
      <c r="AX609">
        <v>40388921</v>
      </c>
      <c r="AY609">
        <v>1</v>
      </c>
      <c r="AZ609">
        <v>0</v>
      </c>
      <c r="BA609">
        <v>601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Y609*Source!I1171</f>
        <v>0</v>
      </c>
      <c r="CY609">
        <f>AA609</f>
        <v>1</v>
      </c>
      <c r="CZ609">
        <f>AE609</f>
        <v>1</v>
      </c>
      <c r="DA609">
        <f>AI609</f>
        <v>1</v>
      </c>
      <c r="DB609">
        <f t="shared" si="91"/>
        <v>0.01</v>
      </c>
      <c r="DC609">
        <f t="shared" si="92"/>
        <v>0</v>
      </c>
    </row>
    <row r="610" spans="1:107" x14ac:dyDescent="0.2">
      <c r="A610">
        <f>ROW(Source!A1173)</f>
        <v>1173</v>
      </c>
      <c r="B610">
        <v>40385408</v>
      </c>
      <c r="C610">
        <v>40388923</v>
      </c>
      <c r="D610">
        <v>26715131</v>
      </c>
      <c r="E610">
        <v>26675980</v>
      </c>
      <c r="F610">
        <v>1</v>
      </c>
      <c r="G610">
        <v>26675980</v>
      </c>
      <c r="H610">
        <v>1</v>
      </c>
      <c r="I610" t="s">
        <v>901</v>
      </c>
      <c r="J610" t="s">
        <v>3</v>
      </c>
      <c r="K610" t="s">
        <v>902</v>
      </c>
      <c r="L610">
        <v>1191</v>
      </c>
      <c r="N610">
        <v>1013</v>
      </c>
      <c r="O610" t="s">
        <v>903</v>
      </c>
      <c r="P610" t="s">
        <v>903</v>
      </c>
      <c r="Q610">
        <v>1</v>
      </c>
      <c r="W610">
        <v>0</v>
      </c>
      <c r="X610">
        <v>476480486</v>
      </c>
      <c r="Y610">
        <v>23.1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1</v>
      </c>
      <c r="AQ610">
        <v>0</v>
      </c>
      <c r="AR610">
        <v>0</v>
      </c>
      <c r="AS610" t="s">
        <v>3</v>
      </c>
      <c r="AT610">
        <v>2.31</v>
      </c>
      <c r="AU610" t="s">
        <v>797</v>
      </c>
      <c r="AV610">
        <v>1</v>
      </c>
      <c r="AW610">
        <v>2</v>
      </c>
      <c r="AX610">
        <v>40388931</v>
      </c>
      <c r="AY610">
        <v>1</v>
      </c>
      <c r="AZ610">
        <v>0</v>
      </c>
      <c r="BA610">
        <v>602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Y610*Source!I1173</f>
        <v>0</v>
      </c>
      <c r="CY610">
        <f>AD610</f>
        <v>0</v>
      </c>
      <c r="CZ610">
        <f>AH610</f>
        <v>0</v>
      </c>
      <c r="DA610">
        <f>AL610</f>
        <v>1</v>
      </c>
      <c r="DB610">
        <f t="shared" ref="DB610:DB616" si="93">ROUND((ROUND(AT610*CZ610,2)*10),6)</f>
        <v>0</v>
      </c>
      <c r="DC610">
        <f t="shared" ref="DC610:DC616" si="94">ROUND((ROUND(AT610*AG610,2)*10),6)</f>
        <v>0</v>
      </c>
    </row>
    <row r="611" spans="1:107" x14ac:dyDescent="0.2">
      <c r="A611">
        <f>ROW(Source!A1173)</f>
        <v>1173</v>
      </c>
      <c r="B611">
        <v>40385408</v>
      </c>
      <c r="C611">
        <v>40388923</v>
      </c>
      <c r="D611">
        <v>26788180</v>
      </c>
      <c r="E611">
        <v>1</v>
      </c>
      <c r="F611">
        <v>1</v>
      </c>
      <c r="G611">
        <v>26675980</v>
      </c>
      <c r="H611">
        <v>2</v>
      </c>
      <c r="I611" t="s">
        <v>1181</v>
      </c>
      <c r="J611" t="s">
        <v>1182</v>
      </c>
      <c r="K611" t="s">
        <v>1183</v>
      </c>
      <c r="L611">
        <v>1367</v>
      </c>
      <c r="N611">
        <v>1011</v>
      </c>
      <c r="O611" t="s">
        <v>907</v>
      </c>
      <c r="P611" t="s">
        <v>907</v>
      </c>
      <c r="Q611">
        <v>1</v>
      </c>
      <c r="W611">
        <v>0</v>
      </c>
      <c r="X611">
        <v>506283845</v>
      </c>
      <c r="Y611">
        <v>4</v>
      </c>
      <c r="AA611">
        <v>0</v>
      </c>
      <c r="AB611">
        <v>44</v>
      </c>
      <c r="AC611">
        <v>15.44</v>
      </c>
      <c r="AD611">
        <v>0</v>
      </c>
      <c r="AE611">
        <v>0</v>
      </c>
      <c r="AF611">
        <v>44</v>
      </c>
      <c r="AG611">
        <v>15.44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1</v>
      </c>
      <c r="AQ611">
        <v>0</v>
      </c>
      <c r="AR611">
        <v>0</v>
      </c>
      <c r="AS611" t="s">
        <v>3</v>
      </c>
      <c r="AT611">
        <v>0.4</v>
      </c>
      <c r="AU611" t="s">
        <v>797</v>
      </c>
      <c r="AV611">
        <v>0</v>
      </c>
      <c r="AW611">
        <v>2</v>
      </c>
      <c r="AX611">
        <v>40388932</v>
      </c>
      <c r="AY611">
        <v>1</v>
      </c>
      <c r="AZ611">
        <v>0</v>
      </c>
      <c r="BA611">
        <v>603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Y611*Source!I1173</f>
        <v>0</v>
      </c>
      <c r="CY611">
        <f>AB611</f>
        <v>44</v>
      </c>
      <c r="CZ611">
        <f>AF611</f>
        <v>44</v>
      </c>
      <c r="DA611">
        <f>AJ611</f>
        <v>1</v>
      </c>
      <c r="DB611">
        <f t="shared" si="93"/>
        <v>176</v>
      </c>
      <c r="DC611">
        <f t="shared" si="94"/>
        <v>61.8</v>
      </c>
    </row>
    <row r="612" spans="1:107" x14ac:dyDescent="0.2">
      <c r="A612">
        <f>ROW(Source!A1173)</f>
        <v>1173</v>
      </c>
      <c r="B612">
        <v>40385408</v>
      </c>
      <c r="C612">
        <v>40388923</v>
      </c>
      <c r="D612">
        <v>26788215</v>
      </c>
      <c r="E612">
        <v>1</v>
      </c>
      <c r="F612">
        <v>1</v>
      </c>
      <c r="G612">
        <v>26675980</v>
      </c>
      <c r="H612">
        <v>2</v>
      </c>
      <c r="I612" t="s">
        <v>932</v>
      </c>
      <c r="J612" t="s">
        <v>933</v>
      </c>
      <c r="K612" t="s">
        <v>934</v>
      </c>
      <c r="L612">
        <v>1367</v>
      </c>
      <c r="N612">
        <v>1011</v>
      </c>
      <c r="O612" t="s">
        <v>907</v>
      </c>
      <c r="P612" t="s">
        <v>907</v>
      </c>
      <c r="Q612">
        <v>1</v>
      </c>
      <c r="W612">
        <v>0</v>
      </c>
      <c r="X612">
        <v>-628430174</v>
      </c>
      <c r="Y612">
        <v>0.2</v>
      </c>
      <c r="AA612">
        <v>0</v>
      </c>
      <c r="AB612">
        <v>76.81</v>
      </c>
      <c r="AC612">
        <v>14.36</v>
      </c>
      <c r="AD612">
        <v>0</v>
      </c>
      <c r="AE612">
        <v>0</v>
      </c>
      <c r="AF612">
        <v>76.81</v>
      </c>
      <c r="AG612">
        <v>14.36</v>
      </c>
      <c r="AH612">
        <v>0</v>
      </c>
      <c r="AI612">
        <v>1</v>
      </c>
      <c r="AJ612">
        <v>1</v>
      </c>
      <c r="AK612">
        <v>1</v>
      </c>
      <c r="AL612">
        <v>1</v>
      </c>
      <c r="AN612">
        <v>0</v>
      </c>
      <c r="AO612">
        <v>1</v>
      </c>
      <c r="AP612">
        <v>1</v>
      </c>
      <c r="AQ612">
        <v>0</v>
      </c>
      <c r="AR612">
        <v>0</v>
      </c>
      <c r="AS612" t="s">
        <v>3</v>
      </c>
      <c r="AT612">
        <v>0.02</v>
      </c>
      <c r="AU612" t="s">
        <v>797</v>
      </c>
      <c r="AV612">
        <v>0</v>
      </c>
      <c r="AW612">
        <v>2</v>
      </c>
      <c r="AX612">
        <v>40388933</v>
      </c>
      <c r="AY612">
        <v>1</v>
      </c>
      <c r="AZ612">
        <v>0</v>
      </c>
      <c r="BA612">
        <v>604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Y612*Source!I1173</f>
        <v>0</v>
      </c>
      <c r="CY612">
        <f>AB612</f>
        <v>76.81</v>
      </c>
      <c r="CZ612">
        <f>AF612</f>
        <v>76.81</v>
      </c>
      <c r="DA612">
        <f>AJ612</f>
        <v>1</v>
      </c>
      <c r="DB612">
        <f t="shared" si="93"/>
        <v>15.4</v>
      </c>
      <c r="DC612">
        <f t="shared" si="94"/>
        <v>2.9</v>
      </c>
    </row>
    <row r="613" spans="1:107" x14ac:dyDescent="0.2">
      <c r="A613">
        <f>ROW(Source!A1173)</f>
        <v>1173</v>
      </c>
      <c r="B613">
        <v>40385408</v>
      </c>
      <c r="C613">
        <v>40388923</v>
      </c>
      <c r="D613">
        <v>26787760</v>
      </c>
      <c r="E613">
        <v>1</v>
      </c>
      <c r="F613">
        <v>1</v>
      </c>
      <c r="G613">
        <v>26675980</v>
      </c>
      <c r="H613">
        <v>2</v>
      </c>
      <c r="I613" t="s">
        <v>1190</v>
      </c>
      <c r="J613" t="s">
        <v>1191</v>
      </c>
      <c r="K613" t="s">
        <v>1192</v>
      </c>
      <c r="L613">
        <v>1367</v>
      </c>
      <c r="N613">
        <v>1011</v>
      </c>
      <c r="O613" t="s">
        <v>907</v>
      </c>
      <c r="P613" t="s">
        <v>907</v>
      </c>
      <c r="Q613">
        <v>1</v>
      </c>
      <c r="W613">
        <v>0</v>
      </c>
      <c r="X613">
        <v>761448849</v>
      </c>
      <c r="Y613">
        <v>4</v>
      </c>
      <c r="AA613">
        <v>0</v>
      </c>
      <c r="AB613">
        <v>36.57</v>
      </c>
      <c r="AC613">
        <v>16.77</v>
      </c>
      <c r="AD613">
        <v>0</v>
      </c>
      <c r="AE613">
        <v>0</v>
      </c>
      <c r="AF613">
        <v>36.57</v>
      </c>
      <c r="AG613">
        <v>16.77</v>
      </c>
      <c r="AH613">
        <v>0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1</v>
      </c>
      <c r="AQ613">
        <v>0</v>
      </c>
      <c r="AR613">
        <v>0</v>
      </c>
      <c r="AS613" t="s">
        <v>3</v>
      </c>
      <c r="AT613">
        <v>0.4</v>
      </c>
      <c r="AU613" t="s">
        <v>797</v>
      </c>
      <c r="AV613">
        <v>0</v>
      </c>
      <c r="AW613">
        <v>2</v>
      </c>
      <c r="AX613">
        <v>40388934</v>
      </c>
      <c r="AY613">
        <v>1</v>
      </c>
      <c r="AZ613">
        <v>0</v>
      </c>
      <c r="BA613">
        <v>605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Y613*Source!I1173</f>
        <v>0</v>
      </c>
      <c r="CY613">
        <f>AB613</f>
        <v>36.57</v>
      </c>
      <c r="CZ613">
        <f>AF613</f>
        <v>36.57</v>
      </c>
      <c r="DA613">
        <f>AJ613</f>
        <v>1</v>
      </c>
      <c r="DB613">
        <f t="shared" si="93"/>
        <v>146.30000000000001</v>
      </c>
      <c r="DC613">
        <f t="shared" si="94"/>
        <v>67.099999999999994</v>
      </c>
    </row>
    <row r="614" spans="1:107" x14ac:dyDescent="0.2">
      <c r="A614">
        <f>ROW(Source!A1173)</f>
        <v>1173</v>
      </c>
      <c r="B614">
        <v>40385408</v>
      </c>
      <c r="C614">
        <v>40388923</v>
      </c>
      <c r="D614">
        <v>26715879</v>
      </c>
      <c r="E614">
        <v>26675980</v>
      </c>
      <c r="F614">
        <v>1</v>
      </c>
      <c r="G614">
        <v>26675980</v>
      </c>
      <c r="H614">
        <v>2</v>
      </c>
      <c r="I614" t="s">
        <v>929</v>
      </c>
      <c r="J614" t="s">
        <v>3</v>
      </c>
      <c r="K614" t="s">
        <v>930</v>
      </c>
      <c r="L614">
        <v>1344</v>
      </c>
      <c r="N614">
        <v>1008</v>
      </c>
      <c r="O614" t="s">
        <v>931</v>
      </c>
      <c r="P614" t="s">
        <v>931</v>
      </c>
      <c r="Q614">
        <v>1</v>
      </c>
      <c r="W614">
        <v>0</v>
      </c>
      <c r="X614">
        <v>-1180195794</v>
      </c>
      <c r="Y614">
        <v>0.1</v>
      </c>
      <c r="AA614">
        <v>0</v>
      </c>
      <c r="AB614">
        <v>1</v>
      </c>
      <c r="AC614">
        <v>0</v>
      </c>
      <c r="AD614">
        <v>0</v>
      </c>
      <c r="AE614">
        <v>0</v>
      </c>
      <c r="AF614">
        <v>1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1</v>
      </c>
      <c r="AP614">
        <v>1</v>
      </c>
      <c r="AQ614">
        <v>0</v>
      </c>
      <c r="AR614">
        <v>0</v>
      </c>
      <c r="AS614" t="s">
        <v>3</v>
      </c>
      <c r="AT614">
        <v>0.01</v>
      </c>
      <c r="AU614" t="s">
        <v>797</v>
      </c>
      <c r="AV614">
        <v>0</v>
      </c>
      <c r="AW614">
        <v>2</v>
      </c>
      <c r="AX614">
        <v>40388935</v>
      </c>
      <c r="AY614">
        <v>1</v>
      </c>
      <c r="AZ614">
        <v>0</v>
      </c>
      <c r="BA614">
        <v>606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Y614*Source!I1173</f>
        <v>0</v>
      </c>
      <c r="CY614">
        <f>AB614</f>
        <v>1</v>
      </c>
      <c r="CZ614">
        <f>AF614</f>
        <v>1</v>
      </c>
      <c r="DA614">
        <f>AJ614</f>
        <v>1</v>
      </c>
      <c r="DB614">
        <f t="shared" si="93"/>
        <v>0.1</v>
      </c>
      <c r="DC614">
        <f t="shared" si="94"/>
        <v>0</v>
      </c>
    </row>
    <row r="615" spans="1:107" x14ac:dyDescent="0.2">
      <c r="A615">
        <f>ROW(Source!A1173)</f>
        <v>1173</v>
      </c>
      <c r="B615">
        <v>40385408</v>
      </c>
      <c r="C615">
        <v>40388923</v>
      </c>
      <c r="D615">
        <v>26766272</v>
      </c>
      <c r="E615">
        <v>1</v>
      </c>
      <c r="F615">
        <v>1</v>
      </c>
      <c r="G615">
        <v>26675980</v>
      </c>
      <c r="H615">
        <v>3</v>
      </c>
      <c r="I615" t="s">
        <v>1196</v>
      </c>
      <c r="J615" t="s">
        <v>1197</v>
      </c>
      <c r="K615" t="s">
        <v>1198</v>
      </c>
      <c r="L615">
        <v>1346</v>
      </c>
      <c r="N615">
        <v>1009</v>
      </c>
      <c r="O615" t="s">
        <v>318</v>
      </c>
      <c r="P615" t="s">
        <v>318</v>
      </c>
      <c r="Q615">
        <v>1</v>
      </c>
      <c r="W615">
        <v>0</v>
      </c>
      <c r="X615">
        <v>1820829807</v>
      </c>
      <c r="Y615">
        <v>420</v>
      </c>
      <c r="AA615">
        <v>69.17</v>
      </c>
      <c r="AB615">
        <v>0</v>
      </c>
      <c r="AC615">
        <v>0</v>
      </c>
      <c r="AD615">
        <v>0</v>
      </c>
      <c r="AE615">
        <v>69.17</v>
      </c>
      <c r="AF615">
        <v>0</v>
      </c>
      <c r="AG615">
        <v>0</v>
      </c>
      <c r="AH615">
        <v>0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1</v>
      </c>
      <c r="AQ615">
        <v>0</v>
      </c>
      <c r="AR615">
        <v>0</v>
      </c>
      <c r="AS615" t="s">
        <v>3</v>
      </c>
      <c r="AT615">
        <v>42</v>
      </c>
      <c r="AU615" t="s">
        <v>797</v>
      </c>
      <c r="AV615">
        <v>0</v>
      </c>
      <c r="AW615">
        <v>2</v>
      </c>
      <c r="AX615">
        <v>40388936</v>
      </c>
      <c r="AY615">
        <v>1</v>
      </c>
      <c r="AZ615">
        <v>0</v>
      </c>
      <c r="BA615">
        <v>607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Y615*Source!I1173</f>
        <v>0</v>
      </c>
      <c r="CY615">
        <f>AA615</f>
        <v>69.17</v>
      </c>
      <c r="CZ615">
        <f>AE615</f>
        <v>69.17</v>
      </c>
      <c r="DA615">
        <f>AI615</f>
        <v>1</v>
      </c>
      <c r="DB615">
        <f t="shared" si="93"/>
        <v>29051.4</v>
      </c>
      <c r="DC615">
        <f t="shared" si="94"/>
        <v>0</v>
      </c>
    </row>
    <row r="616" spans="1:107" x14ac:dyDescent="0.2">
      <c r="A616">
        <f>ROW(Source!A1173)</f>
        <v>1173</v>
      </c>
      <c r="B616">
        <v>40385408</v>
      </c>
      <c r="C616">
        <v>40388923</v>
      </c>
      <c r="D616">
        <v>26766273</v>
      </c>
      <c r="E616">
        <v>1</v>
      </c>
      <c r="F616">
        <v>1</v>
      </c>
      <c r="G616">
        <v>26675980</v>
      </c>
      <c r="H616">
        <v>3</v>
      </c>
      <c r="I616" t="s">
        <v>779</v>
      </c>
      <c r="J616" t="s">
        <v>781</v>
      </c>
      <c r="K616" t="s">
        <v>780</v>
      </c>
      <c r="L616">
        <v>1346</v>
      </c>
      <c r="N616">
        <v>1009</v>
      </c>
      <c r="O616" t="s">
        <v>318</v>
      </c>
      <c r="P616" t="s">
        <v>318</v>
      </c>
      <c r="Q616">
        <v>1</v>
      </c>
      <c r="W616">
        <v>0</v>
      </c>
      <c r="X616">
        <v>2090190104</v>
      </c>
      <c r="Y616">
        <v>1470</v>
      </c>
      <c r="AA616">
        <v>17.54</v>
      </c>
      <c r="AB616">
        <v>0</v>
      </c>
      <c r="AC616">
        <v>0</v>
      </c>
      <c r="AD616">
        <v>0</v>
      </c>
      <c r="AE616">
        <v>7.22</v>
      </c>
      <c r="AF616">
        <v>0</v>
      </c>
      <c r="AG616">
        <v>0</v>
      </c>
      <c r="AH616">
        <v>0</v>
      </c>
      <c r="AI616">
        <v>2.4300000000000002</v>
      </c>
      <c r="AJ616">
        <v>1</v>
      </c>
      <c r="AK616">
        <v>1</v>
      </c>
      <c r="AL616">
        <v>1</v>
      </c>
      <c r="AN616">
        <v>0</v>
      </c>
      <c r="AO616">
        <v>0</v>
      </c>
      <c r="AP616">
        <v>1</v>
      </c>
      <c r="AQ616">
        <v>0</v>
      </c>
      <c r="AR616">
        <v>0</v>
      </c>
      <c r="AS616" t="s">
        <v>3</v>
      </c>
      <c r="AT616">
        <v>147</v>
      </c>
      <c r="AU616" t="s">
        <v>797</v>
      </c>
      <c r="AV616">
        <v>0</v>
      </c>
      <c r="AW616">
        <v>1</v>
      </c>
      <c r="AX616">
        <v>-1</v>
      </c>
      <c r="AY616">
        <v>0</v>
      </c>
      <c r="AZ616">
        <v>0</v>
      </c>
      <c r="BA616" t="s">
        <v>3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Y616*Source!I1173</f>
        <v>0</v>
      </c>
      <c r="CY616">
        <f>AA616</f>
        <v>17.54</v>
      </c>
      <c r="CZ616">
        <f>AE616</f>
        <v>7.22</v>
      </c>
      <c r="DA616">
        <f>AI616</f>
        <v>2.4300000000000002</v>
      </c>
      <c r="DB616">
        <f t="shared" si="93"/>
        <v>10613.4</v>
      </c>
      <c r="DC616">
        <f t="shared" si="94"/>
        <v>0</v>
      </c>
    </row>
    <row r="617" spans="1:107" x14ac:dyDescent="0.2">
      <c r="A617">
        <f>ROW(Source!A1175)</f>
        <v>1175</v>
      </c>
      <c r="B617">
        <v>40385408</v>
      </c>
      <c r="C617">
        <v>40388940</v>
      </c>
      <c r="D617">
        <v>26715131</v>
      </c>
      <c r="E617">
        <v>26675980</v>
      </c>
      <c r="F617">
        <v>1</v>
      </c>
      <c r="G617">
        <v>26675980</v>
      </c>
      <c r="H617">
        <v>1</v>
      </c>
      <c r="I617" t="s">
        <v>901</v>
      </c>
      <c r="J617" t="s">
        <v>3</v>
      </c>
      <c r="K617" t="s">
        <v>902</v>
      </c>
      <c r="L617">
        <v>1191</v>
      </c>
      <c r="N617">
        <v>1013</v>
      </c>
      <c r="O617" t="s">
        <v>903</v>
      </c>
      <c r="P617" t="s">
        <v>903</v>
      </c>
      <c r="Q617">
        <v>1</v>
      </c>
      <c r="W617">
        <v>0</v>
      </c>
      <c r="X617">
        <v>476480486</v>
      </c>
      <c r="Y617">
        <v>16.03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16.03</v>
      </c>
      <c r="AU617" t="s">
        <v>3</v>
      </c>
      <c r="AV617">
        <v>1</v>
      </c>
      <c r="AW617">
        <v>2</v>
      </c>
      <c r="AX617">
        <v>40388952</v>
      </c>
      <c r="AY617">
        <v>1</v>
      </c>
      <c r="AZ617">
        <v>0</v>
      </c>
      <c r="BA617">
        <v>610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Y617*Source!I1175</f>
        <v>0</v>
      </c>
      <c r="CY617">
        <f>AD617</f>
        <v>0</v>
      </c>
      <c r="CZ617">
        <f>AH617</f>
        <v>0</v>
      </c>
      <c r="DA617">
        <f>AL617</f>
        <v>1</v>
      </c>
      <c r="DB617">
        <f t="shared" ref="DB617:DB648" si="95">ROUND(ROUND(AT617*CZ617,2),6)</f>
        <v>0</v>
      </c>
      <c r="DC617">
        <f t="shared" ref="DC617:DC648" si="96">ROUND(ROUND(AT617*AG617,2),6)</f>
        <v>0</v>
      </c>
    </row>
    <row r="618" spans="1:107" x14ac:dyDescent="0.2">
      <c r="A618">
        <f>ROW(Source!A1175)</f>
        <v>1175</v>
      </c>
      <c r="B618">
        <v>40385408</v>
      </c>
      <c r="C618">
        <v>40388940</v>
      </c>
      <c r="D618">
        <v>26788180</v>
      </c>
      <c r="E618">
        <v>1</v>
      </c>
      <c r="F618">
        <v>1</v>
      </c>
      <c r="G618">
        <v>26675980</v>
      </c>
      <c r="H618">
        <v>2</v>
      </c>
      <c r="I618" t="s">
        <v>1181</v>
      </c>
      <c r="J618" t="s">
        <v>1182</v>
      </c>
      <c r="K618" t="s">
        <v>1183</v>
      </c>
      <c r="L618">
        <v>1367</v>
      </c>
      <c r="N618">
        <v>1011</v>
      </c>
      <c r="O618" t="s">
        <v>907</v>
      </c>
      <c r="P618" t="s">
        <v>907</v>
      </c>
      <c r="Q618">
        <v>1</v>
      </c>
      <c r="W618">
        <v>0</v>
      </c>
      <c r="X618">
        <v>506283845</v>
      </c>
      <c r="Y618">
        <v>2.11</v>
      </c>
      <c r="AA618">
        <v>0</v>
      </c>
      <c r="AB618">
        <v>44</v>
      </c>
      <c r="AC618">
        <v>15.44</v>
      </c>
      <c r="AD618">
        <v>0</v>
      </c>
      <c r="AE618">
        <v>0</v>
      </c>
      <c r="AF618">
        <v>44</v>
      </c>
      <c r="AG618">
        <v>15.44</v>
      </c>
      <c r="AH618">
        <v>0</v>
      </c>
      <c r="AI618">
        <v>1</v>
      </c>
      <c r="AJ618">
        <v>1</v>
      </c>
      <c r="AK618">
        <v>1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2.11</v>
      </c>
      <c r="AU618" t="s">
        <v>3</v>
      </c>
      <c r="AV618">
        <v>0</v>
      </c>
      <c r="AW618">
        <v>2</v>
      </c>
      <c r="AX618">
        <v>40388953</v>
      </c>
      <c r="AY618">
        <v>1</v>
      </c>
      <c r="AZ618">
        <v>0</v>
      </c>
      <c r="BA618">
        <v>611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Y618*Source!I1175</f>
        <v>0</v>
      </c>
      <c r="CY618">
        <f>AB618</f>
        <v>44</v>
      </c>
      <c r="CZ618">
        <f>AF618</f>
        <v>44</v>
      </c>
      <c r="DA618">
        <f>AJ618</f>
        <v>1</v>
      </c>
      <c r="DB618">
        <f t="shared" si="95"/>
        <v>92.84</v>
      </c>
      <c r="DC618">
        <f t="shared" si="96"/>
        <v>32.58</v>
      </c>
    </row>
    <row r="619" spans="1:107" x14ac:dyDescent="0.2">
      <c r="A619">
        <f>ROW(Source!A1175)</f>
        <v>1175</v>
      </c>
      <c r="B619">
        <v>40385408</v>
      </c>
      <c r="C619">
        <v>40388940</v>
      </c>
      <c r="D619">
        <v>26788215</v>
      </c>
      <c r="E619">
        <v>1</v>
      </c>
      <c r="F619">
        <v>1</v>
      </c>
      <c r="G619">
        <v>26675980</v>
      </c>
      <c r="H619">
        <v>2</v>
      </c>
      <c r="I619" t="s">
        <v>932</v>
      </c>
      <c r="J619" t="s">
        <v>933</v>
      </c>
      <c r="K619" t="s">
        <v>934</v>
      </c>
      <c r="L619">
        <v>1367</v>
      </c>
      <c r="N619">
        <v>1011</v>
      </c>
      <c r="O619" t="s">
        <v>907</v>
      </c>
      <c r="P619" t="s">
        <v>907</v>
      </c>
      <c r="Q619">
        <v>1</v>
      </c>
      <c r="W619">
        <v>0</v>
      </c>
      <c r="X619">
        <v>-628430174</v>
      </c>
      <c r="Y619">
        <v>0.1</v>
      </c>
      <c r="AA619">
        <v>0</v>
      </c>
      <c r="AB619">
        <v>76.81</v>
      </c>
      <c r="AC619">
        <v>14.36</v>
      </c>
      <c r="AD619">
        <v>0</v>
      </c>
      <c r="AE619">
        <v>0</v>
      </c>
      <c r="AF619">
        <v>76.81</v>
      </c>
      <c r="AG619">
        <v>14.36</v>
      </c>
      <c r="AH619">
        <v>0</v>
      </c>
      <c r="AI619">
        <v>1</v>
      </c>
      <c r="AJ619">
        <v>1</v>
      </c>
      <c r="AK619">
        <v>1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0.1</v>
      </c>
      <c r="AU619" t="s">
        <v>3</v>
      </c>
      <c r="AV619">
        <v>0</v>
      </c>
      <c r="AW619">
        <v>2</v>
      </c>
      <c r="AX619">
        <v>40388954</v>
      </c>
      <c r="AY619">
        <v>1</v>
      </c>
      <c r="AZ619">
        <v>0</v>
      </c>
      <c r="BA619">
        <v>612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Y619*Source!I1175</f>
        <v>0</v>
      </c>
      <c r="CY619">
        <f>AB619</f>
        <v>76.81</v>
      </c>
      <c r="CZ619">
        <f>AF619</f>
        <v>76.81</v>
      </c>
      <c r="DA619">
        <f>AJ619</f>
        <v>1</v>
      </c>
      <c r="DB619">
        <f t="shared" si="95"/>
        <v>7.68</v>
      </c>
      <c r="DC619">
        <f t="shared" si="96"/>
        <v>1.44</v>
      </c>
    </row>
    <row r="620" spans="1:107" x14ac:dyDescent="0.2">
      <c r="A620">
        <f>ROW(Source!A1175)</f>
        <v>1175</v>
      </c>
      <c r="B620">
        <v>40385408</v>
      </c>
      <c r="C620">
        <v>40388940</v>
      </c>
      <c r="D620">
        <v>26788249</v>
      </c>
      <c r="E620">
        <v>1</v>
      </c>
      <c r="F620">
        <v>1</v>
      </c>
      <c r="G620">
        <v>26675980</v>
      </c>
      <c r="H620">
        <v>2</v>
      </c>
      <c r="I620" t="s">
        <v>1184</v>
      </c>
      <c r="J620" t="s">
        <v>1185</v>
      </c>
      <c r="K620" t="s">
        <v>1186</v>
      </c>
      <c r="L620">
        <v>1367</v>
      </c>
      <c r="N620">
        <v>1011</v>
      </c>
      <c r="O620" t="s">
        <v>907</v>
      </c>
      <c r="P620" t="s">
        <v>907</v>
      </c>
      <c r="Q620">
        <v>1</v>
      </c>
      <c r="W620">
        <v>0</v>
      </c>
      <c r="X620">
        <v>950854334</v>
      </c>
      <c r="Y620">
        <v>0.94</v>
      </c>
      <c r="AA620">
        <v>0</v>
      </c>
      <c r="AB620">
        <v>2.36</v>
      </c>
      <c r="AC620">
        <v>0.1</v>
      </c>
      <c r="AD620">
        <v>0</v>
      </c>
      <c r="AE620">
        <v>0</v>
      </c>
      <c r="AF620">
        <v>2.36</v>
      </c>
      <c r="AG620">
        <v>0.1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1</v>
      </c>
      <c r="AP620">
        <v>0</v>
      </c>
      <c r="AQ620">
        <v>0</v>
      </c>
      <c r="AR620">
        <v>0</v>
      </c>
      <c r="AS620" t="s">
        <v>3</v>
      </c>
      <c r="AT620">
        <v>0.94</v>
      </c>
      <c r="AU620" t="s">
        <v>3</v>
      </c>
      <c r="AV620">
        <v>0</v>
      </c>
      <c r="AW620">
        <v>2</v>
      </c>
      <c r="AX620">
        <v>40388955</v>
      </c>
      <c r="AY620">
        <v>1</v>
      </c>
      <c r="AZ620">
        <v>0</v>
      </c>
      <c r="BA620">
        <v>613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Y620*Source!I1175</f>
        <v>0</v>
      </c>
      <c r="CY620">
        <f>AB620</f>
        <v>2.36</v>
      </c>
      <c r="CZ620">
        <f>AF620</f>
        <v>2.36</v>
      </c>
      <c r="DA620">
        <f>AJ620</f>
        <v>1</v>
      </c>
      <c r="DB620">
        <f t="shared" si="95"/>
        <v>2.2200000000000002</v>
      </c>
      <c r="DC620">
        <f t="shared" si="96"/>
        <v>0.09</v>
      </c>
    </row>
    <row r="621" spans="1:107" x14ac:dyDescent="0.2">
      <c r="A621">
        <f>ROW(Source!A1175)</f>
        <v>1175</v>
      </c>
      <c r="B621">
        <v>40385408</v>
      </c>
      <c r="C621">
        <v>40388940</v>
      </c>
      <c r="D621">
        <v>26787552</v>
      </c>
      <c r="E621">
        <v>1</v>
      </c>
      <c r="F621">
        <v>1</v>
      </c>
      <c r="G621">
        <v>26675980</v>
      </c>
      <c r="H621">
        <v>2</v>
      </c>
      <c r="I621" t="s">
        <v>1187</v>
      </c>
      <c r="J621" t="s">
        <v>1188</v>
      </c>
      <c r="K621" t="s">
        <v>1189</v>
      </c>
      <c r="L621">
        <v>1367</v>
      </c>
      <c r="N621">
        <v>1011</v>
      </c>
      <c r="O621" t="s">
        <v>907</v>
      </c>
      <c r="P621" t="s">
        <v>907</v>
      </c>
      <c r="Q621">
        <v>1</v>
      </c>
      <c r="W621">
        <v>0</v>
      </c>
      <c r="X621">
        <v>-1264716692</v>
      </c>
      <c r="Y621">
        <v>0.01</v>
      </c>
      <c r="AA621">
        <v>0</v>
      </c>
      <c r="AB621">
        <v>68.87</v>
      </c>
      <c r="AC621">
        <v>18.34</v>
      </c>
      <c r="AD621">
        <v>0</v>
      </c>
      <c r="AE621">
        <v>0</v>
      </c>
      <c r="AF621">
        <v>68.87</v>
      </c>
      <c r="AG621">
        <v>18.34</v>
      </c>
      <c r="AH621">
        <v>0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0.01</v>
      </c>
      <c r="AU621" t="s">
        <v>3</v>
      </c>
      <c r="AV621">
        <v>0</v>
      </c>
      <c r="AW621">
        <v>2</v>
      </c>
      <c r="AX621">
        <v>40388956</v>
      </c>
      <c r="AY621">
        <v>1</v>
      </c>
      <c r="AZ621">
        <v>0</v>
      </c>
      <c r="BA621">
        <v>614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Y621*Source!I1175</f>
        <v>0</v>
      </c>
      <c r="CY621">
        <f>AB621</f>
        <v>68.87</v>
      </c>
      <c r="CZ621">
        <f>AF621</f>
        <v>68.87</v>
      </c>
      <c r="DA621">
        <f>AJ621</f>
        <v>1</v>
      </c>
      <c r="DB621">
        <f t="shared" si="95"/>
        <v>0.69</v>
      </c>
      <c r="DC621">
        <f t="shared" si="96"/>
        <v>0.18</v>
      </c>
    </row>
    <row r="622" spans="1:107" x14ac:dyDescent="0.2">
      <c r="A622">
        <f>ROW(Source!A1175)</f>
        <v>1175</v>
      </c>
      <c r="B622">
        <v>40385408</v>
      </c>
      <c r="C622">
        <v>40388940</v>
      </c>
      <c r="D622">
        <v>26787760</v>
      </c>
      <c r="E622">
        <v>1</v>
      </c>
      <c r="F622">
        <v>1</v>
      </c>
      <c r="G622">
        <v>26675980</v>
      </c>
      <c r="H622">
        <v>2</v>
      </c>
      <c r="I622" t="s">
        <v>1190</v>
      </c>
      <c r="J622" t="s">
        <v>1191</v>
      </c>
      <c r="K622" t="s">
        <v>1192</v>
      </c>
      <c r="L622">
        <v>1367</v>
      </c>
      <c r="N622">
        <v>1011</v>
      </c>
      <c r="O622" t="s">
        <v>907</v>
      </c>
      <c r="P622" t="s">
        <v>907</v>
      </c>
      <c r="Q622">
        <v>1</v>
      </c>
      <c r="W622">
        <v>0</v>
      </c>
      <c r="X622">
        <v>761448849</v>
      </c>
      <c r="Y622">
        <v>2.11</v>
      </c>
      <c r="AA622">
        <v>0</v>
      </c>
      <c r="AB622">
        <v>36.57</v>
      </c>
      <c r="AC622">
        <v>16.77</v>
      </c>
      <c r="AD622">
        <v>0</v>
      </c>
      <c r="AE622">
        <v>0</v>
      </c>
      <c r="AF622">
        <v>36.57</v>
      </c>
      <c r="AG622">
        <v>16.77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2.11</v>
      </c>
      <c r="AU622" t="s">
        <v>3</v>
      </c>
      <c r="AV622">
        <v>0</v>
      </c>
      <c r="AW622">
        <v>2</v>
      </c>
      <c r="AX622">
        <v>40388957</v>
      </c>
      <c r="AY622">
        <v>1</v>
      </c>
      <c r="AZ622">
        <v>0</v>
      </c>
      <c r="BA622">
        <v>615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Y622*Source!I1175</f>
        <v>0</v>
      </c>
      <c r="CY622">
        <f>AB622</f>
        <v>36.57</v>
      </c>
      <c r="CZ622">
        <f>AF622</f>
        <v>36.57</v>
      </c>
      <c r="DA622">
        <f>AJ622</f>
        <v>1</v>
      </c>
      <c r="DB622">
        <f t="shared" si="95"/>
        <v>77.16</v>
      </c>
      <c r="DC622">
        <f t="shared" si="96"/>
        <v>35.380000000000003</v>
      </c>
    </row>
    <row r="623" spans="1:107" x14ac:dyDescent="0.2">
      <c r="A623">
        <f>ROW(Source!A1175)</f>
        <v>1175</v>
      </c>
      <c r="B623">
        <v>40385408</v>
      </c>
      <c r="C623">
        <v>40388940</v>
      </c>
      <c r="D623">
        <v>26764123</v>
      </c>
      <c r="E623">
        <v>1</v>
      </c>
      <c r="F623">
        <v>1</v>
      </c>
      <c r="G623">
        <v>26675980</v>
      </c>
      <c r="H623">
        <v>3</v>
      </c>
      <c r="I623" t="s">
        <v>1193</v>
      </c>
      <c r="J623" t="s">
        <v>1194</v>
      </c>
      <c r="K623" t="s">
        <v>1195</v>
      </c>
      <c r="L623">
        <v>1348</v>
      </c>
      <c r="N623">
        <v>1009</v>
      </c>
      <c r="O623" t="s">
        <v>57</v>
      </c>
      <c r="P623" t="s">
        <v>57</v>
      </c>
      <c r="Q623">
        <v>1000</v>
      </c>
      <c r="W623">
        <v>0</v>
      </c>
      <c r="X623">
        <v>1594740613</v>
      </c>
      <c r="Y623">
        <v>3.15E-3</v>
      </c>
      <c r="AA623">
        <v>6240.56</v>
      </c>
      <c r="AB623">
        <v>0</v>
      </c>
      <c r="AC623">
        <v>0</v>
      </c>
      <c r="AD623">
        <v>0</v>
      </c>
      <c r="AE623">
        <v>6240.56</v>
      </c>
      <c r="AF623">
        <v>0</v>
      </c>
      <c r="AG623">
        <v>0</v>
      </c>
      <c r="AH623">
        <v>0</v>
      </c>
      <c r="AI623">
        <v>1</v>
      </c>
      <c r="AJ623">
        <v>1</v>
      </c>
      <c r="AK623">
        <v>1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3.15E-3</v>
      </c>
      <c r="AU623" t="s">
        <v>3</v>
      </c>
      <c r="AV623">
        <v>0</v>
      </c>
      <c r="AW623">
        <v>2</v>
      </c>
      <c r="AX623">
        <v>40388958</v>
      </c>
      <c r="AY623">
        <v>1</v>
      </c>
      <c r="AZ623">
        <v>0</v>
      </c>
      <c r="BA623">
        <v>616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Y623*Source!I1175</f>
        <v>0</v>
      </c>
      <c r="CY623">
        <f>AA623</f>
        <v>6240.56</v>
      </c>
      <c r="CZ623">
        <f>AE623</f>
        <v>6240.56</v>
      </c>
      <c r="DA623">
        <f>AI623</f>
        <v>1</v>
      </c>
      <c r="DB623">
        <f t="shared" si="95"/>
        <v>19.66</v>
      </c>
      <c r="DC623">
        <f t="shared" si="96"/>
        <v>0</v>
      </c>
    </row>
    <row r="624" spans="1:107" x14ac:dyDescent="0.2">
      <c r="A624">
        <f>ROW(Source!A1175)</f>
        <v>1175</v>
      </c>
      <c r="B624">
        <v>40385408</v>
      </c>
      <c r="C624">
        <v>40388940</v>
      </c>
      <c r="D624">
        <v>26766272</v>
      </c>
      <c r="E624">
        <v>1</v>
      </c>
      <c r="F624">
        <v>1</v>
      </c>
      <c r="G624">
        <v>26675980</v>
      </c>
      <c r="H624">
        <v>3</v>
      </c>
      <c r="I624" t="s">
        <v>1196</v>
      </c>
      <c r="J624" t="s">
        <v>1197</v>
      </c>
      <c r="K624" t="s">
        <v>1198</v>
      </c>
      <c r="L624">
        <v>1346</v>
      </c>
      <c r="N624">
        <v>1009</v>
      </c>
      <c r="O624" t="s">
        <v>318</v>
      </c>
      <c r="P624" t="s">
        <v>318</v>
      </c>
      <c r="Q624">
        <v>1</v>
      </c>
      <c r="W624">
        <v>0</v>
      </c>
      <c r="X624">
        <v>1820829807</v>
      </c>
      <c r="Y624">
        <v>241.5</v>
      </c>
      <c r="AA624">
        <v>69.17</v>
      </c>
      <c r="AB624">
        <v>0</v>
      </c>
      <c r="AC624">
        <v>0</v>
      </c>
      <c r="AD624">
        <v>0</v>
      </c>
      <c r="AE624">
        <v>69.17</v>
      </c>
      <c r="AF624">
        <v>0</v>
      </c>
      <c r="AG624">
        <v>0</v>
      </c>
      <c r="AH624">
        <v>0</v>
      </c>
      <c r="AI624">
        <v>1</v>
      </c>
      <c r="AJ624">
        <v>1</v>
      </c>
      <c r="AK624">
        <v>1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241.5</v>
      </c>
      <c r="AU624" t="s">
        <v>3</v>
      </c>
      <c r="AV624">
        <v>0</v>
      </c>
      <c r="AW624">
        <v>2</v>
      </c>
      <c r="AX624">
        <v>40388959</v>
      </c>
      <c r="AY624">
        <v>1</v>
      </c>
      <c r="AZ624">
        <v>0</v>
      </c>
      <c r="BA624">
        <v>617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Y624*Source!I1175</f>
        <v>0</v>
      </c>
      <c r="CY624">
        <f>AA624</f>
        <v>69.17</v>
      </c>
      <c r="CZ624">
        <f>AE624</f>
        <v>69.17</v>
      </c>
      <c r="DA624">
        <f>AI624</f>
        <v>1</v>
      </c>
      <c r="DB624">
        <f t="shared" si="95"/>
        <v>16704.560000000001</v>
      </c>
      <c r="DC624">
        <f t="shared" si="96"/>
        <v>0</v>
      </c>
    </row>
    <row r="625" spans="1:107" x14ac:dyDescent="0.2">
      <c r="A625">
        <f>ROW(Source!A1175)</f>
        <v>1175</v>
      </c>
      <c r="B625">
        <v>40385408</v>
      </c>
      <c r="C625">
        <v>40388940</v>
      </c>
      <c r="D625">
        <v>26766303</v>
      </c>
      <c r="E625">
        <v>1</v>
      </c>
      <c r="F625">
        <v>1</v>
      </c>
      <c r="G625">
        <v>26675980</v>
      </c>
      <c r="H625">
        <v>3</v>
      </c>
      <c r="I625" t="s">
        <v>790</v>
      </c>
      <c r="J625" t="s">
        <v>792</v>
      </c>
      <c r="K625" t="s">
        <v>791</v>
      </c>
      <c r="L625">
        <v>1346</v>
      </c>
      <c r="N625">
        <v>1009</v>
      </c>
      <c r="O625" t="s">
        <v>318</v>
      </c>
      <c r="P625" t="s">
        <v>318</v>
      </c>
      <c r="Q625">
        <v>1</v>
      </c>
      <c r="W625">
        <v>0</v>
      </c>
      <c r="X625">
        <v>-1987235172</v>
      </c>
      <c r="Y625">
        <v>735</v>
      </c>
      <c r="AA625">
        <v>85.56</v>
      </c>
      <c r="AB625">
        <v>0</v>
      </c>
      <c r="AC625">
        <v>0</v>
      </c>
      <c r="AD625">
        <v>0</v>
      </c>
      <c r="AE625">
        <v>17.18</v>
      </c>
      <c r="AF625">
        <v>0</v>
      </c>
      <c r="AG625">
        <v>0</v>
      </c>
      <c r="AH625">
        <v>0</v>
      </c>
      <c r="AI625">
        <v>4.9800000000000004</v>
      </c>
      <c r="AJ625">
        <v>1</v>
      </c>
      <c r="AK625">
        <v>1</v>
      </c>
      <c r="AL625">
        <v>1</v>
      </c>
      <c r="AN625">
        <v>0</v>
      </c>
      <c r="AO625">
        <v>0</v>
      </c>
      <c r="AP625">
        <v>0</v>
      </c>
      <c r="AQ625">
        <v>0</v>
      </c>
      <c r="AR625">
        <v>0</v>
      </c>
      <c r="AS625" t="s">
        <v>3</v>
      </c>
      <c r="AT625">
        <v>735</v>
      </c>
      <c r="AU625" t="s">
        <v>3</v>
      </c>
      <c r="AV625">
        <v>0</v>
      </c>
      <c r="AW625">
        <v>1</v>
      </c>
      <c r="AX625">
        <v>-1</v>
      </c>
      <c r="AY625">
        <v>0</v>
      </c>
      <c r="AZ625">
        <v>0</v>
      </c>
      <c r="BA625" t="s">
        <v>3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Y625*Source!I1175</f>
        <v>0</v>
      </c>
      <c r="CY625">
        <f>AA625</f>
        <v>85.56</v>
      </c>
      <c r="CZ625">
        <f>AE625</f>
        <v>17.18</v>
      </c>
      <c r="DA625">
        <f>AI625</f>
        <v>4.9800000000000004</v>
      </c>
      <c r="DB625">
        <f t="shared" si="95"/>
        <v>12627.3</v>
      </c>
      <c r="DC625">
        <f t="shared" si="96"/>
        <v>0</v>
      </c>
    </row>
    <row r="626" spans="1:107" x14ac:dyDescent="0.2">
      <c r="A626">
        <f>ROW(Source!A1175)</f>
        <v>1175</v>
      </c>
      <c r="B626">
        <v>40385408</v>
      </c>
      <c r="C626">
        <v>40388940</v>
      </c>
      <c r="D626">
        <v>26763936</v>
      </c>
      <c r="E626">
        <v>1</v>
      </c>
      <c r="F626">
        <v>1</v>
      </c>
      <c r="G626">
        <v>26675980</v>
      </c>
      <c r="H626">
        <v>3</v>
      </c>
      <c r="I626" t="s">
        <v>1199</v>
      </c>
      <c r="J626" t="s">
        <v>1200</v>
      </c>
      <c r="K626" t="s">
        <v>1201</v>
      </c>
      <c r="L626">
        <v>1327</v>
      </c>
      <c r="N626">
        <v>1005</v>
      </c>
      <c r="O626" t="s">
        <v>466</v>
      </c>
      <c r="P626" t="s">
        <v>466</v>
      </c>
      <c r="Q626">
        <v>1</v>
      </c>
      <c r="W626">
        <v>0</v>
      </c>
      <c r="X626">
        <v>-1298941158</v>
      </c>
      <c r="Y626">
        <v>5.6</v>
      </c>
      <c r="AA626">
        <v>3.66</v>
      </c>
      <c r="AB626">
        <v>0</v>
      </c>
      <c r="AC626">
        <v>0</v>
      </c>
      <c r="AD626">
        <v>0</v>
      </c>
      <c r="AE626">
        <v>3.66</v>
      </c>
      <c r="AF626">
        <v>0</v>
      </c>
      <c r="AG626">
        <v>0</v>
      </c>
      <c r="AH626">
        <v>0</v>
      </c>
      <c r="AI626">
        <v>1</v>
      </c>
      <c r="AJ626">
        <v>1</v>
      </c>
      <c r="AK626">
        <v>1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5.6</v>
      </c>
      <c r="AU626" t="s">
        <v>3</v>
      </c>
      <c r="AV626">
        <v>0</v>
      </c>
      <c r="AW626">
        <v>2</v>
      </c>
      <c r="AX626">
        <v>40388960</v>
      </c>
      <c r="AY626">
        <v>1</v>
      </c>
      <c r="AZ626">
        <v>0</v>
      </c>
      <c r="BA626">
        <v>618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Y626*Source!I1175</f>
        <v>0</v>
      </c>
      <c r="CY626">
        <f>AA626</f>
        <v>3.66</v>
      </c>
      <c r="CZ626">
        <f>AE626</f>
        <v>3.66</v>
      </c>
      <c r="DA626">
        <f>AI626</f>
        <v>1</v>
      </c>
      <c r="DB626">
        <f t="shared" si="95"/>
        <v>20.5</v>
      </c>
      <c r="DC626">
        <f t="shared" si="96"/>
        <v>0</v>
      </c>
    </row>
    <row r="627" spans="1:107" x14ac:dyDescent="0.2">
      <c r="A627">
        <f>ROW(Source!A1175)</f>
        <v>1175</v>
      </c>
      <c r="B627">
        <v>40385408</v>
      </c>
      <c r="C627">
        <v>40388940</v>
      </c>
      <c r="D627">
        <v>26736904</v>
      </c>
      <c r="E627">
        <v>26675980</v>
      </c>
      <c r="F627">
        <v>1</v>
      </c>
      <c r="G627">
        <v>26675980</v>
      </c>
      <c r="H627">
        <v>3</v>
      </c>
      <c r="I627" t="s">
        <v>991</v>
      </c>
      <c r="J627" t="s">
        <v>3</v>
      </c>
      <c r="K627" t="s">
        <v>992</v>
      </c>
      <c r="L627">
        <v>1344</v>
      </c>
      <c r="N627">
        <v>1008</v>
      </c>
      <c r="O627" t="s">
        <v>931</v>
      </c>
      <c r="P627" t="s">
        <v>931</v>
      </c>
      <c r="Q627">
        <v>1</v>
      </c>
      <c r="W627">
        <v>0</v>
      </c>
      <c r="X627">
        <v>-94250534</v>
      </c>
      <c r="Y627">
        <v>0.01</v>
      </c>
      <c r="AA627">
        <v>1</v>
      </c>
      <c r="AB627">
        <v>0</v>
      </c>
      <c r="AC627">
        <v>0</v>
      </c>
      <c r="AD627">
        <v>0</v>
      </c>
      <c r="AE627">
        <v>1</v>
      </c>
      <c r="AF627">
        <v>0</v>
      </c>
      <c r="AG627">
        <v>0</v>
      </c>
      <c r="AH627">
        <v>0</v>
      </c>
      <c r="AI627">
        <v>1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0.01</v>
      </c>
      <c r="AU627" t="s">
        <v>3</v>
      </c>
      <c r="AV627">
        <v>0</v>
      </c>
      <c r="AW627">
        <v>2</v>
      </c>
      <c r="AX627">
        <v>40388963</v>
      </c>
      <c r="AY627">
        <v>1</v>
      </c>
      <c r="AZ627">
        <v>0</v>
      </c>
      <c r="BA627">
        <v>621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Y627*Source!I1175</f>
        <v>0</v>
      </c>
      <c r="CY627">
        <f>AA627</f>
        <v>1</v>
      </c>
      <c r="CZ627">
        <f>AE627</f>
        <v>1</v>
      </c>
      <c r="DA627">
        <f>AI627</f>
        <v>1</v>
      </c>
      <c r="DB627">
        <f t="shared" si="95"/>
        <v>0.01</v>
      </c>
      <c r="DC627">
        <f t="shared" si="96"/>
        <v>0</v>
      </c>
    </row>
    <row r="628" spans="1:107" x14ac:dyDescent="0.2">
      <c r="A628">
        <f>ROW(Source!A1211)</f>
        <v>1211</v>
      </c>
      <c r="B628">
        <v>40385408</v>
      </c>
      <c r="C628">
        <v>40388965</v>
      </c>
      <c r="D628">
        <v>26715131</v>
      </c>
      <c r="E628">
        <v>26675980</v>
      </c>
      <c r="F628">
        <v>1</v>
      </c>
      <c r="G628">
        <v>26675980</v>
      </c>
      <c r="H628">
        <v>1</v>
      </c>
      <c r="I628" t="s">
        <v>901</v>
      </c>
      <c r="J628" t="s">
        <v>3</v>
      </c>
      <c r="K628" t="s">
        <v>902</v>
      </c>
      <c r="L628">
        <v>1191</v>
      </c>
      <c r="N628">
        <v>1013</v>
      </c>
      <c r="O628" t="s">
        <v>903</v>
      </c>
      <c r="P628" t="s">
        <v>903</v>
      </c>
      <c r="Q628">
        <v>1</v>
      </c>
      <c r="W628">
        <v>0</v>
      </c>
      <c r="X628">
        <v>476480486</v>
      </c>
      <c r="Y628">
        <v>9.67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9.67</v>
      </c>
      <c r="AU628" t="s">
        <v>3</v>
      </c>
      <c r="AV628">
        <v>1</v>
      </c>
      <c r="AW628">
        <v>2</v>
      </c>
      <c r="AX628">
        <v>40388970</v>
      </c>
      <c r="AY628">
        <v>1</v>
      </c>
      <c r="AZ628">
        <v>0</v>
      </c>
      <c r="BA628">
        <v>622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Y628*Source!I1211</f>
        <v>0</v>
      </c>
      <c r="CY628">
        <f>AD628</f>
        <v>0</v>
      </c>
      <c r="CZ628">
        <f>AH628</f>
        <v>0</v>
      </c>
      <c r="DA628">
        <f>AL628</f>
        <v>1</v>
      </c>
      <c r="DB628">
        <f t="shared" si="95"/>
        <v>0</v>
      </c>
      <c r="DC628">
        <f t="shared" si="96"/>
        <v>0</v>
      </c>
    </row>
    <row r="629" spans="1:107" x14ac:dyDescent="0.2">
      <c r="A629">
        <f>ROW(Source!A1211)</f>
        <v>1211</v>
      </c>
      <c r="B629">
        <v>40385408</v>
      </c>
      <c r="C629">
        <v>40388965</v>
      </c>
      <c r="D629">
        <v>26787834</v>
      </c>
      <c r="E629">
        <v>1</v>
      </c>
      <c r="F629">
        <v>1</v>
      </c>
      <c r="G629">
        <v>26675980</v>
      </c>
      <c r="H629">
        <v>2</v>
      </c>
      <c r="I629" t="s">
        <v>923</v>
      </c>
      <c r="J629" t="s">
        <v>924</v>
      </c>
      <c r="K629" t="s">
        <v>925</v>
      </c>
      <c r="L629">
        <v>1367</v>
      </c>
      <c r="N629">
        <v>1011</v>
      </c>
      <c r="O629" t="s">
        <v>907</v>
      </c>
      <c r="P629" t="s">
        <v>907</v>
      </c>
      <c r="Q629">
        <v>1</v>
      </c>
      <c r="W629">
        <v>0</v>
      </c>
      <c r="X629">
        <v>-1426791</v>
      </c>
      <c r="Y629">
        <v>4.51</v>
      </c>
      <c r="AA629">
        <v>0</v>
      </c>
      <c r="AB629">
        <v>60.77</v>
      </c>
      <c r="AC629">
        <v>18.48</v>
      </c>
      <c r="AD629">
        <v>0</v>
      </c>
      <c r="AE629">
        <v>0</v>
      </c>
      <c r="AF629">
        <v>60.77</v>
      </c>
      <c r="AG629">
        <v>18.48</v>
      </c>
      <c r="AH629">
        <v>0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4.51</v>
      </c>
      <c r="AU629" t="s">
        <v>3</v>
      </c>
      <c r="AV629">
        <v>0</v>
      </c>
      <c r="AW629">
        <v>2</v>
      </c>
      <c r="AX629">
        <v>40388971</v>
      </c>
      <c r="AY629">
        <v>1</v>
      </c>
      <c r="AZ629">
        <v>0</v>
      </c>
      <c r="BA629">
        <v>623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Y629*Source!I1211</f>
        <v>0</v>
      </c>
      <c r="CY629">
        <f>AB629</f>
        <v>60.77</v>
      </c>
      <c r="CZ629">
        <f>AF629</f>
        <v>60.77</v>
      </c>
      <c r="DA629">
        <f>AJ629</f>
        <v>1</v>
      </c>
      <c r="DB629">
        <f t="shared" si="95"/>
        <v>274.07</v>
      </c>
      <c r="DC629">
        <f t="shared" si="96"/>
        <v>83.34</v>
      </c>
    </row>
    <row r="630" spans="1:107" x14ac:dyDescent="0.2">
      <c r="A630">
        <f>ROW(Source!A1211)</f>
        <v>1211</v>
      </c>
      <c r="B630">
        <v>40385408</v>
      </c>
      <c r="C630">
        <v>40388965</v>
      </c>
      <c r="D630">
        <v>26788293</v>
      </c>
      <c r="E630">
        <v>1</v>
      </c>
      <c r="F630">
        <v>1</v>
      </c>
      <c r="G630">
        <v>26675980</v>
      </c>
      <c r="H630">
        <v>2</v>
      </c>
      <c r="I630" t="s">
        <v>911</v>
      </c>
      <c r="J630" t="s">
        <v>912</v>
      </c>
      <c r="K630" t="s">
        <v>913</v>
      </c>
      <c r="L630">
        <v>1367</v>
      </c>
      <c r="N630">
        <v>1011</v>
      </c>
      <c r="O630" t="s">
        <v>907</v>
      </c>
      <c r="P630" t="s">
        <v>907</v>
      </c>
      <c r="Q630">
        <v>1</v>
      </c>
      <c r="W630">
        <v>0</v>
      </c>
      <c r="X630">
        <v>-48163219</v>
      </c>
      <c r="Y630">
        <v>9.02</v>
      </c>
      <c r="AA630">
        <v>0</v>
      </c>
      <c r="AB630">
        <v>3.16</v>
      </c>
      <c r="AC630">
        <v>0.04</v>
      </c>
      <c r="AD630">
        <v>0</v>
      </c>
      <c r="AE630">
        <v>0</v>
      </c>
      <c r="AF630">
        <v>3.16</v>
      </c>
      <c r="AG630">
        <v>0.04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1</v>
      </c>
      <c r="AP630">
        <v>0</v>
      </c>
      <c r="AQ630">
        <v>0</v>
      </c>
      <c r="AR630">
        <v>0</v>
      </c>
      <c r="AS630" t="s">
        <v>3</v>
      </c>
      <c r="AT630">
        <v>9.02</v>
      </c>
      <c r="AU630" t="s">
        <v>3</v>
      </c>
      <c r="AV630">
        <v>0</v>
      </c>
      <c r="AW630">
        <v>2</v>
      </c>
      <c r="AX630">
        <v>40388972</v>
      </c>
      <c r="AY630">
        <v>1</v>
      </c>
      <c r="AZ630">
        <v>0</v>
      </c>
      <c r="BA630">
        <v>624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Y630*Source!I1211</f>
        <v>0</v>
      </c>
      <c r="CY630">
        <f>AB630</f>
        <v>3.16</v>
      </c>
      <c r="CZ630">
        <f>AF630</f>
        <v>3.16</v>
      </c>
      <c r="DA630">
        <f>AJ630</f>
        <v>1</v>
      </c>
      <c r="DB630">
        <f t="shared" si="95"/>
        <v>28.5</v>
      </c>
      <c r="DC630">
        <f t="shared" si="96"/>
        <v>0.36</v>
      </c>
    </row>
    <row r="631" spans="1:107" x14ac:dyDescent="0.2">
      <c r="A631">
        <f>ROW(Source!A1211)</f>
        <v>1211</v>
      </c>
      <c r="B631">
        <v>40385408</v>
      </c>
      <c r="C631">
        <v>40388965</v>
      </c>
      <c r="D631">
        <v>26736890</v>
      </c>
      <c r="E631">
        <v>26675980</v>
      </c>
      <c r="F631">
        <v>1</v>
      </c>
      <c r="G631">
        <v>26675980</v>
      </c>
      <c r="H631">
        <v>3</v>
      </c>
      <c r="I631" t="s">
        <v>809</v>
      </c>
      <c r="J631" t="s">
        <v>3</v>
      </c>
      <c r="K631" t="s">
        <v>810</v>
      </c>
      <c r="L631">
        <v>1348</v>
      </c>
      <c r="N631">
        <v>1009</v>
      </c>
      <c r="O631" t="s">
        <v>57</v>
      </c>
      <c r="P631" t="s">
        <v>57</v>
      </c>
      <c r="Q631">
        <v>1000</v>
      </c>
      <c r="W631">
        <v>1</v>
      </c>
      <c r="X631">
        <v>1489638031</v>
      </c>
      <c r="Y631">
        <v>-2.4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0</v>
      </c>
      <c r="AP631">
        <v>0</v>
      </c>
      <c r="AQ631">
        <v>0</v>
      </c>
      <c r="AR631">
        <v>0</v>
      </c>
      <c r="AS631" t="s">
        <v>3</v>
      </c>
      <c r="AT631">
        <v>-2.4</v>
      </c>
      <c r="AU631" t="s">
        <v>3</v>
      </c>
      <c r="AV631">
        <v>0</v>
      </c>
      <c r="AW631">
        <v>1</v>
      </c>
      <c r="AX631">
        <v>-1</v>
      </c>
      <c r="AY631">
        <v>0</v>
      </c>
      <c r="AZ631">
        <v>0</v>
      </c>
      <c r="BA631" t="s">
        <v>3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Y631*Source!I1211</f>
        <v>0</v>
      </c>
      <c r="CY631">
        <f>AA631</f>
        <v>0</v>
      </c>
      <c r="CZ631">
        <f>AE631</f>
        <v>0</v>
      </c>
      <c r="DA631">
        <f>AI631</f>
        <v>1</v>
      </c>
      <c r="DB631">
        <f t="shared" si="95"/>
        <v>0</v>
      </c>
      <c r="DC631">
        <f t="shared" si="96"/>
        <v>0</v>
      </c>
    </row>
    <row r="632" spans="1:107" x14ac:dyDescent="0.2">
      <c r="A632">
        <f>ROW(Source!A1213)</f>
        <v>1213</v>
      </c>
      <c r="B632">
        <v>40385408</v>
      </c>
      <c r="C632">
        <v>40388974</v>
      </c>
      <c r="D632">
        <v>26715879</v>
      </c>
      <c r="E632">
        <v>26675980</v>
      </c>
      <c r="F632">
        <v>1</v>
      </c>
      <c r="G632">
        <v>26675980</v>
      </c>
      <c r="H632">
        <v>2</v>
      </c>
      <c r="I632" t="s">
        <v>929</v>
      </c>
      <c r="J632" t="s">
        <v>3</v>
      </c>
      <c r="K632" t="s">
        <v>930</v>
      </c>
      <c r="L632">
        <v>1344</v>
      </c>
      <c r="N632">
        <v>1008</v>
      </c>
      <c r="O632" t="s">
        <v>931</v>
      </c>
      <c r="P632" t="s">
        <v>931</v>
      </c>
      <c r="Q632">
        <v>1</v>
      </c>
      <c r="W632">
        <v>0</v>
      </c>
      <c r="X632">
        <v>-1180195794</v>
      </c>
      <c r="Y632">
        <v>8.86</v>
      </c>
      <c r="AA632">
        <v>0</v>
      </c>
      <c r="AB632">
        <v>1.05</v>
      </c>
      <c r="AC632">
        <v>0</v>
      </c>
      <c r="AD632">
        <v>0</v>
      </c>
      <c r="AE632">
        <v>0</v>
      </c>
      <c r="AF632">
        <v>1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1</v>
      </c>
      <c r="AP632">
        <v>0</v>
      </c>
      <c r="AQ632">
        <v>0</v>
      </c>
      <c r="AR632">
        <v>0</v>
      </c>
      <c r="AS632" t="s">
        <v>3</v>
      </c>
      <c r="AT632">
        <v>8.86</v>
      </c>
      <c r="AU632" t="s">
        <v>3</v>
      </c>
      <c r="AV632">
        <v>0</v>
      </c>
      <c r="AW632">
        <v>2</v>
      </c>
      <c r="AX632">
        <v>40388976</v>
      </c>
      <c r="AY632">
        <v>1</v>
      </c>
      <c r="AZ632">
        <v>0</v>
      </c>
      <c r="BA632">
        <v>625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Y632*Source!I1213</f>
        <v>0</v>
      </c>
      <c r="CY632">
        <f>AB632</f>
        <v>1.05</v>
      </c>
      <c r="CZ632">
        <f>AF632</f>
        <v>1</v>
      </c>
      <c r="DA632">
        <f>AJ632</f>
        <v>1</v>
      </c>
      <c r="DB632">
        <f t="shared" si="95"/>
        <v>8.86</v>
      </c>
      <c r="DC632">
        <f t="shared" si="96"/>
        <v>0</v>
      </c>
    </row>
    <row r="633" spans="1:107" x14ac:dyDescent="0.2">
      <c r="A633">
        <f>ROW(Source!A1214)</f>
        <v>1214</v>
      </c>
      <c r="B633">
        <v>40385408</v>
      </c>
      <c r="C633">
        <v>40388977</v>
      </c>
      <c r="D633">
        <v>26715131</v>
      </c>
      <c r="E633">
        <v>26675980</v>
      </c>
      <c r="F633">
        <v>1</v>
      </c>
      <c r="G633">
        <v>26675980</v>
      </c>
      <c r="H633">
        <v>1</v>
      </c>
      <c r="I633" t="s">
        <v>901</v>
      </c>
      <c r="J633" t="s">
        <v>3</v>
      </c>
      <c r="K633" t="s">
        <v>902</v>
      </c>
      <c r="L633">
        <v>1191</v>
      </c>
      <c r="N633">
        <v>1013</v>
      </c>
      <c r="O633" t="s">
        <v>903</v>
      </c>
      <c r="P633" t="s">
        <v>903</v>
      </c>
      <c r="Q633">
        <v>1</v>
      </c>
      <c r="W633">
        <v>0</v>
      </c>
      <c r="X633">
        <v>476480486</v>
      </c>
      <c r="Y633">
        <v>1.02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0</v>
      </c>
      <c r="AQ633">
        <v>0</v>
      </c>
      <c r="AR633">
        <v>0</v>
      </c>
      <c r="AS633" t="s">
        <v>3</v>
      </c>
      <c r="AT633">
        <v>1.02</v>
      </c>
      <c r="AU633" t="s">
        <v>3</v>
      </c>
      <c r="AV633">
        <v>1</v>
      </c>
      <c r="AW633">
        <v>2</v>
      </c>
      <c r="AX633">
        <v>40388979</v>
      </c>
      <c r="AY633">
        <v>1</v>
      </c>
      <c r="AZ633">
        <v>0</v>
      </c>
      <c r="BA633">
        <v>626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Y633*Source!I1214</f>
        <v>0</v>
      </c>
      <c r="CY633">
        <f>AD633</f>
        <v>0</v>
      </c>
      <c r="CZ633">
        <f>AH633</f>
        <v>0</v>
      </c>
      <c r="DA633">
        <f>AL633</f>
        <v>1</v>
      </c>
      <c r="DB633">
        <f t="shared" si="95"/>
        <v>0</v>
      </c>
      <c r="DC633">
        <f t="shared" si="96"/>
        <v>0</v>
      </c>
    </row>
    <row r="634" spans="1:107" x14ac:dyDescent="0.2">
      <c r="A634">
        <f>ROW(Source!A1249)</f>
        <v>1249</v>
      </c>
      <c r="B634">
        <v>40385408</v>
      </c>
      <c r="C634">
        <v>40388980</v>
      </c>
      <c r="D634">
        <v>26715131</v>
      </c>
      <c r="E634">
        <v>26675980</v>
      </c>
      <c r="F634">
        <v>1</v>
      </c>
      <c r="G634">
        <v>26675980</v>
      </c>
      <c r="H634">
        <v>1</v>
      </c>
      <c r="I634" t="s">
        <v>901</v>
      </c>
      <c r="J634" t="s">
        <v>3</v>
      </c>
      <c r="K634" t="s">
        <v>902</v>
      </c>
      <c r="L634">
        <v>1191</v>
      </c>
      <c r="N634">
        <v>1013</v>
      </c>
      <c r="O634" t="s">
        <v>903</v>
      </c>
      <c r="P634" t="s">
        <v>903</v>
      </c>
      <c r="Q634">
        <v>1</v>
      </c>
      <c r="W634">
        <v>0</v>
      </c>
      <c r="X634">
        <v>476480486</v>
      </c>
      <c r="Y634">
        <v>61.1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0</v>
      </c>
      <c r="AQ634">
        <v>0</v>
      </c>
      <c r="AR634">
        <v>0</v>
      </c>
      <c r="AS634" t="s">
        <v>3</v>
      </c>
      <c r="AT634">
        <v>61.1</v>
      </c>
      <c r="AU634" t="s">
        <v>3</v>
      </c>
      <c r="AV634">
        <v>1</v>
      </c>
      <c r="AW634">
        <v>2</v>
      </c>
      <c r="AX634">
        <v>40388988</v>
      </c>
      <c r="AY634">
        <v>1</v>
      </c>
      <c r="AZ634">
        <v>0</v>
      </c>
      <c r="BA634">
        <v>627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Y634*Source!I1249</f>
        <v>0</v>
      </c>
      <c r="CY634">
        <f>AD634</f>
        <v>0</v>
      </c>
      <c r="CZ634">
        <f>AH634</f>
        <v>0</v>
      </c>
      <c r="DA634">
        <f>AL634</f>
        <v>1</v>
      </c>
      <c r="DB634">
        <f t="shared" si="95"/>
        <v>0</v>
      </c>
      <c r="DC634">
        <f t="shared" si="96"/>
        <v>0</v>
      </c>
    </row>
    <row r="635" spans="1:107" x14ac:dyDescent="0.2">
      <c r="A635">
        <f>ROW(Source!A1249)</f>
        <v>1249</v>
      </c>
      <c r="B635">
        <v>40385408</v>
      </c>
      <c r="C635">
        <v>40388980</v>
      </c>
      <c r="D635">
        <v>26787731</v>
      </c>
      <c r="E635">
        <v>1</v>
      </c>
      <c r="F635">
        <v>1</v>
      </c>
      <c r="G635">
        <v>26675980</v>
      </c>
      <c r="H635">
        <v>2</v>
      </c>
      <c r="I635" t="s">
        <v>1079</v>
      </c>
      <c r="J635" t="s">
        <v>1080</v>
      </c>
      <c r="K635" t="s">
        <v>1081</v>
      </c>
      <c r="L635">
        <v>1367</v>
      </c>
      <c r="N635">
        <v>1011</v>
      </c>
      <c r="O635" t="s">
        <v>907</v>
      </c>
      <c r="P635" t="s">
        <v>907</v>
      </c>
      <c r="Q635">
        <v>1</v>
      </c>
      <c r="W635">
        <v>0</v>
      </c>
      <c r="X635">
        <v>-888321550</v>
      </c>
      <c r="Y635">
        <v>2.4</v>
      </c>
      <c r="AA635">
        <v>0</v>
      </c>
      <c r="AB635">
        <v>58.51</v>
      </c>
      <c r="AC635">
        <v>13.38</v>
      </c>
      <c r="AD635">
        <v>0</v>
      </c>
      <c r="AE635">
        <v>0</v>
      </c>
      <c r="AF635">
        <v>58.51</v>
      </c>
      <c r="AG635">
        <v>13.38</v>
      </c>
      <c r="AH635">
        <v>0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2.4</v>
      </c>
      <c r="AU635" t="s">
        <v>3</v>
      </c>
      <c r="AV635">
        <v>0</v>
      </c>
      <c r="AW635">
        <v>2</v>
      </c>
      <c r="AX635">
        <v>40388989</v>
      </c>
      <c r="AY635">
        <v>1</v>
      </c>
      <c r="AZ635">
        <v>0</v>
      </c>
      <c r="BA635">
        <v>628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Y635*Source!I1249</f>
        <v>0</v>
      </c>
      <c r="CY635">
        <f>AB635</f>
        <v>58.51</v>
      </c>
      <c r="CZ635">
        <f>AF635</f>
        <v>58.51</v>
      </c>
      <c r="DA635">
        <f>AJ635</f>
        <v>1</v>
      </c>
      <c r="DB635">
        <f t="shared" si="95"/>
        <v>140.41999999999999</v>
      </c>
      <c r="DC635">
        <f t="shared" si="96"/>
        <v>32.11</v>
      </c>
    </row>
    <row r="636" spans="1:107" x14ac:dyDescent="0.2">
      <c r="A636">
        <f>ROW(Source!A1249)</f>
        <v>1249</v>
      </c>
      <c r="B636">
        <v>40385408</v>
      </c>
      <c r="C636">
        <v>40388980</v>
      </c>
      <c r="D636">
        <v>26715879</v>
      </c>
      <c r="E636">
        <v>26675980</v>
      </c>
      <c r="F636">
        <v>1</v>
      </c>
      <c r="G636">
        <v>26675980</v>
      </c>
      <c r="H636">
        <v>2</v>
      </c>
      <c r="I636" t="s">
        <v>929</v>
      </c>
      <c r="J636" t="s">
        <v>3</v>
      </c>
      <c r="K636" t="s">
        <v>930</v>
      </c>
      <c r="L636">
        <v>1344</v>
      </c>
      <c r="N636">
        <v>1008</v>
      </c>
      <c r="O636" t="s">
        <v>931</v>
      </c>
      <c r="P636" t="s">
        <v>931</v>
      </c>
      <c r="Q636">
        <v>1</v>
      </c>
      <c r="W636">
        <v>0</v>
      </c>
      <c r="X636">
        <v>-1180195794</v>
      </c>
      <c r="Y636">
        <v>16.38</v>
      </c>
      <c r="AA636">
        <v>0</v>
      </c>
      <c r="AB636">
        <v>1</v>
      </c>
      <c r="AC636">
        <v>0</v>
      </c>
      <c r="AD636">
        <v>0</v>
      </c>
      <c r="AE636">
        <v>0</v>
      </c>
      <c r="AF636">
        <v>1</v>
      </c>
      <c r="AG636">
        <v>0</v>
      </c>
      <c r="AH636">
        <v>0</v>
      </c>
      <c r="AI636">
        <v>1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16.38</v>
      </c>
      <c r="AU636" t="s">
        <v>3</v>
      </c>
      <c r="AV636">
        <v>0</v>
      </c>
      <c r="AW636">
        <v>2</v>
      </c>
      <c r="AX636">
        <v>40388990</v>
      </c>
      <c r="AY636">
        <v>1</v>
      </c>
      <c r="AZ636">
        <v>0</v>
      </c>
      <c r="BA636">
        <v>629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Y636*Source!I1249</f>
        <v>0</v>
      </c>
      <c r="CY636">
        <f>AB636</f>
        <v>1</v>
      </c>
      <c r="CZ636">
        <f>AF636</f>
        <v>1</v>
      </c>
      <c r="DA636">
        <f>AJ636</f>
        <v>1</v>
      </c>
      <c r="DB636">
        <f t="shared" si="95"/>
        <v>16.38</v>
      </c>
      <c r="DC636">
        <f t="shared" si="96"/>
        <v>0</v>
      </c>
    </row>
    <row r="637" spans="1:107" x14ac:dyDescent="0.2">
      <c r="A637">
        <f>ROW(Source!A1249)</f>
        <v>1249</v>
      </c>
      <c r="B637">
        <v>40385408</v>
      </c>
      <c r="C637">
        <v>40388980</v>
      </c>
      <c r="D637">
        <v>26763322</v>
      </c>
      <c r="E637">
        <v>1</v>
      </c>
      <c r="F637">
        <v>1</v>
      </c>
      <c r="G637">
        <v>26675980</v>
      </c>
      <c r="H637">
        <v>3</v>
      </c>
      <c r="I637" t="s">
        <v>565</v>
      </c>
      <c r="J637" t="s">
        <v>567</v>
      </c>
      <c r="K637" t="s">
        <v>566</v>
      </c>
      <c r="L637">
        <v>1339</v>
      </c>
      <c r="N637">
        <v>1007</v>
      </c>
      <c r="O637" t="s">
        <v>44</v>
      </c>
      <c r="P637" t="s">
        <v>44</v>
      </c>
      <c r="Q637">
        <v>1</v>
      </c>
      <c r="W637">
        <v>0</v>
      </c>
      <c r="X637">
        <v>-862991314</v>
      </c>
      <c r="Y637">
        <v>0.10584</v>
      </c>
      <c r="AA637">
        <v>35.28</v>
      </c>
      <c r="AB637">
        <v>0</v>
      </c>
      <c r="AC637">
        <v>0</v>
      </c>
      <c r="AD637">
        <v>0</v>
      </c>
      <c r="AE637">
        <v>7.07</v>
      </c>
      <c r="AF637">
        <v>0</v>
      </c>
      <c r="AG637">
        <v>0</v>
      </c>
      <c r="AH637">
        <v>0</v>
      </c>
      <c r="AI637">
        <v>4.99</v>
      </c>
      <c r="AJ637">
        <v>1</v>
      </c>
      <c r="AK637">
        <v>1</v>
      </c>
      <c r="AL637">
        <v>1</v>
      </c>
      <c r="AN637">
        <v>0</v>
      </c>
      <c r="AO637">
        <v>0</v>
      </c>
      <c r="AP637">
        <v>0</v>
      </c>
      <c r="AQ637">
        <v>0</v>
      </c>
      <c r="AR637">
        <v>0</v>
      </c>
      <c r="AS637" t="s">
        <v>3</v>
      </c>
      <c r="AT637">
        <v>0.10584</v>
      </c>
      <c r="AU637" t="s">
        <v>3</v>
      </c>
      <c r="AV637">
        <v>0</v>
      </c>
      <c r="AW637">
        <v>1</v>
      </c>
      <c r="AX637">
        <v>-1</v>
      </c>
      <c r="AY637">
        <v>0</v>
      </c>
      <c r="AZ637">
        <v>0</v>
      </c>
      <c r="BA637" t="s">
        <v>3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Y637*Source!I1249</f>
        <v>0</v>
      </c>
      <c r="CY637">
        <f>AA637</f>
        <v>35.28</v>
      </c>
      <c r="CZ637">
        <f>AE637</f>
        <v>7.07</v>
      </c>
      <c r="DA637">
        <f>AI637</f>
        <v>4.99</v>
      </c>
      <c r="DB637">
        <f t="shared" si="95"/>
        <v>0.75</v>
      </c>
      <c r="DC637">
        <f t="shared" si="96"/>
        <v>0</v>
      </c>
    </row>
    <row r="638" spans="1:107" x14ac:dyDescent="0.2">
      <c r="A638">
        <f>ROW(Source!A1249)</f>
        <v>1249</v>
      </c>
      <c r="B638">
        <v>40385408</v>
      </c>
      <c r="C638">
        <v>40388980</v>
      </c>
      <c r="D638">
        <v>26781840</v>
      </c>
      <c r="E638">
        <v>1</v>
      </c>
      <c r="F638">
        <v>1</v>
      </c>
      <c r="G638">
        <v>26675980</v>
      </c>
      <c r="H638">
        <v>3</v>
      </c>
      <c r="I638" t="s">
        <v>573</v>
      </c>
      <c r="J638" t="s">
        <v>575</v>
      </c>
      <c r="K638" t="s">
        <v>574</v>
      </c>
      <c r="L638">
        <v>1339</v>
      </c>
      <c r="N638">
        <v>1007</v>
      </c>
      <c r="O638" t="s">
        <v>44</v>
      </c>
      <c r="P638" t="s">
        <v>44</v>
      </c>
      <c r="Q638">
        <v>1</v>
      </c>
      <c r="W638">
        <v>0</v>
      </c>
      <c r="X638">
        <v>202608499</v>
      </c>
      <c r="Y638">
        <v>1.512</v>
      </c>
      <c r="AA638">
        <v>3222.51</v>
      </c>
      <c r="AB638">
        <v>0</v>
      </c>
      <c r="AC638">
        <v>0</v>
      </c>
      <c r="AD638">
        <v>0</v>
      </c>
      <c r="AE638">
        <v>481.69</v>
      </c>
      <c r="AF638">
        <v>0</v>
      </c>
      <c r="AG638">
        <v>0</v>
      </c>
      <c r="AH638">
        <v>0</v>
      </c>
      <c r="AI638">
        <v>6.69</v>
      </c>
      <c r="AJ638">
        <v>1</v>
      </c>
      <c r="AK638">
        <v>1</v>
      </c>
      <c r="AL638">
        <v>1</v>
      </c>
      <c r="AN638">
        <v>0</v>
      </c>
      <c r="AO638">
        <v>0</v>
      </c>
      <c r="AP638">
        <v>0</v>
      </c>
      <c r="AQ638">
        <v>0</v>
      </c>
      <c r="AR638">
        <v>0</v>
      </c>
      <c r="AS638" t="s">
        <v>3</v>
      </c>
      <c r="AT638">
        <v>1.512</v>
      </c>
      <c r="AU638" t="s">
        <v>3</v>
      </c>
      <c r="AV638">
        <v>0</v>
      </c>
      <c r="AW638">
        <v>1</v>
      </c>
      <c r="AX638">
        <v>-1</v>
      </c>
      <c r="AY638">
        <v>0</v>
      </c>
      <c r="AZ638">
        <v>0</v>
      </c>
      <c r="BA638" t="s">
        <v>3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Y638*Source!I1249</f>
        <v>0</v>
      </c>
      <c r="CY638">
        <f>AA638</f>
        <v>3222.51</v>
      </c>
      <c r="CZ638">
        <f>AE638</f>
        <v>481.69</v>
      </c>
      <c r="DA638">
        <f>AI638</f>
        <v>6.69</v>
      </c>
      <c r="DB638">
        <f t="shared" si="95"/>
        <v>728.32</v>
      </c>
      <c r="DC638">
        <f t="shared" si="96"/>
        <v>0</v>
      </c>
    </row>
    <row r="639" spans="1:107" x14ac:dyDescent="0.2">
      <c r="A639">
        <f>ROW(Source!A1249)</f>
        <v>1249</v>
      </c>
      <c r="B639">
        <v>40385408</v>
      </c>
      <c r="C639">
        <v>40388980</v>
      </c>
      <c r="D639">
        <v>26781943</v>
      </c>
      <c r="E639">
        <v>1</v>
      </c>
      <c r="F639">
        <v>1</v>
      </c>
      <c r="G639">
        <v>26675980</v>
      </c>
      <c r="H639">
        <v>3</v>
      </c>
      <c r="I639" t="s">
        <v>822</v>
      </c>
      <c r="J639" t="s">
        <v>824</v>
      </c>
      <c r="K639" t="s">
        <v>823</v>
      </c>
      <c r="L639">
        <v>1348</v>
      </c>
      <c r="N639">
        <v>1009</v>
      </c>
      <c r="O639" t="s">
        <v>57</v>
      </c>
      <c r="P639" t="s">
        <v>57</v>
      </c>
      <c r="Q639">
        <v>1000</v>
      </c>
      <c r="W639">
        <v>0</v>
      </c>
      <c r="X639">
        <v>1606119865</v>
      </c>
      <c r="Y639">
        <v>0.6048</v>
      </c>
      <c r="AA639">
        <v>33540.769999999997</v>
      </c>
      <c r="AB639">
        <v>0</v>
      </c>
      <c r="AC639">
        <v>0</v>
      </c>
      <c r="AD639">
        <v>0</v>
      </c>
      <c r="AE639">
        <v>18737.86</v>
      </c>
      <c r="AF639">
        <v>0</v>
      </c>
      <c r="AG639">
        <v>0</v>
      </c>
      <c r="AH639">
        <v>0</v>
      </c>
      <c r="AI639">
        <v>1.79</v>
      </c>
      <c r="AJ639">
        <v>1</v>
      </c>
      <c r="AK639">
        <v>1</v>
      </c>
      <c r="AL639">
        <v>1</v>
      </c>
      <c r="AN639">
        <v>0</v>
      </c>
      <c r="AO639">
        <v>0</v>
      </c>
      <c r="AP639">
        <v>0</v>
      </c>
      <c r="AQ639">
        <v>0</v>
      </c>
      <c r="AR639">
        <v>0</v>
      </c>
      <c r="AS639" t="s">
        <v>3</v>
      </c>
      <c r="AT639">
        <v>0.6048</v>
      </c>
      <c r="AU639" t="s">
        <v>3</v>
      </c>
      <c r="AV639">
        <v>0</v>
      </c>
      <c r="AW639">
        <v>1</v>
      </c>
      <c r="AX639">
        <v>-1</v>
      </c>
      <c r="AY639">
        <v>0</v>
      </c>
      <c r="AZ639">
        <v>0</v>
      </c>
      <c r="BA639" t="s">
        <v>3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Y639*Source!I1249</f>
        <v>0</v>
      </c>
      <c r="CY639">
        <f>AA639</f>
        <v>33540.769999999997</v>
      </c>
      <c r="CZ639">
        <f>AE639</f>
        <v>18737.86</v>
      </c>
      <c r="DA639">
        <f>AI639</f>
        <v>1.79</v>
      </c>
      <c r="DB639">
        <f t="shared" si="95"/>
        <v>11332.66</v>
      </c>
      <c r="DC639">
        <f t="shared" si="96"/>
        <v>0</v>
      </c>
    </row>
    <row r="640" spans="1:107" x14ac:dyDescent="0.2">
      <c r="A640">
        <f>ROW(Source!A1249)</f>
        <v>1249</v>
      </c>
      <c r="B640">
        <v>40385408</v>
      </c>
      <c r="C640">
        <v>40388980</v>
      </c>
      <c r="D640">
        <v>26736904</v>
      </c>
      <c r="E640">
        <v>26675980</v>
      </c>
      <c r="F640">
        <v>1</v>
      </c>
      <c r="G640">
        <v>26675980</v>
      </c>
      <c r="H640">
        <v>3</v>
      </c>
      <c r="I640" t="s">
        <v>991</v>
      </c>
      <c r="J640" t="s">
        <v>3</v>
      </c>
      <c r="K640" t="s">
        <v>992</v>
      </c>
      <c r="L640">
        <v>1344</v>
      </c>
      <c r="N640">
        <v>1008</v>
      </c>
      <c r="O640" t="s">
        <v>931</v>
      </c>
      <c r="P640" t="s">
        <v>931</v>
      </c>
      <c r="Q640">
        <v>1</v>
      </c>
      <c r="W640">
        <v>0</v>
      </c>
      <c r="X640">
        <v>-94250534</v>
      </c>
      <c r="Y640">
        <v>1.41</v>
      </c>
      <c r="AA640">
        <v>1</v>
      </c>
      <c r="AB640">
        <v>0</v>
      </c>
      <c r="AC640">
        <v>0</v>
      </c>
      <c r="AD640">
        <v>0</v>
      </c>
      <c r="AE640">
        <v>1</v>
      </c>
      <c r="AF640">
        <v>0</v>
      </c>
      <c r="AG640">
        <v>0</v>
      </c>
      <c r="AH640">
        <v>0</v>
      </c>
      <c r="AI640">
        <v>1</v>
      </c>
      <c r="AJ640">
        <v>1</v>
      </c>
      <c r="AK640">
        <v>1</v>
      </c>
      <c r="AL640">
        <v>1</v>
      </c>
      <c r="AN640">
        <v>0</v>
      </c>
      <c r="AO640">
        <v>1</v>
      </c>
      <c r="AP640">
        <v>0</v>
      </c>
      <c r="AQ640">
        <v>0</v>
      </c>
      <c r="AR640">
        <v>0</v>
      </c>
      <c r="AS640" t="s">
        <v>3</v>
      </c>
      <c r="AT640">
        <v>1.41</v>
      </c>
      <c r="AU640" t="s">
        <v>3</v>
      </c>
      <c r="AV640">
        <v>0</v>
      </c>
      <c r="AW640">
        <v>2</v>
      </c>
      <c r="AX640">
        <v>40388994</v>
      </c>
      <c r="AY640">
        <v>1</v>
      </c>
      <c r="AZ640">
        <v>0</v>
      </c>
      <c r="BA640">
        <v>633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Y640*Source!I1249</f>
        <v>0</v>
      </c>
      <c r="CY640">
        <f>AA640</f>
        <v>1</v>
      </c>
      <c r="CZ640">
        <f>AE640</f>
        <v>1</v>
      </c>
      <c r="DA640">
        <f>AI640</f>
        <v>1</v>
      </c>
      <c r="DB640">
        <f t="shared" si="95"/>
        <v>1.41</v>
      </c>
      <c r="DC640">
        <f t="shared" si="96"/>
        <v>0</v>
      </c>
    </row>
    <row r="641" spans="1:107" x14ac:dyDescent="0.2">
      <c r="A641">
        <f>ROW(Source!A1287)</f>
        <v>1287</v>
      </c>
      <c r="B641">
        <v>40385408</v>
      </c>
      <c r="C641">
        <v>40388998</v>
      </c>
      <c r="D641">
        <v>26715131</v>
      </c>
      <c r="E641">
        <v>26675980</v>
      </c>
      <c r="F641">
        <v>1</v>
      </c>
      <c r="G641">
        <v>26675980</v>
      </c>
      <c r="H641">
        <v>1</v>
      </c>
      <c r="I641" t="s">
        <v>901</v>
      </c>
      <c r="J641" t="s">
        <v>3</v>
      </c>
      <c r="K641" t="s">
        <v>902</v>
      </c>
      <c r="L641">
        <v>1191</v>
      </c>
      <c r="N641">
        <v>1013</v>
      </c>
      <c r="O641" t="s">
        <v>903</v>
      </c>
      <c r="P641" t="s">
        <v>903</v>
      </c>
      <c r="Q641">
        <v>1</v>
      </c>
      <c r="W641">
        <v>0</v>
      </c>
      <c r="X641">
        <v>476480486</v>
      </c>
      <c r="Y641">
        <v>4.7699999999999996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3</v>
      </c>
      <c r="AT641">
        <v>4.7699999999999996</v>
      </c>
      <c r="AU641" t="s">
        <v>3</v>
      </c>
      <c r="AV641">
        <v>1</v>
      </c>
      <c r="AW641">
        <v>2</v>
      </c>
      <c r="AX641">
        <v>40389007</v>
      </c>
      <c r="AY641">
        <v>1</v>
      </c>
      <c r="AZ641">
        <v>0</v>
      </c>
      <c r="BA641">
        <v>634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Y641*Source!I1287</f>
        <v>0</v>
      </c>
      <c r="CY641">
        <f>AD641</f>
        <v>0</v>
      </c>
      <c r="CZ641">
        <f>AH641</f>
        <v>0</v>
      </c>
      <c r="DA641">
        <f>AL641</f>
        <v>1</v>
      </c>
      <c r="DB641">
        <f t="shared" si="95"/>
        <v>0</v>
      </c>
      <c r="DC641">
        <f t="shared" si="96"/>
        <v>0</v>
      </c>
    </row>
    <row r="642" spans="1:107" x14ac:dyDescent="0.2">
      <c r="A642">
        <f>ROW(Source!A1287)</f>
        <v>1287</v>
      </c>
      <c r="B642">
        <v>40385408</v>
      </c>
      <c r="C642">
        <v>40388998</v>
      </c>
      <c r="D642">
        <v>26787831</v>
      </c>
      <c r="E642">
        <v>1</v>
      </c>
      <c r="F642">
        <v>1</v>
      </c>
      <c r="G642">
        <v>26675980</v>
      </c>
      <c r="H642">
        <v>2</v>
      </c>
      <c r="I642" t="s">
        <v>904</v>
      </c>
      <c r="J642" t="s">
        <v>905</v>
      </c>
      <c r="K642" t="s">
        <v>906</v>
      </c>
      <c r="L642">
        <v>1367</v>
      </c>
      <c r="N642">
        <v>1011</v>
      </c>
      <c r="O642" t="s">
        <v>907</v>
      </c>
      <c r="P642" t="s">
        <v>907</v>
      </c>
      <c r="Q642">
        <v>1</v>
      </c>
      <c r="W642">
        <v>0</v>
      </c>
      <c r="X642">
        <v>295152307</v>
      </c>
      <c r="Y642">
        <v>1.1299999999999999</v>
      </c>
      <c r="AA642">
        <v>0</v>
      </c>
      <c r="AB642">
        <v>115.43</v>
      </c>
      <c r="AC642">
        <v>22.64</v>
      </c>
      <c r="AD642">
        <v>0</v>
      </c>
      <c r="AE642">
        <v>0</v>
      </c>
      <c r="AF642">
        <v>115.43</v>
      </c>
      <c r="AG642">
        <v>22.64</v>
      </c>
      <c r="AH642">
        <v>0</v>
      </c>
      <c r="AI642">
        <v>1</v>
      </c>
      <c r="AJ642">
        <v>1</v>
      </c>
      <c r="AK642">
        <v>1</v>
      </c>
      <c r="AL642">
        <v>1</v>
      </c>
      <c r="AN642">
        <v>0</v>
      </c>
      <c r="AO642">
        <v>1</v>
      </c>
      <c r="AP642">
        <v>0</v>
      </c>
      <c r="AQ642">
        <v>0</v>
      </c>
      <c r="AR642">
        <v>0</v>
      </c>
      <c r="AS642" t="s">
        <v>3</v>
      </c>
      <c r="AT642">
        <v>1.1299999999999999</v>
      </c>
      <c r="AU642" t="s">
        <v>3</v>
      </c>
      <c r="AV642">
        <v>0</v>
      </c>
      <c r="AW642">
        <v>2</v>
      </c>
      <c r="AX642">
        <v>40389008</v>
      </c>
      <c r="AY642">
        <v>1</v>
      </c>
      <c r="AZ642">
        <v>0</v>
      </c>
      <c r="BA642">
        <v>635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Y642*Source!I1287</f>
        <v>0</v>
      </c>
      <c r="CY642">
        <f>AB642</f>
        <v>115.43</v>
      </c>
      <c r="CZ642">
        <f>AF642</f>
        <v>115.43</v>
      </c>
      <c r="DA642">
        <f>AJ642</f>
        <v>1</v>
      </c>
      <c r="DB642">
        <f t="shared" si="95"/>
        <v>130.44</v>
      </c>
      <c r="DC642">
        <f t="shared" si="96"/>
        <v>25.58</v>
      </c>
    </row>
    <row r="643" spans="1:107" x14ac:dyDescent="0.2">
      <c r="A643">
        <f>ROW(Source!A1287)</f>
        <v>1287</v>
      </c>
      <c r="B643">
        <v>40385408</v>
      </c>
      <c r="C643">
        <v>40388998</v>
      </c>
      <c r="D643">
        <v>26788229</v>
      </c>
      <c r="E643">
        <v>1</v>
      </c>
      <c r="F643">
        <v>1</v>
      </c>
      <c r="G643">
        <v>26675980</v>
      </c>
      <c r="H643">
        <v>2</v>
      </c>
      <c r="I643" t="s">
        <v>1202</v>
      </c>
      <c r="J643" t="s">
        <v>1203</v>
      </c>
      <c r="K643" t="s">
        <v>1204</v>
      </c>
      <c r="L643">
        <v>1367</v>
      </c>
      <c r="N643">
        <v>1011</v>
      </c>
      <c r="O643" t="s">
        <v>907</v>
      </c>
      <c r="P643" t="s">
        <v>907</v>
      </c>
      <c r="Q643">
        <v>1</v>
      </c>
      <c r="W643">
        <v>0</v>
      </c>
      <c r="X643">
        <v>-646062659</v>
      </c>
      <c r="Y643">
        <v>1.07</v>
      </c>
      <c r="AA643">
        <v>0</v>
      </c>
      <c r="AB643">
        <v>42.2</v>
      </c>
      <c r="AC643">
        <v>18.38</v>
      </c>
      <c r="AD643">
        <v>0</v>
      </c>
      <c r="AE643">
        <v>0</v>
      </c>
      <c r="AF643">
        <v>42.2</v>
      </c>
      <c r="AG643">
        <v>18.38</v>
      </c>
      <c r="AH643">
        <v>0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0</v>
      </c>
      <c r="AQ643">
        <v>0</v>
      </c>
      <c r="AR643">
        <v>0</v>
      </c>
      <c r="AS643" t="s">
        <v>3</v>
      </c>
      <c r="AT643">
        <v>1.07</v>
      </c>
      <c r="AU643" t="s">
        <v>3</v>
      </c>
      <c r="AV643">
        <v>0</v>
      </c>
      <c r="AW643">
        <v>2</v>
      </c>
      <c r="AX643">
        <v>40389009</v>
      </c>
      <c r="AY643">
        <v>1</v>
      </c>
      <c r="AZ643">
        <v>0</v>
      </c>
      <c r="BA643">
        <v>636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Y643*Source!I1287</f>
        <v>0</v>
      </c>
      <c r="CY643">
        <f>AB643</f>
        <v>42.2</v>
      </c>
      <c r="CZ643">
        <f>AF643</f>
        <v>42.2</v>
      </c>
      <c r="DA643">
        <f>AJ643</f>
        <v>1</v>
      </c>
      <c r="DB643">
        <f t="shared" si="95"/>
        <v>45.15</v>
      </c>
      <c r="DC643">
        <f t="shared" si="96"/>
        <v>19.670000000000002</v>
      </c>
    </row>
    <row r="644" spans="1:107" x14ac:dyDescent="0.2">
      <c r="A644">
        <f>ROW(Source!A1287)</f>
        <v>1287</v>
      </c>
      <c r="B644">
        <v>40385408</v>
      </c>
      <c r="C644">
        <v>40388998</v>
      </c>
      <c r="D644">
        <v>26788293</v>
      </c>
      <c r="E644">
        <v>1</v>
      </c>
      <c r="F644">
        <v>1</v>
      </c>
      <c r="G644">
        <v>26675980</v>
      </c>
      <c r="H644">
        <v>2</v>
      </c>
      <c r="I644" t="s">
        <v>911</v>
      </c>
      <c r="J644" t="s">
        <v>912</v>
      </c>
      <c r="K644" t="s">
        <v>913</v>
      </c>
      <c r="L644">
        <v>1367</v>
      </c>
      <c r="N644">
        <v>1011</v>
      </c>
      <c r="O644" t="s">
        <v>907</v>
      </c>
      <c r="P644" t="s">
        <v>907</v>
      </c>
      <c r="Q644">
        <v>1</v>
      </c>
      <c r="W644">
        <v>0</v>
      </c>
      <c r="X644">
        <v>-48163219</v>
      </c>
      <c r="Y644">
        <v>1.1299999999999999</v>
      </c>
      <c r="AA644">
        <v>0</v>
      </c>
      <c r="AB644">
        <v>3.16</v>
      </c>
      <c r="AC644">
        <v>0.04</v>
      </c>
      <c r="AD644">
        <v>0</v>
      </c>
      <c r="AE644">
        <v>0</v>
      </c>
      <c r="AF644">
        <v>3.16</v>
      </c>
      <c r="AG644">
        <v>0.04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1.1299999999999999</v>
      </c>
      <c r="AU644" t="s">
        <v>3</v>
      </c>
      <c r="AV644">
        <v>0</v>
      </c>
      <c r="AW644">
        <v>2</v>
      </c>
      <c r="AX644">
        <v>40389010</v>
      </c>
      <c r="AY644">
        <v>1</v>
      </c>
      <c r="AZ644">
        <v>0</v>
      </c>
      <c r="BA644">
        <v>637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Y644*Source!I1287</f>
        <v>0</v>
      </c>
      <c r="CY644">
        <f>AB644</f>
        <v>3.16</v>
      </c>
      <c r="CZ644">
        <f>AF644</f>
        <v>3.16</v>
      </c>
      <c r="DA644">
        <f>AJ644</f>
        <v>1</v>
      </c>
      <c r="DB644">
        <f t="shared" si="95"/>
        <v>3.57</v>
      </c>
      <c r="DC644">
        <f t="shared" si="96"/>
        <v>0.05</v>
      </c>
    </row>
    <row r="645" spans="1:107" x14ac:dyDescent="0.2">
      <c r="A645">
        <f>ROW(Source!A1287)</f>
        <v>1287</v>
      </c>
      <c r="B645">
        <v>40385408</v>
      </c>
      <c r="C645">
        <v>40388998</v>
      </c>
      <c r="D645">
        <v>26764403</v>
      </c>
      <c r="E645">
        <v>1</v>
      </c>
      <c r="F645">
        <v>1</v>
      </c>
      <c r="G645">
        <v>26675980</v>
      </c>
      <c r="H645">
        <v>3</v>
      </c>
      <c r="I645" t="s">
        <v>1205</v>
      </c>
      <c r="J645" t="s">
        <v>1206</v>
      </c>
      <c r="K645" t="s">
        <v>1207</v>
      </c>
      <c r="L645">
        <v>1348</v>
      </c>
      <c r="N645">
        <v>1009</v>
      </c>
      <c r="O645" t="s">
        <v>57</v>
      </c>
      <c r="P645" t="s">
        <v>57</v>
      </c>
      <c r="Q645">
        <v>1000</v>
      </c>
      <c r="W645">
        <v>0</v>
      </c>
      <c r="X645">
        <v>-2084868377</v>
      </c>
      <c r="Y645">
        <v>0.12</v>
      </c>
      <c r="AA645">
        <v>351.13</v>
      </c>
      <c r="AB645">
        <v>0</v>
      </c>
      <c r="AC645">
        <v>0</v>
      </c>
      <c r="AD645">
        <v>0</v>
      </c>
      <c r="AE645">
        <v>351.13</v>
      </c>
      <c r="AF645">
        <v>0</v>
      </c>
      <c r="AG645">
        <v>0</v>
      </c>
      <c r="AH645">
        <v>0</v>
      </c>
      <c r="AI645">
        <v>1</v>
      </c>
      <c r="AJ645">
        <v>1</v>
      </c>
      <c r="AK645">
        <v>1</v>
      </c>
      <c r="AL645">
        <v>1</v>
      </c>
      <c r="AN645">
        <v>0</v>
      </c>
      <c r="AO645">
        <v>1</v>
      </c>
      <c r="AP645">
        <v>0</v>
      </c>
      <c r="AQ645">
        <v>0</v>
      </c>
      <c r="AR645">
        <v>0</v>
      </c>
      <c r="AS645" t="s">
        <v>3</v>
      </c>
      <c r="AT645">
        <v>0.12</v>
      </c>
      <c r="AU645" t="s">
        <v>3</v>
      </c>
      <c r="AV645">
        <v>0</v>
      </c>
      <c r="AW645">
        <v>2</v>
      </c>
      <c r="AX645">
        <v>40389011</v>
      </c>
      <c r="AY645">
        <v>1</v>
      </c>
      <c r="AZ645">
        <v>0</v>
      </c>
      <c r="BA645">
        <v>638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Y645*Source!I1287</f>
        <v>0</v>
      </c>
      <c r="CY645">
        <f>AA645</f>
        <v>351.13</v>
      </c>
      <c r="CZ645">
        <f>AE645</f>
        <v>351.13</v>
      </c>
      <c r="DA645">
        <f>AI645</f>
        <v>1</v>
      </c>
      <c r="DB645">
        <f t="shared" si="95"/>
        <v>42.14</v>
      </c>
      <c r="DC645">
        <f t="shared" si="96"/>
        <v>0</v>
      </c>
    </row>
    <row r="646" spans="1:107" x14ac:dyDescent="0.2">
      <c r="A646">
        <f>ROW(Source!A1287)</f>
        <v>1287</v>
      </c>
      <c r="B646">
        <v>40385408</v>
      </c>
      <c r="C646">
        <v>40388998</v>
      </c>
      <c r="D646">
        <v>26764580</v>
      </c>
      <c r="E646">
        <v>1</v>
      </c>
      <c r="F646">
        <v>1</v>
      </c>
      <c r="G646">
        <v>26675980</v>
      </c>
      <c r="H646">
        <v>3</v>
      </c>
      <c r="I646" t="s">
        <v>1208</v>
      </c>
      <c r="J646" t="s">
        <v>1209</v>
      </c>
      <c r="K646" t="s">
        <v>1210</v>
      </c>
      <c r="L646">
        <v>1339</v>
      </c>
      <c r="N646">
        <v>1007</v>
      </c>
      <c r="O646" t="s">
        <v>44</v>
      </c>
      <c r="P646" t="s">
        <v>44</v>
      </c>
      <c r="Q646">
        <v>1</v>
      </c>
      <c r="W646">
        <v>0</v>
      </c>
      <c r="X646">
        <v>1925070904</v>
      </c>
      <c r="Y646">
        <v>0.16</v>
      </c>
      <c r="AA646">
        <v>202.34</v>
      </c>
      <c r="AB646">
        <v>0</v>
      </c>
      <c r="AC646">
        <v>0</v>
      </c>
      <c r="AD646">
        <v>0</v>
      </c>
      <c r="AE646">
        <v>202.34</v>
      </c>
      <c r="AF646">
        <v>0</v>
      </c>
      <c r="AG646">
        <v>0</v>
      </c>
      <c r="AH646">
        <v>0</v>
      </c>
      <c r="AI646">
        <v>1</v>
      </c>
      <c r="AJ646">
        <v>1</v>
      </c>
      <c r="AK646">
        <v>1</v>
      </c>
      <c r="AL646">
        <v>1</v>
      </c>
      <c r="AN646">
        <v>0</v>
      </c>
      <c r="AO646">
        <v>1</v>
      </c>
      <c r="AP646">
        <v>0</v>
      </c>
      <c r="AQ646">
        <v>0</v>
      </c>
      <c r="AR646">
        <v>0</v>
      </c>
      <c r="AS646" t="s">
        <v>3</v>
      </c>
      <c r="AT646">
        <v>0.16</v>
      </c>
      <c r="AU646" t="s">
        <v>3</v>
      </c>
      <c r="AV646">
        <v>0</v>
      </c>
      <c r="AW646">
        <v>2</v>
      </c>
      <c r="AX646">
        <v>40389012</v>
      </c>
      <c r="AY646">
        <v>1</v>
      </c>
      <c r="AZ646">
        <v>0</v>
      </c>
      <c r="BA646">
        <v>639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Y646*Source!I1287</f>
        <v>0</v>
      </c>
      <c r="CY646">
        <f>AA646</f>
        <v>202.34</v>
      </c>
      <c r="CZ646">
        <f>AE646</f>
        <v>202.34</v>
      </c>
      <c r="DA646">
        <f>AI646</f>
        <v>1</v>
      </c>
      <c r="DB646">
        <f t="shared" si="95"/>
        <v>32.369999999999997</v>
      </c>
      <c r="DC646">
        <f t="shared" si="96"/>
        <v>0</v>
      </c>
    </row>
    <row r="647" spans="1:107" x14ac:dyDescent="0.2">
      <c r="A647">
        <f>ROW(Source!A1287)</f>
        <v>1287</v>
      </c>
      <c r="B647">
        <v>40385408</v>
      </c>
      <c r="C647">
        <v>40388998</v>
      </c>
      <c r="D647">
        <v>26763881</v>
      </c>
      <c r="E647">
        <v>1</v>
      </c>
      <c r="F647">
        <v>1</v>
      </c>
      <c r="G647">
        <v>26675980</v>
      </c>
      <c r="H647">
        <v>3</v>
      </c>
      <c r="I647" t="s">
        <v>174</v>
      </c>
      <c r="J647" t="s">
        <v>176</v>
      </c>
      <c r="K647" t="s">
        <v>175</v>
      </c>
      <c r="L647">
        <v>1339</v>
      </c>
      <c r="N647">
        <v>1007</v>
      </c>
      <c r="O647" t="s">
        <v>44</v>
      </c>
      <c r="P647" t="s">
        <v>44</v>
      </c>
      <c r="Q647">
        <v>1</v>
      </c>
      <c r="W647">
        <v>0</v>
      </c>
      <c r="X647">
        <v>2069056849</v>
      </c>
      <c r="Y647">
        <v>0.3</v>
      </c>
      <c r="AA647">
        <v>104.99</v>
      </c>
      <c r="AB647">
        <v>0</v>
      </c>
      <c r="AC647">
        <v>0</v>
      </c>
      <c r="AD647">
        <v>0</v>
      </c>
      <c r="AE647">
        <v>104.99</v>
      </c>
      <c r="AF647">
        <v>0</v>
      </c>
      <c r="AG647">
        <v>0</v>
      </c>
      <c r="AH647">
        <v>0</v>
      </c>
      <c r="AI647">
        <v>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0.3</v>
      </c>
      <c r="AU647" t="s">
        <v>3</v>
      </c>
      <c r="AV647">
        <v>0</v>
      </c>
      <c r="AW647">
        <v>2</v>
      </c>
      <c r="AX647">
        <v>40389013</v>
      </c>
      <c r="AY647">
        <v>1</v>
      </c>
      <c r="AZ647">
        <v>0</v>
      </c>
      <c r="BA647">
        <v>640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Y647*Source!I1287</f>
        <v>0</v>
      </c>
      <c r="CY647">
        <f>AA647</f>
        <v>104.99</v>
      </c>
      <c r="CZ647">
        <f>AE647</f>
        <v>104.99</v>
      </c>
      <c r="DA647">
        <f>AI647</f>
        <v>1</v>
      </c>
      <c r="DB647">
        <f t="shared" si="95"/>
        <v>31.5</v>
      </c>
      <c r="DC647">
        <f t="shared" si="96"/>
        <v>0</v>
      </c>
    </row>
    <row r="648" spans="1:107" x14ac:dyDescent="0.2">
      <c r="A648">
        <f>ROW(Source!A1287)</f>
        <v>1287</v>
      </c>
      <c r="B648">
        <v>40385408</v>
      </c>
      <c r="C648">
        <v>40388998</v>
      </c>
      <c r="D648">
        <v>26782666</v>
      </c>
      <c r="E648">
        <v>1</v>
      </c>
      <c r="F648">
        <v>1</v>
      </c>
      <c r="G648">
        <v>26675980</v>
      </c>
      <c r="H648">
        <v>3</v>
      </c>
      <c r="I648" t="s">
        <v>835</v>
      </c>
      <c r="J648" t="s">
        <v>837</v>
      </c>
      <c r="K648" t="s">
        <v>836</v>
      </c>
      <c r="L648">
        <v>1339</v>
      </c>
      <c r="N648">
        <v>1007</v>
      </c>
      <c r="O648" t="s">
        <v>44</v>
      </c>
      <c r="P648" t="s">
        <v>44</v>
      </c>
      <c r="Q648">
        <v>1</v>
      </c>
      <c r="W648">
        <v>0</v>
      </c>
      <c r="X648">
        <v>1460380658</v>
      </c>
      <c r="Y648">
        <v>0.195936</v>
      </c>
      <c r="AA648">
        <v>11299.18</v>
      </c>
      <c r="AB648">
        <v>0</v>
      </c>
      <c r="AC648">
        <v>0</v>
      </c>
      <c r="AD648">
        <v>0</v>
      </c>
      <c r="AE648">
        <v>1831.31</v>
      </c>
      <c r="AF648">
        <v>0</v>
      </c>
      <c r="AG648">
        <v>0</v>
      </c>
      <c r="AH648">
        <v>0</v>
      </c>
      <c r="AI648">
        <v>6.17</v>
      </c>
      <c r="AJ648">
        <v>1</v>
      </c>
      <c r="AK648">
        <v>1</v>
      </c>
      <c r="AL648">
        <v>1</v>
      </c>
      <c r="AN648">
        <v>0</v>
      </c>
      <c r="AO648">
        <v>0</v>
      </c>
      <c r="AP648">
        <v>0</v>
      </c>
      <c r="AQ648">
        <v>0</v>
      </c>
      <c r="AR648">
        <v>0</v>
      </c>
      <c r="AS648" t="s">
        <v>3</v>
      </c>
      <c r="AT648">
        <v>0.195936</v>
      </c>
      <c r="AU648" t="s">
        <v>3</v>
      </c>
      <c r="AV648">
        <v>0</v>
      </c>
      <c r="AW648">
        <v>1</v>
      </c>
      <c r="AX648">
        <v>-1</v>
      </c>
      <c r="AY648">
        <v>0</v>
      </c>
      <c r="AZ648">
        <v>0</v>
      </c>
      <c r="BA648" t="s">
        <v>3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Y648*Source!I1287</f>
        <v>0</v>
      </c>
      <c r="CY648">
        <f>AA648</f>
        <v>11299.18</v>
      </c>
      <c r="CZ648">
        <f>AE648</f>
        <v>1831.31</v>
      </c>
      <c r="DA648">
        <f>AI648</f>
        <v>6.17</v>
      </c>
      <c r="DB648">
        <f t="shared" si="95"/>
        <v>358.82</v>
      </c>
      <c r="DC648">
        <f t="shared" si="96"/>
        <v>0</v>
      </c>
    </row>
    <row r="649" spans="1:107" x14ac:dyDescent="0.2">
      <c r="A649">
        <f>ROW(Source!A1323)</f>
        <v>1323</v>
      </c>
      <c r="B649">
        <v>40385408</v>
      </c>
      <c r="C649">
        <v>40389016</v>
      </c>
      <c r="D649">
        <v>26715131</v>
      </c>
      <c r="E649">
        <v>26675980</v>
      </c>
      <c r="F649">
        <v>1</v>
      </c>
      <c r="G649">
        <v>26675980</v>
      </c>
      <c r="H649">
        <v>1</v>
      </c>
      <c r="I649" t="s">
        <v>901</v>
      </c>
      <c r="J649" t="s">
        <v>3</v>
      </c>
      <c r="K649" t="s">
        <v>902</v>
      </c>
      <c r="L649">
        <v>1191</v>
      </c>
      <c r="N649">
        <v>1013</v>
      </c>
      <c r="O649" t="s">
        <v>903</v>
      </c>
      <c r="P649" t="s">
        <v>903</v>
      </c>
      <c r="Q649">
        <v>1</v>
      </c>
      <c r="W649">
        <v>0</v>
      </c>
      <c r="X649">
        <v>476480486</v>
      </c>
      <c r="Y649">
        <v>22.59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22.59</v>
      </c>
      <c r="AU649" t="s">
        <v>3</v>
      </c>
      <c r="AV649">
        <v>1</v>
      </c>
      <c r="AW649">
        <v>2</v>
      </c>
      <c r="AX649">
        <v>40389022</v>
      </c>
      <c r="AY649">
        <v>1</v>
      </c>
      <c r="AZ649">
        <v>0</v>
      </c>
      <c r="BA649">
        <v>642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Y649*Source!I1323</f>
        <v>0</v>
      </c>
      <c r="CY649">
        <f>AD649</f>
        <v>0</v>
      </c>
      <c r="CZ649">
        <f>AH649</f>
        <v>0</v>
      </c>
      <c r="DA649">
        <f>AL649</f>
        <v>1</v>
      </c>
      <c r="DB649">
        <f t="shared" ref="DB649:DB677" si="97">ROUND(ROUND(AT649*CZ649,2),6)</f>
        <v>0</v>
      </c>
      <c r="DC649">
        <f t="shared" ref="DC649:DC677" si="98">ROUND(ROUND(AT649*AG649,2),6)</f>
        <v>0</v>
      </c>
    </row>
    <row r="650" spans="1:107" x14ac:dyDescent="0.2">
      <c r="A650">
        <f>ROW(Source!A1323)</f>
        <v>1323</v>
      </c>
      <c r="B650">
        <v>40385408</v>
      </c>
      <c r="C650">
        <v>40389016</v>
      </c>
      <c r="D650">
        <v>26787462</v>
      </c>
      <c r="E650">
        <v>1</v>
      </c>
      <c r="F650">
        <v>1</v>
      </c>
      <c r="G650">
        <v>26675980</v>
      </c>
      <c r="H650">
        <v>2</v>
      </c>
      <c r="I650" t="s">
        <v>988</v>
      </c>
      <c r="J650" t="s">
        <v>989</v>
      </c>
      <c r="K650" t="s">
        <v>990</v>
      </c>
      <c r="L650">
        <v>1367</v>
      </c>
      <c r="N650">
        <v>1011</v>
      </c>
      <c r="O650" t="s">
        <v>907</v>
      </c>
      <c r="P650" t="s">
        <v>907</v>
      </c>
      <c r="Q650">
        <v>1</v>
      </c>
      <c r="W650">
        <v>0</v>
      </c>
      <c r="X650">
        <v>-266174272</v>
      </c>
      <c r="Y650">
        <v>0.2</v>
      </c>
      <c r="AA650">
        <v>0</v>
      </c>
      <c r="AB650">
        <v>190.93</v>
      </c>
      <c r="AC650">
        <v>18.149999999999999</v>
      </c>
      <c r="AD650">
        <v>0</v>
      </c>
      <c r="AE650">
        <v>0</v>
      </c>
      <c r="AF650">
        <v>190.93</v>
      </c>
      <c r="AG650">
        <v>18.149999999999999</v>
      </c>
      <c r="AH650">
        <v>0</v>
      </c>
      <c r="AI650">
        <v>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0.2</v>
      </c>
      <c r="AU650" t="s">
        <v>3</v>
      </c>
      <c r="AV650">
        <v>0</v>
      </c>
      <c r="AW650">
        <v>2</v>
      </c>
      <c r="AX650">
        <v>40389023</v>
      </c>
      <c r="AY650">
        <v>1</v>
      </c>
      <c r="AZ650">
        <v>0</v>
      </c>
      <c r="BA650">
        <v>643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Y650*Source!I1323</f>
        <v>0</v>
      </c>
      <c r="CY650">
        <f>AB650</f>
        <v>190.93</v>
      </c>
      <c r="CZ650">
        <f>AF650</f>
        <v>190.93</v>
      </c>
      <c r="DA650">
        <f>AJ650</f>
        <v>1</v>
      </c>
      <c r="DB650">
        <f t="shared" si="97"/>
        <v>38.19</v>
      </c>
      <c r="DC650">
        <f t="shared" si="98"/>
        <v>3.63</v>
      </c>
    </row>
    <row r="651" spans="1:107" x14ac:dyDescent="0.2">
      <c r="A651">
        <f>ROW(Source!A1323)</f>
        <v>1323</v>
      </c>
      <c r="B651">
        <v>40385408</v>
      </c>
      <c r="C651">
        <v>40389016</v>
      </c>
      <c r="D651">
        <v>26787555</v>
      </c>
      <c r="E651">
        <v>1</v>
      </c>
      <c r="F651">
        <v>1</v>
      </c>
      <c r="G651">
        <v>26675980</v>
      </c>
      <c r="H651">
        <v>2</v>
      </c>
      <c r="I651" t="s">
        <v>995</v>
      </c>
      <c r="J651" t="s">
        <v>996</v>
      </c>
      <c r="K651" t="s">
        <v>997</v>
      </c>
      <c r="L651">
        <v>1367</v>
      </c>
      <c r="N651">
        <v>1011</v>
      </c>
      <c r="O651" t="s">
        <v>907</v>
      </c>
      <c r="P651" t="s">
        <v>907</v>
      </c>
      <c r="Q651">
        <v>1</v>
      </c>
      <c r="W651">
        <v>0</v>
      </c>
      <c r="X651">
        <v>482200787</v>
      </c>
      <c r="Y651">
        <v>0.69</v>
      </c>
      <c r="AA651">
        <v>0</v>
      </c>
      <c r="AB651">
        <v>73</v>
      </c>
      <c r="AC651">
        <v>16.899999999999999</v>
      </c>
      <c r="AD651">
        <v>0</v>
      </c>
      <c r="AE651">
        <v>0</v>
      </c>
      <c r="AF651">
        <v>73</v>
      </c>
      <c r="AG651">
        <v>16.899999999999999</v>
      </c>
      <c r="AH651">
        <v>0</v>
      </c>
      <c r="AI651">
        <v>1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0.69</v>
      </c>
      <c r="AU651" t="s">
        <v>3</v>
      </c>
      <c r="AV651">
        <v>0</v>
      </c>
      <c r="AW651">
        <v>2</v>
      </c>
      <c r="AX651">
        <v>40389024</v>
      </c>
      <c r="AY651">
        <v>1</v>
      </c>
      <c r="AZ651">
        <v>0</v>
      </c>
      <c r="BA651">
        <v>644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Y651*Source!I1323</f>
        <v>0</v>
      </c>
      <c r="CY651">
        <f>AB651</f>
        <v>73</v>
      </c>
      <c r="CZ651">
        <f>AF651</f>
        <v>73</v>
      </c>
      <c r="DA651">
        <f>AJ651</f>
        <v>1</v>
      </c>
      <c r="DB651">
        <f t="shared" si="97"/>
        <v>50.37</v>
      </c>
      <c r="DC651">
        <f t="shared" si="98"/>
        <v>11.66</v>
      </c>
    </row>
    <row r="652" spans="1:107" x14ac:dyDescent="0.2">
      <c r="A652">
        <f>ROW(Source!A1323)</f>
        <v>1323</v>
      </c>
      <c r="B652">
        <v>40385408</v>
      </c>
      <c r="C652">
        <v>40389016</v>
      </c>
      <c r="D652">
        <v>26781698</v>
      </c>
      <c r="E652">
        <v>1</v>
      </c>
      <c r="F652">
        <v>1</v>
      </c>
      <c r="G652">
        <v>26675980</v>
      </c>
      <c r="H652">
        <v>3</v>
      </c>
      <c r="I652" t="s">
        <v>223</v>
      </c>
      <c r="J652" t="s">
        <v>225</v>
      </c>
      <c r="K652" t="s">
        <v>224</v>
      </c>
      <c r="L652">
        <v>1339</v>
      </c>
      <c r="N652">
        <v>1007</v>
      </c>
      <c r="O652" t="s">
        <v>44</v>
      </c>
      <c r="P652" t="s">
        <v>44</v>
      </c>
      <c r="Q652">
        <v>1</v>
      </c>
      <c r="W652">
        <v>0</v>
      </c>
      <c r="X652">
        <v>-758282629</v>
      </c>
      <c r="Y652">
        <v>4.3</v>
      </c>
      <c r="AA652">
        <v>4208.1899999999996</v>
      </c>
      <c r="AB652">
        <v>0</v>
      </c>
      <c r="AC652">
        <v>0</v>
      </c>
      <c r="AD652">
        <v>0</v>
      </c>
      <c r="AE652">
        <v>704.89</v>
      </c>
      <c r="AF652">
        <v>0</v>
      </c>
      <c r="AG652">
        <v>0</v>
      </c>
      <c r="AH652">
        <v>0</v>
      </c>
      <c r="AI652">
        <v>5.97</v>
      </c>
      <c r="AJ652">
        <v>1</v>
      </c>
      <c r="AK652">
        <v>1</v>
      </c>
      <c r="AL652">
        <v>1</v>
      </c>
      <c r="AN652">
        <v>0</v>
      </c>
      <c r="AO652">
        <v>0</v>
      </c>
      <c r="AP652">
        <v>0</v>
      </c>
      <c r="AQ652">
        <v>0</v>
      </c>
      <c r="AR652">
        <v>0</v>
      </c>
      <c r="AS652" t="s">
        <v>3</v>
      </c>
      <c r="AT652">
        <v>4.3</v>
      </c>
      <c r="AU652" t="s">
        <v>3</v>
      </c>
      <c r="AV652">
        <v>0</v>
      </c>
      <c r="AW652">
        <v>1</v>
      </c>
      <c r="AX652">
        <v>-1</v>
      </c>
      <c r="AY652">
        <v>0</v>
      </c>
      <c r="AZ652">
        <v>0</v>
      </c>
      <c r="BA652" t="s">
        <v>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Y652*Source!I1323</f>
        <v>0</v>
      </c>
      <c r="CY652">
        <f>AA652</f>
        <v>4208.1899999999996</v>
      </c>
      <c r="CZ652">
        <f>AE652</f>
        <v>704.89</v>
      </c>
      <c r="DA652">
        <f>AI652</f>
        <v>5.97</v>
      </c>
      <c r="DB652">
        <f t="shared" si="97"/>
        <v>3031.03</v>
      </c>
      <c r="DC652">
        <f t="shared" si="98"/>
        <v>0</v>
      </c>
    </row>
    <row r="653" spans="1:107" x14ac:dyDescent="0.2">
      <c r="A653">
        <f>ROW(Source!A1323)</f>
        <v>1323</v>
      </c>
      <c r="B653">
        <v>40385408</v>
      </c>
      <c r="C653">
        <v>40389016</v>
      </c>
      <c r="D653">
        <v>26783134</v>
      </c>
      <c r="E653">
        <v>1</v>
      </c>
      <c r="F653">
        <v>1</v>
      </c>
      <c r="G653">
        <v>26675980</v>
      </c>
      <c r="H653">
        <v>3</v>
      </c>
      <c r="I653" t="s">
        <v>845</v>
      </c>
      <c r="J653" t="s">
        <v>848</v>
      </c>
      <c r="K653" t="s">
        <v>846</v>
      </c>
      <c r="L653">
        <v>1391</v>
      </c>
      <c r="N653">
        <v>1013</v>
      </c>
      <c r="O653" t="s">
        <v>847</v>
      </c>
      <c r="P653" t="s">
        <v>847</v>
      </c>
      <c r="Q653">
        <v>1</v>
      </c>
      <c r="W653">
        <v>0</v>
      </c>
      <c r="X653">
        <v>-223378458</v>
      </c>
      <c r="Y653">
        <v>100</v>
      </c>
      <c r="AA653">
        <v>5200.76</v>
      </c>
      <c r="AB653">
        <v>0</v>
      </c>
      <c r="AC653">
        <v>0</v>
      </c>
      <c r="AD653">
        <v>0</v>
      </c>
      <c r="AE653">
        <v>724.34</v>
      </c>
      <c r="AF653">
        <v>0</v>
      </c>
      <c r="AG653">
        <v>0</v>
      </c>
      <c r="AH653">
        <v>0</v>
      </c>
      <c r="AI653">
        <v>7.18</v>
      </c>
      <c r="AJ653">
        <v>1</v>
      </c>
      <c r="AK653">
        <v>1</v>
      </c>
      <c r="AL653">
        <v>1</v>
      </c>
      <c r="AN653">
        <v>0</v>
      </c>
      <c r="AO653">
        <v>0</v>
      </c>
      <c r="AP653">
        <v>0</v>
      </c>
      <c r="AQ653">
        <v>0</v>
      </c>
      <c r="AR653">
        <v>0</v>
      </c>
      <c r="AS653" t="s">
        <v>3</v>
      </c>
      <c r="AT653">
        <v>100</v>
      </c>
      <c r="AU653" t="s">
        <v>3</v>
      </c>
      <c r="AV653">
        <v>0</v>
      </c>
      <c r="AW653">
        <v>1</v>
      </c>
      <c r="AX653">
        <v>-1</v>
      </c>
      <c r="AY653">
        <v>0</v>
      </c>
      <c r="AZ653">
        <v>0</v>
      </c>
      <c r="BA653" t="s">
        <v>3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Y653*Source!I1323</f>
        <v>0</v>
      </c>
      <c r="CY653">
        <f>AA653</f>
        <v>5200.76</v>
      </c>
      <c r="CZ653">
        <f>AE653</f>
        <v>724.34</v>
      </c>
      <c r="DA653">
        <f>AI653</f>
        <v>7.18</v>
      </c>
      <c r="DB653">
        <f t="shared" si="97"/>
        <v>72434</v>
      </c>
      <c r="DC653">
        <f t="shared" si="98"/>
        <v>0</v>
      </c>
    </row>
    <row r="654" spans="1:107" x14ac:dyDescent="0.2">
      <c r="A654">
        <f>ROW(Source!A1360)</f>
        <v>1360</v>
      </c>
      <c r="B654">
        <v>40385408</v>
      </c>
      <c r="C654">
        <v>40389029</v>
      </c>
      <c r="D654">
        <v>26715131</v>
      </c>
      <c r="E654">
        <v>26675980</v>
      </c>
      <c r="F654">
        <v>1</v>
      </c>
      <c r="G654">
        <v>26675980</v>
      </c>
      <c r="H654">
        <v>1</v>
      </c>
      <c r="I654" t="s">
        <v>901</v>
      </c>
      <c r="J654" t="s">
        <v>3</v>
      </c>
      <c r="K654" t="s">
        <v>902</v>
      </c>
      <c r="L654">
        <v>1191</v>
      </c>
      <c r="N654">
        <v>1013</v>
      </c>
      <c r="O654" t="s">
        <v>903</v>
      </c>
      <c r="P654" t="s">
        <v>903</v>
      </c>
      <c r="Q654">
        <v>1</v>
      </c>
      <c r="W654">
        <v>0</v>
      </c>
      <c r="X654">
        <v>476480486</v>
      </c>
      <c r="Y654">
        <v>20.100000000000001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20.100000000000001</v>
      </c>
      <c r="AU654" t="s">
        <v>3</v>
      </c>
      <c r="AV654">
        <v>1</v>
      </c>
      <c r="AW654">
        <v>2</v>
      </c>
      <c r="AX654">
        <v>40389036</v>
      </c>
      <c r="AY654">
        <v>1</v>
      </c>
      <c r="AZ654">
        <v>0</v>
      </c>
      <c r="BA654">
        <v>647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Y654*Source!I1360</f>
        <v>0</v>
      </c>
      <c r="CY654">
        <f>AD654</f>
        <v>0</v>
      </c>
      <c r="CZ654">
        <f>AH654</f>
        <v>0</v>
      </c>
      <c r="DA654">
        <f>AL654</f>
        <v>1</v>
      </c>
      <c r="DB654">
        <f t="shared" si="97"/>
        <v>0</v>
      </c>
      <c r="DC654">
        <f t="shared" si="98"/>
        <v>0</v>
      </c>
    </row>
    <row r="655" spans="1:107" x14ac:dyDescent="0.2">
      <c r="A655">
        <f>ROW(Source!A1360)</f>
        <v>1360</v>
      </c>
      <c r="B655">
        <v>40385408</v>
      </c>
      <c r="C655">
        <v>40389029</v>
      </c>
      <c r="D655">
        <v>26715879</v>
      </c>
      <c r="E655">
        <v>26675980</v>
      </c>
      <c r="F655">
        <v>1</v>
      </c>
      <c r="G655">
        <v>26675980</v>
      </c>
      <c r="H655">
        <v>2</v>
      </c>
      <c r="I655" t="s">
        <v>929</v>
      </c>
      <c r="J655" t="s">
        <v>3</v>
      </c>
      <c r="K655" t="s">
        <v>930</v>
      </c>
      <c r="L655">
        <v>1344</v>
      </c>
      <c r="N655">
        <v>1008</v>
      </c>
      <c r="O655" t="s">
        <v>931</v>
      </c>
      <c r="P655" t="s">
        <v>931</v>
      </c>
      <c r="Q655">
        <v>1</v>
      </c>
      <c r="W655">
        <v>0</v>
      </c>
      <c r="X655">
        <v>-1180195794</v>
      </c>
      <c r="Y655">
        <v>184.86</v>
      </c>
      <c r="AA655">
        <v>0</v>
      </c>
      <c r="AB655">
        <v>1</v>
      </c>
      <c r="AC655">
        <v>0</v>
      </c>
      <c r="AD655">
        <v>0</v>
      </c>
      <c r="AE655">
        <v>0</v>
      </c>
      <c r="AF655">
        <v>1</v>
      </c>
      <c r="AG655">
        <v>0</v>
      </c>
      <c r="AH655">
        <v>0</v>
      </c>
      <c r="AI655">
        <v>1</v>
      </c>
      <c r="AJ655">
        <v>1</v>
      </c>
      <c r="AK655">
        <v>1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184.86</v>
      </c>
      <c r="AU655" t="s">
        <v>3</v>
      </c>
      <c r="AV655">
        <v>0</v>
      </c>
      <c r="AW655">
        <v>2</v>
      </c>
      <c r="AX655">
        <v>40389037</v>
      </c>
      <c r="AY655">
        <v>1</v>
      </c>
      <c r="AZ655">
        <v>0</v>
      </c>
      <c r="BA655">
        <v>648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Y655*Source!I1360</f>
        <v>0</v>
      </c>
      <c r="CY655">
        <f>AB655</f>
        <v>1</v>
      </c>
      <c r="CZ655">
        <f>AF655</f>
        <v>1</v>
      </c>
      <c r="DA655">
        <f>AJ655</f>
        <v>1</v>
      </c>
      <c r="DB655">
        <f t="shared" si="97"/>
        <v>184.86</v>
      </c>
      <c r="DC655">
        <f t="shared" si="98"/>
        <v>0</v>
      </c>
    </row>
    <row r="656" spans="1:107" x14ac:dyDescent="0.2">
      <c r="A656">
        <f>ROW(Source!A1360)</f>
        <v>1360</v>
      </c>
      <c r="B656">
        <v>40385408</v>
      </c>
      <c r="C656">
        <v>40389029</v>
      </c>
      <c r="D656">
        <v>26763489</v>
      </c>
      <c r="E656">
        <v>1</v>
      </c>
      <c r="F656">
        <v>1</v>
      </c>
      <c r="G656">
        <v>26675980</v>
      </c>
      <c r="H656">
        <v>3</v>
      </c>
      <c r="I656" t="s">
        <v>859</v>
      </c>
      <c r="J656" t="s">
        <v>861</v>
      </c>
      <c r="K656" t="s">
        <v>860</v>
      </c>
      <c r="L656">
        <v>1327</v>
      </c>
      <c r="N656">
        <v>1005</v>
      </c>
      <c r="O656" t="s">
        <v>466</v>
      </c>
      <c r="P656" t="s">
        <v>466</v>
      </c>
      <c r="Q656">
        <v>1</v>
      </c>
      <c r="W656">
        <v>0</v>
      </c>
      <c r="X656">
        <v>-1085762825</v>
      </c>
      <c r="Y656">
        <v>220</v>
      </c>
      <c r="AA656">
        <v>106.89</v>
      </c>
      <c r="AB656">
        <v>0</v>
      </c>
      <c r="AC656">
        <v>0</v>
      </c>
      <c r="AD656">
        <v>0</v>
      </c>
      <c r="AE656">
        <v>15.14</v>
      </c>
      <c r="AF656">
        <v>0</v>
      </c>
      <c r="AG656">
        <v>0</v>
      </c>
      <c r="AH656">
        <v>0</v>
      </c>
      <c r="AI656">
        <v>7.06</v>
      </c>
      <c r="AJ656">
        <v>1</v>
      </c>
      <c r="AK656">
        <v>1</v>
      </c>
      <c r="AL656">
        <v>1</v>
      </c>
      <c r="AN656">
        <v>0</v>
      </c>
      <c r="AO656">
        <v>0</v>
      </c>
      <c r="AP656">
        <v>0</v>
      </c>
      <c r="AQ656">
        <v>0</v>
      </c>
      <c r="AR656">
        <v>0</v>
      </c>
      <c r="AS656" t="s">
        <v>3</v>
      </c>
      <c r="AT656">
        <v>220</v>
      </c>
      <c r="AU656" t="s">
        <v>3</v>
      </c>
      <c r="AV656">
        <v>0</v>
      </c>
      <c r="AW656">
        <v>1</v>
      </c>
      <c r="AX656">
        <v>-1</v>
      </c>
      <c r="AY656">
        <v>0</v>
      </c>
      <c r="AZ656">
        <v>0</v>
      </c>
      <c r="BA656" t="s">
        <v>3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Y656*Source!I1360</f>
        <v>0</v>
      </c>
      <c r="CY656">
        <f>AA656</f>
        <v>106.89</v>
      </c>
      <c r="CZ656">
        <f>AE656</f>
        <v>15.14</v>
      </c>
      <c r="DA656">
        <f>AI656</f>
        <v>7.06</v>
      </c>
      <c r="DB656">
        <f t="shared" si="97"/>
        <v>3330.8</v>
      </c>
      <c r="DC656">
        <f t="shared" si="98"/>
        <v>0</v>
      </c>
    </row>
    <row r="657" spans="1:107" x14ac:dyDescent="0.2">
      <c r="A657">
        <f>ROW(Source!A1360)</f>
        <v>1360</v>
      </c>
      <c r="B657">
        <v>40385408</v>
      </c>
      <c r="C657">
        <v>40389029</v>
      </c>
      <c r="D657">
        <v>26763765</v>
      </c>
      <c r="E657">
        <v>1</v>
      </c>
      <c r="F657">
        <v>1</v>
      </c>
      <c r="G657">
        <v>26675980</v>
      </c>
      <c r="H657">
        <v>3</v>
      </c>
      <c r="I657" t="s">
        <v>555</v>
      </c>
      <c r="J657" t="s">
        <v>556</v>
      </c>
      <c r="K657" t="s">
        <v>1311</v>
      </c>
      <c r="L657">
        <v>1348</v>
      </c>
      <c r="N657">
        <v>1009</v>
      </c>
      <c r="O657" t="s">
        <v>57</v>
      </c>
      <c r="P657" t="s">
        <v>57</v>
      </c>
      <c r="Q657">
        <v>1000</v>
      </c>
      <c r="W657">
        <v>0</v>
      </c>
      <c r="X657">
        <v>-109214414</v>
      </c>
      <c r="Y657">
        <v>0.42</v>
      </c>
      <c r="AA657">
        <v>23602.49</v>
      </c>
      <c r="AB657">
        <v>0</v>
      </c>
      <c r="AC657">
        <v>0</v>
      </c>
      <c r="AD657">
        <v>0</v>
      </c>
      <c r="AE657">
        <v>11626.84</v>
      </c>
      <c r="AF657">
        <v>0</v>
      </c>
      <c r="AG657">
        <v>0</v>
      </c>
      <c r="AH657">
        <v>0</v>
      </c>
      <c r="AI657">
        <v>2.0299999999999998</v>
      </c>
      <c r="AJ657">
        <v>1</v>
      </c>
      <c r="AK657">
        <v>1</v>
      </c>
      <c r="AL657">
        <v>1</v>
      </c>
      <c r="AN657">
        <v>0</v>
      </c>
      <c r="AO657">
        <v>0</v>
      </c>
      <c r="AP657">
        <v>0</v>
      </c>
      <c r="AQ657">
        <v>0</v>
      </c>
      <c r="AR657">
        <v>0</v>
      </c>
      <c r="AS657" t="s">
        <v>3</v>
      </c>
      <c r="AT657">
        <v>0.42</v>
      </c>
      <c r="AU657" t="s">
        <v>3</v>
      </c>
      <c r="AV657">
        <v>0</v>
      </c>
      <c r="AW657">
        <v>1</v>
      </c>
      <c r="AX657">
        <v>-1</v>
      </c>
      <c r="AY657">
        <v>0</v>
      </c>
      <c r="AZ657">
        <v>0</v>
      </c>
      <c r="BA657" t="s">
        <v>3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Y657*Source!I1360</f>
        <v>0</v>
      </c>
      <c r="CY657">
        <f>AA657</f>
        <v>23602.49</v>
      </c>
      <c r="CZ657">
        <f>AE657</f>
        <v>11626.84</v>
      </c>
      <c r="DA657">
        <f>AI657</f>
        <v>2.0299999999999998</v>
      </c>
      <c r="DB657">
        <f t="shared" si="97"/>
        <v>4883.2700000000004</v>
      </c>
      <c r="DC657">
        <f t="shared" si="98"/>
        <v>0</v>
      </c>
    </row>
    <row r="658" spans="1:107" x14ac:dyDescent="0.2">
      <c r="A658">
        <f>ROW(Source!A1360)</f>
        <v>1360</v>
      </c>
      <c r="B658">
        <v>40385408</v>
      </c>
      <c r="C658">
        <v>40389029</v>
      </c>
      <c r="D658">
        <v>26781831</v>
      </c>
      <c r="E658">
        <v>1</v>
      </c>
      <c r="F658">
        <v>1</v>
      </c>
      <c r="G658">
        <v>26675980</v>
      </c>
      <c r="H658">
        <v>3</v>
      </c>
      <c r="I658" t="s">
        <v>855</v>
      </c>
      <c r="J658" t="s">
        <v>857</v>
      </c>
      <c r="K658" t="s">
        <v>856</v>
      </c>
      <c r="L658">
        <v>1339</v>
      </c>
      <c r="N658">
        <v>1007</v>
      </c>
      <c r="O658" t="s">
        <v>44</v>
      </c>
      <c r="P658" t="s">
        <v>44</v>
      </c>
      <c r="Q658">
        <v>1</v>
      </c>
      <c r="W658">
        <v>0</v>
      </c>
      <c r="X658">
        <v>-1026059779</v>
      </c>
      <c r="Y658">
        <v>2.5</v>
      </c>
      <c r="AA658">
        <v>3223.93</v>
      </c>
      <c r="AB658">
        <v>0</v>
      </c>
      <c r="AC658">
        <v>0</v>
      </c>
      <c r="AD658">
        <v>0</v>
      </c>
      <c r="AE658">
        <v>396.06</v>
      </c>
      <c r="AF658">
        <v>0</v>
      </c>
      <c r="AG658">
        <v>0</v>
      </c>
      <c r="AH658">
        <v>0</v>
      </c>
      <c r="AI658">
        <v>8.14</v>
      </c>
      <c r="AJ658">
        <v>1</v>
      </c>
      <c r="AK658">
        <v>1</v>
      </c>
      <c r="AL658">
        <v>1</v>
      </c>
      <c r="AN658">
        <v>0</v>
      </c>
      <c r="AO658">
        <v>0</v>
      </c>
      <c r="AP658">
        <v>0</v>
      </c>
      <c r="AQ658">
        <v>0</v>
      </c>
      <c r="AR658">
        <v>0</v>
      </c>
      <c r="AS658" t="s">
        <v>3</v>
      </c>
      <c r="AT658">
        <v>2.5</v>
      </c>
      <c r="AU658" t="s">
        <v>3</v>
      </c>
      <c r="AV658">
        <v>0</v>
      </c>
      <c r="AW658">
        <v>1</v>
      </c>
      <c r="AX658">
        <v>-1</v>
      </c>
      <c r="AY658">
        <v>0</v>
      </c>
      <c r="AZ658">
        <v>0</v>
      </c>
      <c r="BA658" t="s">
        <v>3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Y658*Source!I1360</f>
        <v>0</v>
      </c>
      <c r="CY658">
        <f>AA658</f>
        <v>3223.93</v>
      </c>
      <c r="CZ658">
        <f>AE658</f>
        <v>396.06</v>
      </c>
      <c r="DA658">
        <f>AI658</f>
        <v>8.14</v>
      </c>
      <c r="DB658">
        <f t="shared" si="97"/>
        <v>990.15</v>
      </c>
      <c r="DC658">
        <f t="shared" si="98"/>
        <v>0</v>
      </c>
    </row>
    <row r="659" spans="1:107" x14ac:dyDescent="0.2">
      <c r="A659">
        <f>ROW(Source!A1360)</f>
        <v>1360</v>
      </c>
      <c r="B659">
        <v>40385408</v>
      </c>
      <c r="C659">
        <v>40389029</v>
      </c>
      <c r="D659">
        <v>26736904</v>
      </c>
      <c r="E659">
        <v>26675980</v>
      </c>
      <c r="F659">
        <v>1</v>
      </c>
      <c r="G659">
        <v>26675980</v>
      </c>
      <c r="H659">
        <v>3</v>
      </c>
      <c r="I659" t="s">
        <v>991</v>
      </c>
      <c r="J659" t="s">
        <v>3</v>
      </c>
      <c r="K659" t="s">
        <v>992</v>
      </c>
      <c r="L659">
        <v>1344</v>
      </c>
      <c r="N659">
        <v>1008</v>
      </c>
      <c r="O659" t="s">
        <v>931</v>
      </c>
      <c r="P659" t="s">
        <v>931</v>
      </c>
      <c r="Q659">
        <v>1</v>
      </c>
      <c r="W659">
        <v>0</v>
      </c>
      <c r="X659">
        <v>-94250534</v>
      </c>
      <c r="Y659">
        <v>85.77</v>
      </c>
      <c r="AA659">
        <v>1</v>
      </c>
      <c r="AB659">
        <v>0</v>
      </c>
      <c r="AC659">
        <v>0</v>
      </c>
      <c r="AD659">
        <v>0</v>
      </c>
      <c r="AE659">
        <v>1</v>
      </c>
      <c r="AF659">
        <v>0</v>
      </c>
      <c r="AG659">
        <v>0</v>
      </c>
      <c r="AH659">
        <v>0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85.77</v>
      </c>
      <c r="AU659" t="s">
        <v>3</v>
      </c>
      <c r="AV659">
        <v>0</v>
      </c>
      <c r="AW659">
        <v>2</v>
      </c>
      <c r="AX659">
        <v>40389041</v>
      </c>
      <c r="AY659">
        <v>1</v>
      </c>
      <c r="AZ659">
        <v>0</v>
      </c>
      <c r="BA659">
        <v>652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Y659*Source!I1360</f>
        <v>0</v>
      </c>
      <c r="CY659">
        <f>AA659</f>
        <v>1</v>
      </c>
      <c r="CZ659">
        <f>AE659</f>
        <v>1</v>
      </c>
      <c r="DA659">
        <f>AI659</f>
        <v>1</v>
      </c>
      <c r="DB659">
        <f t="shared" si="97"/>
        <v>85.77</v>
      </c>
      <c r="DC659">
        <f t="shared" si="98"/>
        <v>0</v>
      </c>
    </row>
    <row r="660" spans="1:107" x14ac:dyDescent="0.2">
      <c r="A660">
        <f>ROW(Source!A1398)</f>
        <v>1398</v>
      </c>
      <c r="B660">
        <v>40385408</v>
      </c>
      <c r="C660">
        <v>40389045</v>
      </c>
      <c r="D660">
        <v>26715131</v>
      </c>
      <c r="E660">
        <v>26675980</v>
      </c>
      <c r="F660">
        <v>1</v>
      </c>
      <c r="G660">
        <v>26675980</v>
      </c>
      <c r="H660">
        <v>1</v>
      </c>
      <c r="I660" t="s">
        <v>901</v>
      </c>
      <c r="J660" t="s">
        <v>3</v>
      </c>
      <c r="K660" t="s">
        <v>902</v>
      </c>
      <c r="L660">
        <v>1191</v>
      </c>
      <c r="N660">
        <v>1013</v>
      </c>
      <c r="O660" t="s">
        <v>903</v>
      </c>
      <c r="P660" t="s">
        <v>903</v>
      </c>
      <c r="Q660">
        <v>1</v>
      </c>
      <c r="W660">
        <v>0</v>
      </c>
      <c r="X660">
        <v>476480486</v>
      </c>
      <c r="Y660">
        <v>1.63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1.63</v>
      </c>
      <c r="AU660" t="s">
        <v>3</v>
      </c>
      <c r="AV660">
        <v>1</v>
      </c>
      <c r="AW660">
        <v>2</v>
      </c>
      <c r="AX660">
        <v>40389057</v>
      </c>
      <c r="AY660">
        <v>1</v>
      </c>
      <c r="AZ660">
        <v>0</v>
      </c>
      <c r="BA660">
        <v>653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Y660*Source!I1398</f>
        <v>0</v>
      </c>
      <c r="CY660">
        <f>AD660</f>
        <v>0</v>
      </c>
      <c r="CZ660">
        <f>AH660</f>
        <v>0</v>
      </c>
      <c r="DA660">
        <f>AL660</f>
        <v>1</v>
      </c>
      <c r="DB660">
        <f t="shared" si="97"/>
        <v>0</v>
      </c>
      <c r="DC660">
        <f t="shared" si="98"/>
        <v>0</v>
      </c>
    </row>
    <row r="661" spans="1:107" x14ac:dyDescent="0.2">
      <c r="A661">
        <f>ROW(Source!A1398)</f>
        <v>1398</v>
      </c>
      <c r="B661">
        <v>40385408</v>
      </c>
      <c r="C661">
        <v>40389045</v>
      </c>
      <c r="D661">
        <v>26787933</v>
      </c>
      <c r="E661">
        <v>1</v>
      </c>
      <c r="F661">
        <v>1</v>
      </c>
      <c r="G661">
        <v>26675980</v>
      </c>
      <c r="H661">
        <v>2</v>
      </c>
      <c r="I661" t="s">
        <v>1106</v>
      </c>
      <c r="J661" t="s">
        <v>1107</v>
      </c>
      <c r="K661" t="s">
        <v>1108</v>
      </c>
      <c r="L661">
        <v>1367</v>
      </c>
      <c r="N661">
        <v>1011</v>
      </c>
      <c r="O661" t="s">
        <v>907</v>
      </c>
      <c r="P661" t="s">
        <v>907</v>
      </c>
      <c r="Q661">
        <v>1</v>
      </c>
      <c r="W661">
        <v>0</v>
      </c>
      <c r="X661">
        <v>-869219575</v>
      </c>
      <c r="Y661">
        <v>0.04</v>
      </c>
      <c r="AA661">
        <v>0</v>
      </c>
      <c r="AB661">
        <v>43.4</v>
      </c>
      <c r="AC661">
        <v>2.68</v>
      </c>
      <c r="AD661">
        <v>0</v>
      </c>
      <c r="AE661">
        <v>0</v>
      </c>
      <c r="AF661">
        <v>43.4</v>
      </c>
      <c r="AG661">
        <v>2.68</v>
      </c>
      <c r="AH661">
        <v>0</v>
      </c>
      <c r="AI661">
        <v>1</v>
      </c>
      <c r="AJ661">
        <v>1</v>
      </c>
      <c r="AK661">
        <v>1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0.04</v>
      </c>
      <c r="AU661" t="s">
        <v>3</v>
      </c>
      <c r="AV661">
        <v>0</v>
      </c>
      <c r="AW661">
        <v>2</v>
      </c>
      <c r="AX661">
        <v>40389058</v>
      </c>
      <c r="AY661">
        <v>1</v>
      </c>
      <c r="AZ661">
        <v>0</v>
      </c>
      <c r="BA661">
        <v>654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Y661*Source!I1398</f>
        <v>0</v>
      </c>
      <c r="CY661">
        <f>AB661</f>
        <v>43.4</v>
      </c>
      <c r="CZ661">
        <f>AF661</f>
        <v>43.4</v>
      </c>
      <c r="DA661">
        <f>AJ661</f>
        <v>1</v>
      </c>
      <c r="DB661">
        <f t="shared" si="97"/>
        <v>1.74</v>
      </c>
      <c r="DC661">
        <f t="shared" si="98"/>
        <v>0.11</v>
      </c>
    </row>
    <row r="662" spans="1:107" x14ac:dyDescent="0.2">
      <c r="A662">
        <f>ROW(Source!A1398)</f>
        <v>1398</v>
      </c>
      <c r="B662">
        <v>40385408</v>
      </c>
      <c r="C662">
        <v>40389045</v>
      </c>
      <c r="D662">
        <v>26788338</v>
      </c>
      <c r="E662">
        <v>1</v>
      </c>
      <c r="F662">
        <v>1</v>
      </c>
      <c r="G662">
        <v>26675980</v>
      </c>
      <c r="H662">
        <v>2</v>
      </c>
      <c r="I662" t="s">
        <v>1028</v>
      </c>
      <c r="J662" t="s">
        <v>1029</v>
      </c>
      <c r="K662" t="s">
        <v>1030</v>
      </c>
      <c r="L662">
        <v>1367</v>
      </c>
      <c r="N662">
        <v>1011</v>
      </c>
      <c r="O662" t="s">
        <v>907</v>
      </c>
      <c r="P662" t="s">
        <v>907</v>
      </c>
      <c r="Q662">
        <v>1</v>
      </c>
      <c r="W662">
        <v>0</v>
      </c>
      <c r="X662">
        <v>593980231</v>
      </c>
      <c r="Y662">
        <v>0.11</v>
      </c>
      <c r="AA662">
        <v>0</v>
      </c>
      <c r="AB662">
        <v>2.36</v>
      </c>
      <c r="AC662">
        <v>0.04</v>
      </c>
      <c r="AD662">
        <v>0</v>
      </c>
      <c r="AE662">
        <v>0</v>
      </c>
      <c r="AF662">
        <v>2.36</v>
      </c>
      <c r="AG662">
        <v>0.04</v>
      </c>
      <c r="AH662">
        <v>0</v>
      </c>
      <c r="AI662">
        <v>1</v>
      </c>
      <c r="AJ662">
        <v>1</v>
      </c>
      <c r="AK662">
        <v>1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0.11</v>
      </c>
      <c r="AU662" t="s">
        <v>3</v>
      </c>
      <c r="AV662">
        <v>0</v>
      </c>
      <c r="AW662">
        <v>2</v>
      </c>
      <c r="AX662">
        <v>40389059</v>
      </c>
      <c r="AY662">
        <v>1</v>
      </c>
      <c r="AZ662">
        <v>0</v>
      </c>
      <c r="BA662">
        <v>655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Y662*Source!I1398</f>
        <v>0</v>
      </c>
      <c r="CY662">
        <f>AB662</f>
        <v>2.36</v>
      </c>
      <c r="CZ662">
        <f>AF662</f>
        <v>2.36</v>
      </c>
      <c r="DA662">
        <f>AJ662</f>
        <v>1</v>
      </c>
      <c r="DB662">
        <f t="shared" si="97"/>
        <v>0.26</v>
      </c>
      <c r="DC662">
        <f t="shared" si="98"/>
        <v>0</v>
      </c>
    </row>
    <row r="663" spans="1:107" x14ac:dyDescent="0.2">
      <c r="A663">
        <f>ROW(Source!A1398)</f>
        <v>1398</v>
      </c>
      <c r="B663">
        <v>40385408</v>
      </c>
      <c r="C663">
        <v>40389045</v>
      </c>
      <c r="D663">
        <v>26764190</v>
      </c>
      <c r="E663">
        <v>1</v>
      </c>
      <c r="F663">
        <v>1</v>
      </c>
      <c r="G663">
        <v>26675980</v>
      </c>
      <c r="H663">
        <v>3</v>
      </c>
      <c r="I663" t="s">
        <v>1211</v>
      </c>
      <c r="J663" t="s">
        <v>1212</v>
      </c>
      <c r="K663" t="s">
        <v>1213</v>
      </c>
      <c r="L663">
        <v>1348</v>
      </c>
      <c r="N663">
        <v>1009</v>
      </c>
      <c r="O663" t="s">
        <v>57</v>
      </c>
      <c r="P663" t="s">
        <v>57</v>
      </c>
      <c r="Q663">
        <v>1000</v>
      </c>
      <c r="W663">
        <v>0</v>
      </c>
      <c r="X663">
        <v>-2027629846</v>
      </c>
      <c r="Y663">
        <v>3.0000000000000001E-5</v>
      </c>
      <c r="AA663">
        <v>7075.07</v>
      </c>
      <c r="AB663">
        <v>0</v>
      </c>
      <c r="AC663">
        <v>0</v>
      </c>
      <c r="AD663">
        <v>0</v>
      </c>
      <c r="AE663">
        <v>7075.07</v>
      </c>
      <c r="AF663">
        <v>0</v>
      </c>
      <c r="AG663">
        <v>0</v>
      </c>
      <c r="AH663">
        <v>0</v>
      </c>
      <c r="AI663">
        <v>1</v>
      </c>
      <c r="AJ663">
        <v>1</v>
      </c>
      <c r="AK663">
        <v>1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3.0000000000000001E-5</v>
      </c>
      <c r="AU663" t="s">
        <v>3</v>
      </c>
      <c r="AV663">
        <v>0</v>
      </c>
      <c r="AW663">
        <v>2</v>
      </c>
      <c r="AX663">
        <v>40389060</v>
      </c>
      <c r="AY663">
        <v>1</v>
      </c>
      <c r="AZ663">
        <v>0</v>
      </c>
      <c r="BA663">
        <v>656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Y663*Source!I1398</f>
        <v>0</v>
      </c>
      <c r="CY663">
        <f t="shared" ref="CY663:CY670" si="99">AA663</f>
        <v>7075.07</v>
      </c>
      <c r="CZ663">
        <f t="shared" ref="CZ663:CZ670" si="100">AE663</f>
        <v>7075.07</v>
      </c>
      <c r="DA663">
        <f t="shared" ref="DA663:DA670" si="101">AI663</f>
        <v>1</v>
      </c>
      <c r="DB663">
        <f t="shared" si="97"/>
        <v>0.21</v>
      </c>
      <c r="DC663">
        <f t="shared" si="98"/>
        <v>0</v>
      </c>
    </row>
    <row r="664" spans="1:107" x14ac:dyDescent="0.2">
      <c r="A664">
        <f>ROW(Source!A1398)</f>
        <v>1398</v>
      </c>
      <c r="B664">
        <v>40385408</v>
      </c>
      <c r="C664">
        <v>40389045</v>
      </c>
      <c r="D664">
        <v>26763322</v>
      </c>
      <c r="E664">
        <v>1</v>
      </c>
      <c r="F664">
        <v>1</v>
      </c>
      <c r="G664">
        <v>26675980</v>
      </c>
      <c r="H664">
        <v>3</v>
      </c>
      <c r="I664" t="s">
        <v>565</v>
      </c>
      <c r="J664" t="s">
        <v>567</v>
      </c>
      <c r="K664" t="s">
        <v>566</v>
      </c>
      <c r="L664">
        <v>1339</v>
      </c>
      <c r="N664">
        <v>1007</v>
      </c>
      <c r="O664" t="s">
        <v>44</v>
      </c>
      <c r="P664" t="s">
        <v>44</v>
      </c>
      <c r="Q664">
        <v>1</v>
      </c>
      <c r="W664">
        <v>0</v>
      </c>
      <c r="X664">
        <v>-862991314</v>
      </c>
      <c r="Y664">
        <v>2.0000000000000002E-5</v>
      </c>
      <c r="AA664">
        <v>7.07</v>
      </c>
      <c r="AB664">
        <v>0</v>
      </c>
      <c r="AC664">
        <v>0</v>
      </c>
      <c r="AD664">
        <v>0</v>
      </c>
      <c r="AE664">
        <v>7.07</v>
      </c>
      <c r="AF664">
        <v>0</v>
      </c>
      <c r="AG664">
        <v>0</v>
      </c>
      <c r="AH664">
        <v>0</v>
      </c>
      <c r="AI664">
        <v>1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2.0000000000000002E-5</v>
      </c>
      <c r="AU664" t="s">
        <v>3</v>
      </c>
      <c r="AV664">
        <v>0</v>
      </c>
      <c r="AW664">
        <v>2</v>
      </c>
      <c r="AX664">
        <v>40389061</v>
      </c>
      <c r="AY664">
        <v>1</v>
      </c>
      <c r="AZ664">
        <v>0</v>
      </c>
      <c r="BA664">
        <v>657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Y664*Source!I1398</f>
        <v>0</v>
      </c>
      <c r="CY664">
        <f t="shared" si="99"/>
        <v>7.07</v>
      </c>
      <c r="CZ664">
        <f t="shared" si="100"/>
        <v>7.07</v>
      </c>
      <c r="DA664">
        <f t="shared" si="101"/>
        <v>1</v>
      </c>
      <c r="DB664">
        <f t="shared" si="97"/>
        <v>0</v>
      </c>
      <c r="DC664">
        <f t="shared" si="98"/>
        <v>0</v>
      </c>
    </row>
    <row r="665" spans="1:107" x14ac:dyDescent="0.2">
      <c r="A665">
        <f>ROW(Source!A1398)</f>
        <v>1398</v>
      </c>
      <c r="B665">
        <v>40385408</v>
      </c>
      <c r="C665">
        <v>40389045</v>
      </c>
      <c r="D665">
        <v>26764411</v>
      </c>
      <c r="E665">
        <v>1</v>
      </c>
      <c r="F665">
        <v>1</v>
      </c>
      <c r="G665">
        <v>26675980</v>
      </c>
      <c r="H665">
        <v>3</v>
      </c>
      <c r="I665" t="s">
        <v>1214</v>
      </c>
      <c r="J665" t="s">
        <v>1215</v>
      </c>
      <c r="K665" t="s">
        <v>1216</v>
      </c>
      <c r="L665">
        <v>1348</v>
      </c>
      <c r="N665">
        <v>1009</v>
      </c>
      <c r="O665" t="s">
        <v>57</v>
      </c>
      <c r="P665" t="s">
        <v>57</v>
      </c>
      <c r="Q665">
        <v>1000</v>
      </c>
      <c r="W665">
        <v>0</v>
      </c>
      <c r="X665">
        <v>2051816571</v>
      </c>
      <c r="Y665">
        <v>2.0000000000000002E-5</v>
      </c>
      <c r="AA665">
        <v>483.86</v>
      </c>
      <c r="AB665">
        <v>0</v>
      </c>
      <c r="AC665">
        <v>0</v>
      </c>
      <c r="AD665">
        <v>0</v>
      </c>
      <c r="AE665">
        <v>483.86</v>
      </c>
      <c r="AF665">
        <v>0</v>
      </c>
      <c r="AG665">
        <v>0</v>
      </c>
      <c r="AH665">
        <v>0</v>
      </c>
      <c r="AI665">
        <v>1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2.0000000000000002E-5</v>
      </c>
      <c r="AU665" t="s">
        <v>3</v>
      </c>
      <c r="AV665">
        <v>0</v>
      </c>
      <c r="AW665">
        <v>2</v>
      </c>
      <c r="AX665">
        <v>40389062</v>
      </c>
      <c r="AY665">
        <v>1</v>
      </c>
      <c r="AZ665">
        <v>0</v>
      </c>
      <c r="BA665">
        <v>658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Y665*Source!I1398</f>
        <v>0</v>
      </c>
      <c r="CY665">
        <f t="shared" si="99"/>
        <v>483.86</v>
      </c>
      <c r="CZ665">
        <f t="shared" si="100"/>
        <v>483.86</v>
      </c>
      <c r="DA665">
        <f t="shared" si="101"/>
        <v>1</v>
      </c>
      <c r="DB665">
        <f t="shared" si="97"/>
        <v>0.01</v>
      </c>
      <c r="DC665">
        <f t="shared" si="98"/>
        <v>0</v>
      </c>
    </row>
    <row r="666" spans="1:107" x14ac:dyDescent="0.2">
      <c r="A666">
        <f>ROW(Source!A1398)</f>
        <v>1398</v>
      </c>
      <c r="B666">
        <v>40385408</v>
      </c>
      <c r="C666">
        <v>40389045</v>
      </c>
      <c r="D666">
        <v>26766612</v>
      </c>
      <c r="E666">
        <v>1</v>
      </c>
      <c r="F666">
        <v>1</v>
      </c>
      <c r="G666">
        <v>26675980</v>
      </c>
      <c r="H666">
        <v>3</v>
      </c>
      <c r="I666" t="s">
        <v>1217</v>
      </c>
      <c r="J666" t="s">
        <v>1218</v>
      </c>
      <c r="K666" t="s">
        <v>1219</v>
      </c>
      <c r="L666">
        <v>1348</v>
      </c>
      <c r="N666">
        <v>1009</v>
      </c>
      <c r="O666" t="s">
        <v>57</v>
      </c>
      <c r="P666" t="s">
        <v>57</v>
      </c>
      <c r="Q666">
        <v>1000</v>
      </c>
      <c r="W666">
        <v>0</v>
      </c>
      <c r="X666">
        <v>2578837</v>
      </c>
      <c r="Y666">
        <v>2.0000000000000002E-5</v>
      </c>
      <c r="AA666">
        <v>137363.19</v>
      </c>
      <c r="AB666">
        <v>0</v>
      </c>
      <c r="AC666">
        <v>0</v>
      </c>
      <c r="AD666">
        <v>0</v>
      </c>
      <c r="AE666">
        <v>137363.19</v>
      </c>
      <c r="AF666">
        <v>0</v>
      </c>
      <c r="AG666">
        <v>0</v>
      </c>
      <c r="AH666">
        <v>0</v>
      </c>
      <c r="AI666">
        <v>1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2.0000000000000002E-5</v>
      </c>
      <c r="AU666" t="s">
        <v>3</v>
      </c>
      <c r="AV666">
        <v>0</v>
      </c>
      <c r="AW666">
        <v>2</v>
      </c>
      <c r="AX666">
        <v>40389063</v>
      </c>
      <c r="AY666">
        <v>1</v>
      </c>
      <c r="AZ666">
        <v>0</v>
      </c>
      <c r="BA666">
        <v>659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Y666*Source!I1398</f>
        <v>0</v>
      </c>
      <c r="CY666">
        <f t="shared" si="99"/>
        <v>137363.19</v>
      </c>
      <c r="CZ666">
        <f t="shared" si="100"/>
        <v>137363.19</v>
      </c>
      <c r="DA666">
        <f t="shared" si="101"/>
        <v>1</v>
      </c>
      <c r="DB666">
        <f t="shared" si="97"/>
        <v>2.75</v>
      </c>
      <c r="DC666">
        <f t="shared" si="98"/>
        <v>0</v>
      </c>
    </row>
    <row r="667" spans="1:107" x14ac:dyDescent="0.2">
      <c r="A667">
        <f>ROW(Source!A1398)</f>
        <v>1398</v>
      </c>
      <c r="B667">
        <v>40385408</v>
      </c>
      <c r="C667">
        <v>40389045</v>
      </c>
      <c r="D667">
        <v>26763881</v>
      </c>
      <c r="E667">
        <v>1</v>
      </c>
      <c r="F667">
        <v>1</v>
      </c>
      <c r="G667">
        <v>26675980</v>
      </c>
      <c r="H667">
        <v>3</v>
      </c>
      <c r="I667" t="s">
        <v>174</v>
      </c>
      <c r="J667" t="s">
        <v>176</v>
      </c>
      <c r="K667" t="s">
        <v>175</v>
      </c>
      <c r="L667">
        <v>1339</v>
      </c>
      <c r="N667">
        <v>1007</v>
      </c>
      <c r="O667" t="s">
        <v>44</v>
      </c>
      <c r="P667" t="s">
        <v>44</v>
      </c>
      <c r="Q667">
        <v>1</v>
      </c>
      <c r="W667">
        <v>0</v>
      </c>
      <c r="X667">
        <v>2069056849</v>
      </c>
      <c r="Y667">
        <v>6.0000000000000002E-5</v>
      </c>
      <c r="AA667">
        <v>104.99</v>
      </c>
      <c r="AB667">
        <v>0</v>
      </c>
      <c r="AC667">
        <v>0</v>
      </c>
      <c r="AD667">
        <v>0</v>
      </c>
      <c r="AE667">
        <v>104.99</v>
      </c>
      <c r="AF667">
        <v>0</v>
      </c>
      <c r="AG667">
        <v>0</v>
      </c>
      <c r="AH667">
        <v>0</v>
      </c>
      <c r="AI667">
        <v>1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6.0000000000000002E-5</v>
      </c>
      <c r="AU667" t="s">
        <v>3</v>
      </c>
      <c r="AV667">
        <v>0</v>
      </c>
      <c r="AW667">
        <v>2</v>
      </c>
      <c r="AX667">
        <v>40389064</v>
      </c>
      <c r="AY667">
        <v>1</v>
      </c>
      <c r="AZ667">
        <v>0</v>
      </c>
      <c r="BA667">
        <v>660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Y667*Source!I1398</f>
        <v>0</v>
      </c>
      <c r="CY667">
        <f t="shared" si="99"/>
        <v>104.99</v>
      </c>
      <c r="CZ667">
        <f t="shared" si="100"/>
        <v>104.99</v>
      </c>
      <c r="DA667">
        <f t="shared" si="101"/>
        <v>1</v>
      </c>
      <c r="DB667">
        <f t="shared" si="97"/>
        <v>0.01</v>
      </c>
      <c r="DC667">
        <f t="shared" si="98"/>
        <v>0</v>
      </c>
    </row>
    <row r="668" spans="1:107" x14ac:dyDescent="0.2">
      <c r="A668">
        <f>ROW(Source!A1398)</f>
        <v>1398</v>
      </c>
      <c r="B668">
        <v>40385408</v>
      </c>
      <c r="C668">
        <v>40389045</v>
      </c>
      <c r="D668">
        <v>26770249</v>
      </c>
      <c r="E668">
        <v>1</v>
      </c>
      <c r="F668">
        <v>1</v>
      </c>
      <c r="G668">
        <v>26675980</v>
      </c>
      <c r="H668">
        <v>3</v>
      </c>
      <c r="I668" t="s">
        <v>872</v>
      </c>
      <c r="J668" t="s">
        <v>874</v>
      </c>
      <c r="K668" t="s">
        <v>873</v>
      </c>
      <c r="L668">
        <v>1301</v>
      </c>
      <c r="N668">
        <v>1003</v>
      </c>
      <c r="O668" t="s">
        <v>530</v>
      </c>
      <c r="P668" t="s">
        <v>530</v>
      </c>
      <c r="Q668">
        <v>1</v>
      </c>
      <c r="W668">
        <v>0</v>
      </c>
      <c r="X668">
        <v>-1216834619</v>
      </c>
      <c r="Y668">
        <v>2.9000000000000001E-2</v>
      </c>
      <c r="AA668">
        <v>182.55</v>
      </c>
      <c r="AB668">
        <v>0</v>
      </c>
      <c r="AC668">
        <v>0</v>
      </c>
      <c r="AD668">
        <v>0</v>
      </c>
      <c r="AE668">
        <v>182.55</v>
      </c>
      <c r="AF668">
        <v>0</v>
      </c>
      <c r="AG668">
        <v>0</v>
      </c>
      <c r="AH668">
        <v>0</v>
      </c>
      <c r="AI668">
        <v>1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2.9000000000000001E-2</v>
      </c>
      <c r="AU668" t="s">
        <v>3</v>
      </c>
      <c r="AV668">
        <v>0</v>
      </c>
      <c r="AW668">
        <v>2</v>
      </c>
      <c r="AX668">
        <v>40389065</v>
      </c>
      <c r="AY668">
        <v>1</v>
      </c>
      <c r="AZ668">
        <v>0</v>
      </c>
      <c r="BA668">
        <v>661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Y668*Source!I1398</f>
        <v>0</v>
      </c>
      <c r="CY668">
        <f t="shared" si="99"/>
        <v>182.55</v>
      </c>
      <c r="CZ668">
        <f t="shared" si="100"/>
        <v>182.55</v>
      </c>
      <c r="DA668">
        <f t="shared" si="101"/>
        <v>1</v>
      </c>
      <c r="DB668">
        <f t="shared" si="97"/>
        <v>5.29</v>
      </c>
      <c r="DC668">
        <f t="shared" si="98"/>
        <v>0</v>
      </c>
    </row>
    <row r="669" spans="1:107" x14ac:dyDescent="0.2">
      <c r="A669">
        <f>ROW(Source!A1398)</f>
        <v>1398</v>
      </c>
      <c r="B669">
        <v>40385408</v>
      </c>
      <c r="C669">
        <v>40389045</v>
      </c>
      <c r="D669">
        <v>26770249</v>
      </c>
      <c r="E669">
        <v>1</v>
      </c>
      <c r="F669">
        <v>1</v>
      </c>
      <c r="G669">
        <v>26675980</v>
      </c>
      <c r="H669">
        <v>3</v>
      </c>
      <c r="I669" t="s">
        <v>872</v>
      </c>
      <c r="J669" t="s">
        <v>874</v>
      </c>
      <c r="K669" t="s">
        <v>873</v>
      </c>
      <c r="L669">
        <v>1301</v>
      </c>
      <c r="N669">
        <v>1003</v>
      </c>
      <c r="O669" t="s">
        <v>530</v>
      </c>
      <c r="P669" t="s">
        <v>530</v>
      </c>
      <c r="Q669">
        <v>1</v>
      </c>
      <c r="W669">
        <v>0</v>
      </c>
      <c r="X669">
        <v>-1216834619</v>
      </c>
      <c r="Y669">
        <v>1.02</v>
      </c>
      <c r="AA669">
        <v>629.79999999999995</v>
      </c>
      <c r="AB669">
        <v>0</v>
      </c>
      <c r="AC669">
        <v>0</v>
      </c>
      <c r="AD669">
        <v>0</v>
      </c>
      <c r="AE669">
        <v>182.55</v>
      </c>
      <c r="AF669">
        <v>0</v>
      </c>
      <c r="AG669">
        <v>0</v>
      </c>
      <c r="AH669">
        <v>0</v>
      </c>
      <c r="AI669">
        <v>3.45</v>
      </c>
      <c r="AJ669">
        <v>1</v>
      </c>
      <c r="AK669">
        <v>1</v>
      </c>
      <c r="AL669">
        <v>1</v>
      </c>
      <c r="AN669">
        <v>0</v>
      </c>
      <c r="AO669">
        <v>0</v>
      </c>
      <c r="AP669">
        <v>0</v>
      </c>
      <c r="AQ669">
        <v>0</v>
      </c>
      <c r="AR669">
        <v>0</v>
      </c>
      <c r="AS669" t="s">
        <v>3</v>
      </c>
      <c r="AT669">
        <v>1.02</v>
      </c>
      <c r="AU669" t="s">
        <v>3</v>
      </c>
      <c r="AV669">
        <v>0</v>
      </c>
      <c r="AW669">
        <v>1</v>
      </c>
      <c r="AX669">
        <v>-1</v>
      </c>
      <c r="AY669">
        <v>0</v>
      </c>
      <c r="AZ669">
        <v>0</v>
      </c>
      <c r="BA669" t="s">
        <v>3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Y669*Source!I1398</f>
        <v>0</v>
      </c>
      <c r="CY669">
        <f t="shared" si="99"/>
        <v>629.79999999999995</v>
      </c>
      <c r="CZ669">
        <f t="shared" si="100"/>
        <v>182.55</v>
      </c>
      <c r="DA669">
        <f t="shared" si="101"/>
        <v>3.45</v>
      </c>
      <c r="DB669">
        <f t="shared" si="97"/>
        <v>186.2</v>
      </c>
      <c r="DC669">
        <f t="shared" si="98"/>
        <v>0</v>
      </c>
    </row>
    <row r="670" spans="1:107" x14ac:dyDescent="0.2">
      <c r="A670">
        <f>ROW(Source!A1398)</f>
        <v>1398</v>
      </c>
      <c r="B670">
        <v>40385408</v>
      </c>
      <c r="C670">
        <v>40389045</v>
      </c>
      <c r="D670">
        <v>26786236</v>
      </c>
      <c r="E670">
        <v>1</v>
      </c>
      <c r="F670">
        <v>1</v>
      </c>
      <c r="G670">
        <v>26675980</v>
      </c>
      <c r="H670">
        <v>3</v>
      </c>
      <c r="I670" t="s">
        <v>876</v>
      </c>
      <c r="J670" t="s">
        <v>878</v>
      </c>
      <c r="K670" t="s">
        <v>877</v>
      </c>
      <c r="L670">
        <v>1354</v>
      </c>
      <c r="N670">
        <v>1010</v>
      </c>
      <c r="O670" t="s">
        <v>344</v>
      </c>
      <c r="P670" t="s">
        <v>344</v>
      </c>
      <c r="Q670">
        <v>1</v>
      </c>
      <c r="W670">
        <v>0</v>
      </c>
      <c r="X670">
        <v>-1699762823</v>
      </c>
      <c r="Y670">
        <v>2</v>
      </c>
      <c r="AA670">
        <v>257.27</v>
      </c>
      <c r="AB670">
        <v>0</v>
      </c>
      <c r="AC670">
        <v>0</v>
      </c>
      <c r="AD670">
        <v>0</v>
      </c>
      <c r="AE670">
        <v>89.02</v>
      </c>
      <c r="AF670">
        <v>0</v>
      </c>
      <c r="AG670">
        <v>0</v>
      </c>
      <c r="AH670">
        <v>0</v>
      </c>
      <c r="AI670">
        <v>2.89</v>
      </c>
      <c r="AJ670">
        <v>1</v>
      </c>
      <c r="AK670">
        <v>1</v>
      </c>
      <c r="AL670">
        <v>1</v>
      </c>
      <c r="AN670">
        <v>0</v>
      </c>
      <c r="AO670">
        <v>0</v>
      </c>
      <c r="AP670">
        <v>0</v>
      </c>
      <c r="AQ670">
        <v>0</v>
      </c>
      <c r="AR670">
        <v>0</v>
      </c>
      <c r="AS670" t="s">
        <v>3</v>
      </c>
      <c r="AT670">
        <v>2</v>
      </c>
      <c r="AU670" t="s">
        <v>3</v>
      </c>
      <c r="AV670">
        <v>0</v>
      </c>
      <c r="AW670">
        <v>1</v>
      </c>
      <c r="AX670">
        <v>-1</v>
      </c>
      <c r="AY670">
        <v>0</v>
      </c>
      <c r="AZ670">
        <v>0</v>
      </c>
      <c r="BA670" t="s">
        <v>3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Y670*Source!I1398</f>
        <v>0</v>
      </c>
      <c r="CY670">
        <f t="shared" si="99"/>
        <v>257.27</v>
      </c>
      <c r="CZ670">
        <f t="shared" si="100"/>
        <v>89.02</v>
      </c>
      <c r="DA670">
        <f t="shared" si="101"/>
        <v>2.89</v>
      </c>
      <c r="DB670">
        <f t="shared" si="97"/>
        <v>178.04</v>
      </c>
      <c r="DC670">
        <f t="shared" si="98"/>
        <v>0</v>
      </c>
    </row>
    <row r="671" spans="1:107" x14ac:dyDescent="0.2">
      <c r="A671">
        <f>ROW(Source!A1435)</f>
        <v>1435</v>
      </c>
      <c r="B671">
        <v>40385408</v>
      </c>
      <c r="C671">
        <v>40389070</v>
      </c>
      <c r="D671">
        <v>26715131</v>
      </c>
      <c r="E671">
        <v>26675980</v>
      </c>
      <c r="F671">
        <v>1</v>
      </c>
      <c r="G671">
        <v>26675980</v>
      </c>
      <c r="H671">
        <v>1</v>
      </c>
      <c r="I671" t="s">
        <v>901</v>
      </c>
      <c r="J671" t="s">
        <v>3</v>
      </c>
      <c r="K671" t="s">
        <v>902</v>
      </c>
      <c r="L671">
        <v>1191</v>
      </c>
      <c r="N671">
        <v>1013</v>
      </c>
      <c r="O671" t="s">
        <v>903</v>
      </c>
      <c r="P671" t="s">
        <v>903</v>
      </c>
      <c r="Q671">
        <v>1</v>
      </c>
      <c r="W671">
        <v>0</v>
      </c>
      <c r="X671">
        <v>476480486</v>
      </c>
      <c r="Y671">
        <v>518.48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518.48</v>
      </c>
      <c r="AU671" t="s">
        <v>3</v>
      </c>
      <c r="AV671">
        <v>1</v>
      </c>
      <c r="AW671">
        <v>2</v>
      </c>
      <c r="AX671">
        <v>40389073</v>
      </c>
      <c r="AY671">
        <v>1</v>
      </c>
      <c r="AZ671">
        <v>0</v>
      </c>
      <c r="BA671">
        <v>664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Y671*Source!I1435</f>
        <v>0</v>
      </c>
      <c r="CY671">
        <f>AD671</f>
        <v>0</v>
      </c>
      <c r="CZ671">
        <f>AH671</f>
        <v>0</v>
      </c>
      <c r="DA671">
        <f>AL671</f>
        <v>1</v>
      </c>
      <c r="DB671">
        <f t="shared" si="97"/>
        <v>0</v>
      </c>
      <c r="DC671">
        <f t="shared" si="98"/>
        <v>0</v>
      </c>
    </row>
    <row r="672" spans="1:107" x14ac:dyDescent="0.2">
      <c r="A672">
        <f>ROW(Source!A1435)</f>
        <v>1435</v>
      </c>
      <c r="B672">
        <v>40385408</v>
      </c>
      <c r="C672">
        <v>40389070</v>
      </c>
      <c r="D672">
        <v>26715879</v>
      </c>
      <c r="E672">
        <v>26675980</v>
      </c>
      <c r="F672">
        <v>1</v>
      </c>
      <c r="G672">
        <v>26675980</v>
      </c>
      <c r="H672">
        <v>2</v>
      </c>
      <c r="I672" t="s">
        <v>929</v>
      </c>
      <c r="J672" t="s">
        <v>3</v>
      </c>
      <c r="K672" t="s">
        <v>930</v>
      </c>
      <c r="L672">
        <v>1344</v>
      </c>
      <c r="N672">
        <v>1008</v>
      </c>
      <c r="O672" t="s">
        <v>931</v>
      </c>
      <c r="P672" t="s">
        <v>931</v>
      </c>
      <c r="Q672">
        <v>1</v>
      </c>
      <c r="W672">
        <v>0</v>
      </c>
      <c r="X672">
        <v>-1180195794</v>
      </c>
      <c r="Y672">
        <v>147.71</v>
      </c>
      <c r="AA672">
        <v>0</v>
      </c>
      <c r="AB672">
        <v>1.05</v>
      </c>
      <c r="AC672">
        <v>0</v>
      </c>
      <c r="AD672">
        <v>0</v>
      </c>
      <c r="AE672">
        <v>0</v>
      </c>
      <c r="AF672">
        <v>1</v>
      </c>
      <c r="AG672">
        <v>0</v>
      </c>
      <c r="AH672">
        <v>0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0</v>
      </c>
      <c r="AQ672">
        <v>0</v>
      </c>
      <c r="AR672">
        <v>0</v>
      </c>
      <c r="AS672" t="s">
        <v>3</v>
      </c>
      <c r="AT672">
        <v>147.71</v>
      </c>
      <c r="AU672" t="s">
        <v>3</v>
      </c>
      <c r="AV672">
        <v>0</v>
      </c>
      <c r="AW672">
        <v>2</v>
      </c>
      <c r="AX672">
        <v>40389074</v>
      </c>
      <c r="AY672">
        <v>1</v>
      </c>
      <c r="AZ672">
        <v>0</v>
      </c>
      <c r="BA672">
        <v>665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Y672*Source!I1435</f>
        <v>0</v>
      </c>
      <c r="CY672">
        <f>AB672</f>
        <v>1.05</v>
      </c>
      <c r="CZ672">
        <f>AF672</f>
        <v>1</v>
      </c>
      <c r="DA672">
        <f>AJ672</f>
        <v>1</v>
      </c>
      <c r="DB672">
        <f t="shared" si="97"/>
        <v>147.71</v>
      </c>
      <c r="DC672">
        <f t="shared" si="98"/>
        <v>0</v>
      </c>
    </row>
    <row r="673" spans="1:107" x14ac:dyDescent="0.2">
      <c r="A673">
        <f>ROW(Source!A1470)</f>
        <v>1470</v>
      </c>
      <c r="B673">
        <v>40385408</v>
      </c>
      <c r="C673">
        <v>40389075</v>
      </c>
      <c r="D673">
        <v>26715131</v>
      </c>
      <c r="E673">
        <v>26675980</v>
      </c>
      <c r="F673">
        <v>1</v>
      </c>
      <c r="G673">
        <v>26675980</v>
      </c>
      <c r="H673">
        <v>1</v>
      </c>
      <c r="I673" t="s">
        <v>901</v>
      </c>
      <c r="J673" t="s">
        <v>3</v>
      </c>
      <c r="K673" t="s">
        <v>902</v>
      </c>
      <c r="L673">
        <v>1191</v>
      </c>
      <c r="N673">
        <v>1013</v>
      </c>
      <c r="O673" t="s">
        <v>903</v>
      </c>
      <c r="P673" t="s">
        <v>903</v>
      </c>
      <c r="Q673">
        <v>1</v>
      </c>
      <c r="W673">
        <v>0</v>
      </c>
      <c r="X673">
        <v>476480486</v>
      </c>
      <c r="Y673">
        <v>122.33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122.33</v>
      </c>
      <c r="AU673" t="s">
        <v>3</v>
      </c>
      <c r="AV673">
        <v>1</v>
      </c>
      <c r="AW673">
        <v>2</v>
      </c>
      <c r="AX673">
        <v>40389079</v>
      </c>
      <c r="AY673">
        <v>1</v>
      </c>
      <c r="AZ673">
        <v>0</v>
      </c>
      <c r="BA673">
        <v>666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Y673*Source!I1470</f>
        <v>0</v>
      </c>
      <c r="CY673">
        <f>AD673</f>
        <v>0</v>
      </c>
      <c r="CZ673">
        <f>AH673</f>
        <v>0</v>
      </c>
      <c r="DA673">
        <f>AL673</f>
        <v>1</v>
      </c>
      <c r="DB673">
        <f t="shared" si="97"/>
        <v>0</v>
      </c>
      <c r="DC673">
        <f t="shared" si="98"/>
        <v>0</v>
      </c>
    </row>
    <row r="674" spans="1:107" x14ac:dyDescent="0.2">
      <c r="A674">
        <f>ROW(Source!A1470)</f>
        <v>1470</v>
      </c>
      <c r="B674">
        <v>40385408</v>
      </c>
      <c r="C674">
        <v>40389075</v>
      </c>
      <c r="D674">
        <v>26715879</v>
      </c>
      <c r="E674">
        <v>26675980</v>
      </c>
      <c r="F674">
        <v>1</v>
      </c>
      <c r="G674">
        <v>26675980</v>
      </c>
      <c r="H674">
        <v>2</v>
      </c>
      <c r="I674" t="s">
        <v>929</v>
      </c>
      <c r="J674" t="s">
        <v>3</v>
      </c>
      <c r="K674" t="s">
        <v>930</v>
      </c>
      <c r="L674">
        <v>1344</v>
      </c>
      <c r="N674">
        <v>1008</v>
      </c>
      <c r="O674" t="s">
        <v>931</v>
      </c>
      <c r="P674" t="s">
        <v>931</v>
      </c>
      <c r="Q674">
        <v>1</v>
      </c>
      <c r="W674">
        <v>0</v>
      </c>
      <c r="X674">
        <v>-1180195794</v>
      </c>
      <c r="Y674">
        <v>274.18</v>
      </c>
      <c r="AA674">
        <v>0</v>
      </c>
      <c r="AB674">
        <v>1</v>
      </c>
      <c r="AC674">
        <v>0</v>
      </c>
      <c r="AD674">
        <v>0</v>
      </c>
      <c r="AE674">
        <v>0</v>
      </c>
      <c r="AF674">
        <v>1</v>
      </c>
      <c r="AG674">
        <v>0</v>
      </c>
      <c r="AH674">
        <v>0</v>
      </c>
      <c r="AI674">
        <v>1</v>
      </c>
      <c r="AJ674">
        <v>1</v>
      </c>
      <c r="AK674">
        <v>1</v>
      </c>
      <c r="AL674">
        <v>1</v>
      </c>
      <c r="AN674">
        <v>0</v>
      </c>
      <c r="AO674">
        <v>1</v>
      </c>
      <c r="AP674">
        <v>0</v>
      </c>
      <c r="AQ674">
        <v>0</v>
      </c>
      <c r="AR674">
        <v>0</v>
      </c>
      <c r="AS674" t="s">
        <v>3</v>
      </c>
      <c r="AT674">
        <v>274.18</v>
      </c>
      <c r="AU674" t="s">
        <v>3</v>
      </c>
      <c r="AV674">
        <v>0</v>
      </c>
      <c r="AW674">
        <v>2</v>
      </c>
      <c r="AX674">
        <v>40389080</v>
      </c>
      <c r="AY674">
        <v>1</v>
      </c>
      <c r="AZ674">
        <v>0</v>
      </c>
      <c r="BA674">
        <v>667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Y674*Source!I1470</f>
        <v>0</v>
      </c>
      <c r="CY674">
        <f>AB674</f>
        <v>1</v>
      </c>
      <c r="CZ674">
        <f>AF674</f>
        <v>1</v>
      </c>
      <c r="DA674">
        <f>AJ674</f>
        <v>1</v>
      </c>
      <c r="DB674">
        <f t="shared" si="97"/>
        <v>274.18</v>
      </c>
      <c r="DC674">
        <f t="shared" si="98"/>
        <v>0</v>
      </c>
    </row>
    <row r="675" spans="1:107" x14ac:dyDescent="0.2">
      <c r="A675">
        <f>ROW(Source!A1470)</f>
        <v>1470</v>
      </c>
      <c r="B675">
        <v>40385408</v>
      </c>
      <c r="C675">
        <v>40389075</v>
      </c>
      <c r="D675">
        <v>26736890</v>
      </c>
      <c r="E675">
        <v>26675980</v>
      </c>
      <c r="F675">
        <v>1</v>
      </c>
      <c r="G675">
        <v>26675980</v>
      </c>
      <c r="H675">
        <v>3</v>
      </c>
      <c r="I675" t="s">
        <v>809</v>
      </c>
      <c r="J675" t="s">
        <v>3</v>
      </c>
      <c r="K675" t="s">
        <v>810</v>
      </c>
      <c r="L675">
        <v>1348</v>
      </c>
      <c r="N675">
        <v>1009</v>
      </c>
      <c r="O675" t="s">
        <v>57</v>
      </c>
      <c r="P675" t="s">
        <v>57</v>
      </c>
      <c r="Q675">
        <v>1000</v>
      </c>
      <c r="W675">
        <v>1</v>
      </c>
      <c r="X675">
        <v>1489638031</v>
      </c>
      <c r="Y675">
        <v>-2.11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</v>
      </c>
      <c r="AJ675">
        <v>1</v>
      </c>
      <c r="AK675">
        <v>1</v>
      </c>
      <c r="AL675">
        <v>1</v>
      </c>
      <c r="AN675">
        <v>0</v>
      </c>
      <c r="AO675">
        <v>1</v>
      </c>
      <c r="AP675">
        <v>0</v>
      </c>
      <c r="AQ675">
        <v>0</v>
      </c>
      <c r="AR675">
        <v>0</v>
      </c>
      <c r="AS675" t="s">
        <v>3</v>
      </c>
      <c r="AT675">
        <v>-2.11</v>
      </c>
      <c r="AU675" t="s">
        <v>3</v>
      </c>
      <c r="AV675">
        <v>0</v>
      </c>
      <c r="AW675">
        <v>2</v>
      </c>
      <c r="AX675">
        <v>40389081</v>
      </c>
      <c r="AY675">
        <v>1</v>
      </c>
      <c r="AZ675">
        <v>6144</v>
      </c>
      <c r="BA675">
        <v>668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Y675*Source!I1470</f>
        <v>0</v>
      </c>
      <c r="CY675">
        <f>AA675</f>
        <v>0</v>
      </c>
      <c r="CZ675">
        <f>AE675</f>
        <v>0</v>
      </c>
      <c r="DA675">
        <f>AI675</f>
        <v>1</v>
      </c>
      <c r="DB675">
        <f t="shared" si="97"/>
        <v>0</v>
      </c>
      <c r="DC675">
        <f t="shared" si="98"/>
        <v>0</v>
      </c>
    </row>
    <row r="676" spans="1:107" x14ac:dyDescent="0.2">
      <c r="A676">
        <f>ROW(Source!A1472)</f>
        <v>1472</v>
      </c>
      <c r="B676">
        <v>40385408</v>
      </c>
      <c r="C676">
        <v>40389083</v>
      </c>
      <c r="D676">
        <v>26715879</v>
      </c>
      <c r="E676">
        <v>26675980</v>
      </c>
      <c r="F676">
        <v>1</v>
      </c>
      <c r="G676">
        <v>26675980</v>
      </c>
      <c r="H676">
        <v>2</v>
      </c>
      <c r="I676" t="s">
        <v>929</v>
      </c>
      <c r="J676" t="s">
        <v>3</v>
      </c>
      <c r="K676" t="s">
        <v>930</v>
      </c>
      <c r="L676">
        <v>1344</v>
      </c>
      <c r="N676">
        <v>1008</v>
      </c>
      <c r="O676" t="s">
        <v>931</v>
      </c>
      <c r="P676" t="s">
        <v>931</v>
      </c>
      <c r="Q676">
        <v>1</v>
      </c>
      <c r="W676">
        <v>0</v>
      </c>
      <c r="X676">
        <v>-1180195794</v>
      </c>
      <c r="Y676">
        <v>8.86</v>
      </c>
      <c r="AA676">
        <v>0</v>
      </c>
      <c r="AB676">
        <v>1.05</v>
      </c>
      <c r="AC676">
        <v>0</v>
      </c>
      <c r="AD676">
        <v>0</v>
      </c>
      <c r="AE676">
        <v>0</v>
      </c>
      <c r="AF676">
        <v>1</v>
      </c>
      <c r="AG676">
        <v>0</v>
      </c>
      <c r="AH676">
        <v>0</v>
      </c>
      <c r="AI676">
        <v>1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8.86</v>
      </c>
      <c r="AU676" t="s">
        <v>3</v>
      </c>
      <c r="AV676">
        <v>0</v>
      </c>
      <c r="AW676">
        <v>2</v>
      </c>
      <c r="AX676">
        <v>40389085</v>
      </c>
      <c r="AY676">
        <v>1</v>
      </c>
      <c r="AZ676">
        <v>0</v>
      </c>
      <c r="BA676">
        <v>669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Y676*Source!I1472</f>
        <v>0</v>
      </c>
      <c r="CY676">
        <f>AB676</f>
        <v>1.05</v>
      </c>
      <c r="CZ676">
        <f>AF676</f>
        <v>1</v>
      </c>
      <c r="DA676">
        <f>AJ676</f>
        <v>1</v>
      </c>
      <c r="DB676">
        <f t="shared" si="97"/>
        <v>8.86</v>
      </c>
      <c r="DC676">
        <f t="shared" si="98"/>
        <v>0</v>
      </c>
    </row>
    <row r="677" spans="1:107" x14ac:dyDescent="0.2">
      <c r="A677">
        <f>ROW(Source!A1473)</f>
        <v>1473</v>
      </c>
      <c r="B677">
        <v>40385408</v>
      </c>
      <c r="C677">
        <v>40389086</v>
      </c>
      <c r="D677">
        <v>26715131</v>
      </c>
      <c r="E677">
        <v>26675980</v>
      </c>
      <c r="F677">
        <v>1</v>
      </c>
      <c r="G677">
        <v>26675980</v>
      </c>
      <c r="H677">
        <v>1</v>
      </c>
      <c r="I677" t="s">
        <v>901</v>
      </c>
      <c r="J677" t="s">
        <v>3</v>
      </c>
      <c r="K677" t="s">
        <v>902</v>
      </c>
      <c r="L677">
        <v>1191</v>
      </c>
      <c r="N677">
        <v>1013</v>
      </c>
      <c r="O677" t="s">
        <v>903</v>
      </c>
      <c r="P677" t="s">
        <v>903</v>
      </c>
      <c r="Q677">
        <v>1</v>
      </c>
      <c r="W677">
        <v>0</v>
      </c>
      <c r="X677">
        <v>476480486</v>
      </c>
      <c r="Y677">
        <v>1.02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1.02</v>
      </c>
      <c r="AU677" t="s">
        <v>3</v>
      </c>
      <c r="AV677">
        <v>1</v>
      </c>
      <c r="AW677">
        <v>2</v>
      </c>
      <c r="AX677">
        <v>40389088</v>
      </c>
      <c r="AY677">
        <v>1</v>
      </c>
      <c r="AZ677">
        <v>0</v>
      </c>
      <c r="BA677">
        <v>670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Y677*Source!I1473</f>
        <v>0</v>
      </c>
      <c r="CY677">
        <f>AD677</f>
        <v>0</v>
      </c>
      <c r="CZ677">
        <f>AH677</f>
        <v>0</v>
      </c>
      <c r="DA677">
        <f>AL677</f>
        <v>1</v>
      </c>
      <c r="DB677">
        <f t="shared" si="97"/>
        <v>0</v>
      </c>
      <c r="DC677">
        <f t="shared" si="98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70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ROW(Source!A28)</f>
        <v>28</v>
      </c>
      <c r="B1">
        <v>40387495</v>
      </c>
      <c r="C1">
        <v>40387486</v>
      </c>
      <c r="D1">
        <v>26715131</v>
      </c>
      <c r="E1">
        <v>26675980</v>
      </c>
      <c r="F1">
        <v>1</v>
      </c>
      <c r="G1">
        <v>26675980</v>
      </c>
      <c r="H1">
        <v>1</v>
      </c>
      <c r="I1" t="s">
        <v>901</v>
      </c>
      <c r="J1" t="s">
        <v>3</v>
      </c>
      <c r="K1" t="s">
        <v>902</v>
      </c>
      <c r="L1">
        <v>1191</v>
      </c>
      <c r="N1">
        <v>1013</v>
      </c>
      <c r="O1" t="s">
        <v>903</v>
      </c>
      <c r="P1" t="s">
        <v>903</v>
      </c>
      <c r="Q1">
        <v>1</v>
      </c>
      <c r="X1">
        <v>0.79</v>
      </c>
      <c r="Y1">
        <v>0</v>
      </c>
      <c r="Z1">
        <v>0</v>
      </c>
      <c r="AA1">
        <v>0</v>
      </c>
      <c r="AB1">
        <v>0</v>
      </c>
      <c r="AC1">
        <v>0</v>
      </c>
      <c r="AD1">
        <v>1</v>
      </c>
      <c r="AE1">
        <v>1</v>
      </c>
      <c r="AF1" t="s">
        <v>3</v>
      </c>
      <c r="AG1">
        <v>0.79</v>
      </c>
      <c r="AH1">
        <v>2</v>
      </c>
      <c r="AI1">
        <v>40387487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ROW(Source!A28)</f>
        <v>28</v>
      </c>
      <c r="B2">
        <v>40387497</v>
      </c>
      <c r="C2">
        <v>40387486</v>
      </c>
      <c r="D2">
        <v>26787831</v>
      </c>
      <c r="E2">
        <v>1</v>
      </c>
      <c r="F2">
        <v>1</v>
      </c>
      <c r="G2">
        <v>26675980</v>
      </c>
      <c r="H2">
        <v>2</v>
      </c>
      <c r="I2" t="s">
        <v>904</v>
      </c>
      <c r="J2" t="s">
        <v>905</v>
      </c>
      <c r="K2" t="s">
        <v>906</v>
      </c>
      <c r="L2">
        <v>1367</v>
      </c>
      <c r="N2">
        <v>1011</v>
      </c>
      <c r="O2" t="s">
        <v>907</v>
      </c>
      <c r="P2" t="s">
        <v>907</v>
      </c>
      <c r="Q2">
        <v>1</v>
      </c>
      <c r="X2">
        <v>0.13</v>
      </c>
      <c r="Y2">
        <v>0</v>
      </c>
      <c r="Z2">
        <v>115.43</v>
      </c>
      <c r="AA2">
        <v>22.64</v>
      </c>
      <c r="AB2">
        <v>0</v>
      </c>
      <c r="AC2">
        <v>0</v>
      </c>
      <c r="AD2">
        <v>1</v>
      </c>
      <c r="AE2">
        <v>0</v>
      </c>
      <c r="AF2" t="s">
        <v>3</v>
      </c>
      <c r="AG2">
        <v>0.13</v>
      </c>
      <c r="AH2">
        <v>2</v>
      </c>
      <c r="AI2">
        <v>40387489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ROW(Source!A28)</f>
        <v>28</v>
      </c>
      <c r="B3">
        <v>40387496</v>
      </c>
      <c r="C3">
        <v>40387486</v>
      </c>
      <c r="D3">
        <v>26787414</v>
      </c>
      <c r="E3">
        <v>1</v>
      </c>
      <c r="F3">
        <v>1</v>
      </c>
      <c r="G3">
        <v>26675980</v>
      </c>
      <c r="H3">
        <v>2</v>
      </c>
      <c r="I3" t="s">
        <v>908</v>
      </c>
      <c r="J3" t="s">
        <v>909</v>
      </c>
      <c r="K3" t="s">
        <v>910</v>
      </c>
      <c r="L3">
        <v>1367</v>
      </c>
      <c r="N3">
        <v>1011</v>
      </c>
      <c r="O3" t="s">
        <v>907</v>
      </c>
      <c r="P3" t="s">
        <v>907</v>
      </c>
      <c r="Q3">
        <v>1</v>
      </c>
      <c r="X3">
        <v>0.13</v>
      </c>
      <c r="Y3">
        <v>0</v>
      </c>
      <c r="Z3">
        <v>132.18</v>
      </c>
      <c r="AA3">
        <v>17.170000000000002</v>
      </c>
      <c r="AB3">
        <v>0</v>
      </c>
      <c r="AC3">
        <v>0</v>
      </c>
      <c r="AD3">
        <v>1</v>
      </c>
      <c r="AE3">
        <v>0</v>
      </c>
      <c r="AF3" t="s">
        <v>3</v>
      </c>
      <c r="AG3">
        <v>0.13</v>
      </c>
      <c r="AH3">
        <v>2</v>
      </c>
      <c r="AI3">
        <v>40387488</v>
      </c>
      <c r="AJ3">
        <v>3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ROW(Source!A28)</f>
        <v>28</v>
      </c>
      <c r="B4">
        <v>40387498</v>
      </c>
      <c r="C4">
        <v>40387486</v>
      </c>
      <c r="D4">
        <v>26788293</v>
      </c>
      <c r="E4">
        <v>1</v>
      </c>
      <c r="F4">
        <v>1</v>
      </c>
      <c r="G4">
        <v>26675980</v>
      </c>
      <c r="H4">
        <v>2</v>
      </c>
      <c r="I4" t="s">
        <v>911</v>
      </c>
      <c r="J4" t="s">
        <v>912</v>
      </c>
      <c r="K4" t="s">
        <v>913</v>
      </c>
      <c r="L4">
        <v>1367</v>
      </c>
      <c r="N4">
        <v>1011</v>
      </c>
      <c r="O4" t="s">
        <v>907</v>
      </c>
      <c r="P4" t="s">
        <v>907</v>
      </c>
      <c r="Q4">
        <v>1</v>
      </c>
      <c r="X4">
        <v>0.26</v>
      </c>
      <c r="Y4">
        <v>0</v>
      </c>
      <c r="Z4">
        <v>3.16</v>
      </c>
      <c r="AA4">
        <v>0.04</v>
      </c>
      <c r="AB4">
        <v>0</v>
      </c>
      <c r="AC4">
        <v>0</v>
      </c>
      <c r="AD4">
        <v>1</v>
      </c>
      <c r="AE4">
        <v>0</v>
      </c>
      <c r="AF4" t="s">
        <v>3</v>
      </c>
      <c r="AG4">
        <v>0.26</v>
      </c>
      <c r="AH4">
        <v>2</v>
      </c>
      <c r="AI4">
        <v>40387490</v>
      </c>
      <c r="AJ4">
        <v>4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ROW(Source!A28)</f>
        <v>28</v>
      </c>
      <c r="B5">
        <v>40387499</v>
      </c>
      <c r="C5">
        <v>40387486</v>
      </c>
      <c r="D5">
        <v>26787709</v>
      </c>
      <c r="E5">
        <v>1</v>
      </c>
      <c r="F5">
        <v>1</v>
      </c>
      <c r="G5">
        <v>26675980</v>
      </c>
      <c r="H5">
        <v>2</v>
      </c>
      <c r="I5" t="s">
        <v>914</v>
      </c>
      <c r="J5" t="s">
        <v>915</v>
      </c>
      <c r="K5" t="s">
        <v>916</v>
      </c>
      <c r="L5">
        <v>1367</v>
      </c>
      <c r="N5">
        <v>1011</v>
      </c>
      <c r="O5" t="s">
        <v>907</v>
      </c>
      <c r="P5" t="s">
        <v>907</v>
      </c>
      <c r="Q5">
        <v>1</v>
      </c>
      <c r="X5">
        <v>0.25</v>
      </c>
      <c r="Y5">
        <v>0</v>
      </c>
      <c r="Z5">
        <v>1455.76</v>
      </c>
      <c r="AA5">
        <v>40.840000000000003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0.25</v>
      </c>
      <c r="AH5">
        <v>2</v>
      </c>
      <c r="AI5">
        <v>40387491</v>
      </c>
      <c r="AJ5">
        <v>5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ROW(Source!A28)</f>
        <v>28</v>
      </c>
      <c r="B6">
        <v>40387500</v>
      </c>
      <c r="C6">
        <v>40387486</v>
      </c>
      <c r="D6">
        <v>26787704</v>
      </c>
      <c r="E6">
        <v>1</v>
      </c>
      <c r="F6">
        <v>1</v>
      </c>
      <c r="G6">
        <v>26675980</v>
      </c>
      <c r="H6">
        <v>2</v>
      </c>
      <c r="I6" t="s">
        <v>917</v>
      </c>
      <c r="J6" t="s">
        <v>918</v>
      </c>
      <c r="K6" t="s">
        <v>919</v>
      </c>
      <c r="L6">
        <v>1367</v>
      </c>
      <c r="N6">
        <v>1011</v>
      </c>
      <c r="O6" t="s">
        <v>907</v>
      </c>
      <c r="P6" t="s">
        <v>907</v>
      </c>
      <c r="Q6">
        <v>1</v>
      </c>
      <c r="X6">
        <v>0.25</v>
      </c>
      <c r="Y6">
        <v>0</v>
      </c>
      <c r="Z6">
        <v>189.23</v>
      </c>
      <c r="AA6">
        <v>20.57</v>
      </c>
      <c r="AB6">
        <v>0</v>
      </c>
      <c r="AC6">
        <v>0</v>
      </c>
      <c r="AD6">
        <v>1</v>
      </c>
      <c r="AE6">
        <v>0</v>
      </c>
      <c r="AF6" t="s">
        <v>3</v>
      </c>
      <c r="AG6">
        <v>0.25</v>
      </c>
      <c r="AH6">
        <v>2</v>
      </c>
      <c r="AI6">
        <v>40387492</v>
      </c>
      <c r="AJ6">
        <v>6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ROW(Source!A28)</f>
        <v>28</v>
      </c>
      <c r="B7">
        <v>40387501</v>
      </c>
      <c r="C7">
        <v>40387486</v>
      </c>
      <c r="D7">
        <v>26763322</v>
      </c>
      <c r="E7">
        <v>1</v>
      </c>
      <c r="F7">
        <v>1</v>
      </c>
      <c r="G7">
        <v>26675980</v>
      </c>
      <c r="H7">
        <v>3</v>
      </c>
      <c r="I7" t="s">
        <v>565</v>
      </c>
      <c r="J7" t="s">
        <v>567</v>
      </c>
      <c r="K7" t="s">
        <v>566</v>
      </c>
      <c r="L7">
        <v>1339</v>
      </c>
      <c r="N7">
        <v>1007</v>
      </c>
      <c r="O7" t="s">
        <v>44</v>
      </c>
      <c r="P7" t="s">
        <v>44</v>
      </c>
      <c r="Q7">
        <v>1</v>
      </c>
      <c r="X7">
        <v>0.26700000000000002</v>
      </c>
      <c r="Y7">
        <v>7.07</v>
      </c>
      <c r="Z7">
        <v>0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0.26700000000000002</v>
      </c>
      <c r="AH7">
        <v>2</v>
      </c>
      <c r="AI7">
        <v>40387493</v>
      </c>
      <c r="AJ7">
        <v>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ROW(Source!A28)</f>
        <v>28</v>
      </c>
      <c r="B8">
        <v>40387502</v>
      </c>
      <c r="C8">
        <v>40387486</v>
      </c>
      <c r="D8">
        <v>26766581</v>
      </c>
      <c r="E8">
        <v>1</v>
      </c>
      <c r="F8">
        <v>1</v>
      </c>
      <c r="G8">
        <v>26675980</v>
      </c>
      <c r="H8">
        <v>3</v>
      </c>
      <c r="I8" t="s">
        <v>920</v>
      </c>
      <c r="J8" t="s">
        <v>921</v>
      </c>
      <c r="K8" t="s">
        <v>922</v>
      </c>
      <c r="L8">
        <v>1354</v>
      </c>
      <c r="N8">
        <v>1010</v>
      </c>
      <c r="O8" t="s">
        <v>344</v>
      </c>
      <c r="P8" t="s">
        <v>344</v>
      </c>
      <c r="Q8">
        <v>1</v>
      </c>
      <c r="X8">
        <v>2.5</v>
      </c>
      <c r="Y8">
        <v>54.93</v>
      </c>
      <c r="Z8">
        <v>0</v>
      </c>
      <c r="AA8">
        <v>0</v>
      </c>
      <c r="AB8">
        <v>0</v>
      </c>
      <c r="AC8">
        <v>0</v>
      </c>
      <c r="AD8">
        <v>1</v>
      </c>
      <c r="AE8">
        <v>0</v>
      </c>
      <c r="AF8" t="s">
        <v>3</v>
      </c>
      <c r="AG8">
        <v>2.5</v>
      </c>
      <c r="AH8">
        <v>2</v>
      </c>
      <c r="AI8">
        <v>40387494</v>
      </c>
      <c r="AJ8">
        <v>8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ROW(Source!A29)</f>
        <v>29</v>
      </c>
      <c r="B9">
        <v>40387508</v>
      </c>
      <c r="C9">
        <v>40387503</v>
      </c>
      <c r="D9">
        <v>26715131</v>
      </c>
      <c r="E9">
        <v>26675980</v>
      </c>
      <c r="F9">
        <v>1</v>
      </c>
      <c r="G9">
        <v>26675980</v>
      </c>
      <c r="H9">
        <v>1</v>
      </c>
      <c r="I9" t="s">
        <v>901</v>
      </c>
      <c r="J9" t="s">
        <v>3</v>
      </c>
      <c r="K9" t="s">
        <v>902</v>
      </c>
      <c r="L9">
        <v>1191</v>
      </c>
      <c r="N9">
        <v>1013</v>
      </c>
      <c r="O9" t="s">
        <v>903</v>
      </c>
      <c r="P9" t="s">
        <v>903</v>
      </c>
      <c r="Q9">
        <v>1</v>
      </c>
      <c r="X9">
        <v>10.72</v>
      </c>
      <c r="Y9">
        <v>0</v>
      </c>
      <c r="Z9">
        <v>0</v>
      </c>
      <c r="AA9">
        <v>0</v>
      </c>
      <c r="AB9">
        <v>0</v>
      </c>
      <c r="AC9">
        <v>0</v>
      </c>
      <c r="AD9">
        <v>1</v>
      </c>
      <c r="AE9">
        <v>1</v>
      </c>
      <c r="AF9" t="s">
        <v>3</v>
      </c>
      <c r="AG9">
        <v>10.72</v>
      </c>
      <c r="AH9">
        <v>2</v>
      </c>
      <c r="AI9">
        <v>40387504</v>
      </c>
      <c r="AJ9">
        <v>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ROW(Source!A29)</f>
        <v>29</v>
      </c>
      <c r="B10">
        <v>40387510</v>
      </c>
      <c r="C10">
        <v>40387503</v>
      </c>
      <c r="D10">
        <v>26787831</v>
      </c>
      <c r="E10">
        <v>1</v>
      </c>
      <c r="F10">
        <v>1</v>
      </c>
      <c r="G10">
        <v>26675980</v>
      </c>
      <c r="H10">
        <v>2</v>
      </c>
      <c r="I10" t="s">
        <v>904</v>
      </c>
      <c r="J10" t="s">
        <v>905</v>
      </c>
      <c r="K10" t="s">
        <v>906</v>
      </c>
      <c r="L10">
        <v>1367</v>
      </c>
      <c r="N10">
        <v>1011</v>
      </c>
      <c r="O10" t="s">
        <v>907</v>
      </c>
      <c r="P10" t="s">
        <v>907</v>
      </c>
      <c r="Q10">
        <v>1</v>
      </c>
      <c r="X10">
        <v>2.6</v>
      </c>
      <c r="Y10">
        <v>0</v>
      </c>
      <c r="Z10">
        <v>115.43</v>
      </c>
      <c r="AA10">
        <v>22.64</v>
      </c>
      <c r="AB10">
        <v>0</v>
      </c>
      <c r="AC10">
        <v>0</v>
      </c>
      <c r="AD10">
        <v>1</v>
      </c>
      <c r="AE10">
        <v>0</v>
      </c>
      <c r="AF10" t="s">
        <v>3</v>
      </c>
      <c r="AG10">
        <v>2.6</v>
      </c>
      <c r="AH10">
        <v>2</v>
      </c>
      <c r="AI10">
        <v>40387506</v>
      </c>
      <c r="AJ10">
        <v>10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ROW(Source!A29)</f>
        <v>29</v>
      </c>
      <c r="B11">
        <v>40387509</v>
      </c>
      <c r="C11">
        <v>40387503</v>
      </c>
      <c r="D11">
        <v>26787414</v>
      </c>
      <c r="E11">
        <v>1</v>
      </c>
      <c r="F11">
        <v>1</v>
      </c>
      <c r="G11">
        <v>26675980</v>
      </c>
      <c r="H11">
        <v>2</v>
      </c>
      <c r="I11" t="s">
        <v>908</v>
      </c>
      <c r="J11" t="s">
        <v>909</v>
      </c>
      <c r="K11" t="s">
        <v>910</v>
      </c>
      <c r="L11">
        <v>1367</v>
      </c>
      <c r="N11">
        <v>1011</v>
      </c>
      <c r="O11" t="s">
        <v>907</v>
      </c>
      <c r="P11" t="s">
        <v>907</v>
      </c>
      <c r="Q11">
        <v>1</v>
      </c>
      <c r="X11">
        <v>2.6</v>
      </c>
      <c r="Y11">
        <v>0</v>
      </c>
      <c r="Z11">
        <v>132.18</v>
      </c>
      <c r="AA11">
        <v>17.170000000000002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2.6</v>
      </c>
      <c r="AH11">
        <v>2</v>
      </c>
      <c r="AI11">
        <v>40387505</v>
      </c>
      <c r="AJ11">
        <v>11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ROW(Source!A29)</f>
        <v>29</v>
      </c>
      <c r="B12">
        <v>40387511</v>
      </c>
      <c r="C12">
        <v>40387503</v>
      </c>
      <c r="D12">
        <v>26788293</v>
      </c>
      <c r="E12">
        <v>1</v>
      </c>
      <c r="F12">
        <v>1</v>
      </c>
      <c r="G12">
        <v>26675980</v>
      </c>
      <c r="H12">
        <v>2</v>
      </c>
      <c r="I12" t="s">
        <v>911</v>
      </c>
      <c r="J12" t="s">
        <v>912</v>
      </c>
      <c r="K12" t="s">
        <v>913</v>
      </c>
      <c r="L12">
        <v>1367</v>
      </c>
      <c r="N12">
        <v>1011</v>
      </c>
      <c r="O12" t="s">
        <v>907</v>
      </c>
      <c r="P12" t="s">
        <v>907</v>
      </c>
      <c r="Q12">
        <v>1</v>
      </c>
      <c r="X12">
        <v>5.2</v>
      </c>
      <c r="Y12">
        <v>0</v>
      </c>
      <c r="Z12">
        <v>3.16</v>
      </c>
      <c r="AA12">
        <v>0.04</v>
      </c>
      <c r="AB12">
        <v>0</v>
      </c>
      <c r="AC12">
        <v>0</v>
      </c>
      <c r="AD12">
        <v>1</v>
      </c>
      <c r="AE12">
        <v>0</v>
      </c>
      <c r="AF12" t="s">
        <v>3</v>
      </c>
      <c r="AG12">
        <v>5.2</v>
      </c>
      <c r="AH12">
        <v>2</v>
      </c>
      <c r="AI12">
        <v>40387507</v>
      </c>
      <c r="AJ12">
        <v>12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ROW(Source!A30)</f>
        <v>30</v>
      </c>
      <c r="B13">
        <v>40387518</v>
      </c>
      <c r="C13">
        <v>40387512</v>
      </c>
      <c r="D13">
        <v>26715131</v>
      </c>
      <c r="E13">
        <v>26675980</v>
      </c>
      <c r="F13">
        <v>1</v>
      </c>
      <c r="G13">
        <v>26675980</v>
      </c>
      <c r="H13">
        <v>1</v>
      </c>
      <c r="I13" t="s">
        <v>901</v>
      </c>
      <c r="J13" t="s">
        <v>3</v>
      </c>
      <c r="K13" t="s">
        <v>902</v>
      </c>
      <c r="L13">
        <v>1191</v>
      </c>
      <c r="N13">
        <v>1013</v>
      </c>
      <c r="O13" t="s">
        <v>903</v>
      </c>
      <c r="P13" t="s">
        <v>903</v>
      </c>
      <c r="Q13">
        <v>1</v>
      </c>
      <c r="X13">
        <v>155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</v>
      </c>
      <c r="AE13">
        <v>1</v>
      </c>
      <c r="AF13" t="s">
        <v>3</v>
      </c>
      <c r="AG13">
        <v>155</v>
      </c>
      <c r="AH13">
        <v>2</v>
      </c>
      <c r="AI13">
        <v>40387513</v>
      </c>
      <c r="AJ13">
        <v>13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ROW(Source!A30)</f>
        <v>30</v>
      </c>
      <c r="B14">
        <v>40387519</v>
      </c>
      <c r="C14">
        <v>40387512</v>
      </c>
      <c r="D14">
        <v>26787834</v>
      </c>
      <c r="E14">
        <v>1</v>
      </c>
      <c r="F14">
        <v>1</v>
      </c>
      <c r="G14">
        <v>26675980</v>
      </c>
      <c r="H14">
        <v>2</v>
      </c>
      <c r="I14" t="s">
        <v>923</v>
      </c>
      <c r="J14" t="s">
        <v>924</v>
      </c>
      <c r="K14" t="s">
        <v>925</v>
      </c>
      <c r="L14">
        <v>1367</v>
      </c>
      <c r="N14">
        <v>1011</v>
      </c>
      <c r="O14" t="s">
        <v>907</v>
      </c>
      <c r="P14" t="s">
        <v>907</v>
      </c>
      <c r="Q14">
        <v>1</v>
      </c>
      <c r="X14">
        <v>37.5</v>
      </c>
      <c r="Y14">
        <v>0</v>
      </c>
      <c r="Z14">
        <v>60.77</v>
      </c>
      <c r="AA14">
        <v>18.48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37.5</v>
      </c>
      <c r="AH14">
        <v>2</v>
      </c>
      <c r="AI14">
        <v>40387514</v>
      </c>
      <c r="AJ14">
        <v>14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ROW(Source!A30)</f>
        <v>30</v>
      </c>
      <c r="B15">
        <v>40387520</v>
      </c>
      <c r="C15">
        <v>40387512</v>
      </c>
      <c r="D15">
        <v>26788293</v>
      </c>
      <c r="E15">
        <v>1</v>
      </c>
      <c r="F15">
        <v>1</v>
      </c>
      <c r="G15">
        <v>26675980</v>
      </c>
      <c r="H15">
        <v>2</v>
      </c>
      <c r="I15" t="s">
        <v>911</v>
      </c>
      <c r="J15" t="s">
        <v>912</v>
      </c>
      <c r="K15" t="s">
        <v>913</v>
      </c>
      <c r="L15">
        <v>1367</v>
      </c>
      <c r="N15">
        <v>1011</v>
      </c>
      <c r="O15" t="s">
        <v>907</v>
      </c>
      <c r="P15" t="s">
        <v>907</v>
      </c>
      <c r="Q15">
        <v>1</v>
      </c>
      <c r="X15">
        <v>75</v>
      </c>
      <c r="Y15">
        <v>0</v>
      </c>
      <c r="Z15">
        <v>3.16</v>
      </c>
      <c r="AA15">
        <v>0.04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75</v>
      </c>
      <c r="AH15">
        <v>2</v>
      </c>
      <c r="AI15">
        <v>40387515</v>
      </c>
      <c r="AJ15">
        <v>15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ROW(Source!A30)</f>
        <v>30</v>
      </c>
      <c r="B16">
        <v>40387521</v>
      </c>
      <c r="C16">
        <v>40387512</v>
      </c>
      <c r="D16">
        <v>26787669</v>
      </c>
      <c r="E16">
        <v>1</v>
      </c>
      <c r="F16">
        <v>1</v>
      </c>
      <c r="G16">
        <v>26675980</v>
      </c>
      <c r="H16">
        <v>2</v>
      </c>
      <c r="I16" t="s">
        <v>926</v>
      </c>
      <c r="J16" t="s">
        <v>927</v>
      </c>
      <c r="K16" t="s">
        <v>928</v>
      </c>
      <c r="L16">
        <v>1367</v>
      </c>
      <c r="N16">
        <v>1011</v>
      </c>
      <c r="O16" t="s">
        <v>907</v>
      </c>
      <c r="P16" t="s">
        <v>907</v>
      </c>
      <c r="Q16">
        <v>1</v>
      </c>
      <c r="X16">
        <v>1.55</v>
      </c>
      <c r="Y16">
        <v>0</v>
      </c>
      <c r="Z16">
        <v>125.13</v>
      </c>
      <c r="AA16">
        <v>24.74</v>
      </c>
      <c r="AB16">
        <v>0</v>
      </c>
      <c r="AC16">
        <v>0</v>
      </c>
      <c r="AD16">
        <v>1</v>
      </c>
      <c r="AE16">
        <v>0</v>
      </c>
      <c r="AF16" t="s">
        <v>3</v>
      </c>
      <c r="AG16">
        <v>1.55</v>
      </c>
      <c r="AH16">
        <v>2</v>
      </c>
      <c r="AI16">
        <v>40387516</v>
      </c>
      <c r="AJ16">
        <v>16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ROW(Source!A30)</f>
        <v>30</v>
      </c>
      <c r="B17">
        <v>40387522</v>
      </c>
      <c r="C17">
        <v>40387512</v>
      </c>
      <c r="D17">
        <v>26715879</v>
      </c>
      <c r="E17">
        <v>26675980</v>
      </c>
      <c r="F17">
        <v>1</v>
      </c>
      <c r="G17">
        <v>26675980</v>
      </c>
      <c r="H17">
        <v>2</v>
      </c>
      <c r="I17" t="s">
        <v>929</v>
      </c>
      <c r="J17" t="s">
        <v>3</v>
      </c>
      <c r="K17" t="s">
        <v>930</v>
      </c>
      <c r="L17">
        <v>1344</v>
      </c>
      <c r="N17">
        <v>1008</v>
      </c>
      <c r="O17" t="s">
        <v>931</v>
      </c>
      <c r="P17" t="s">
        <v>931</v>
      </c>
      <c r="Q17">
        <v>1</v>
      </c>
      <c r="X17">
        <v>3.72</v>
      </c>
      <c r="Y17">
        <v>0</v>
      </c>
      <c r="Z17">
        <v>1</v>
      </c>
      <c r="AA17">
        <v>0</v>
      </c>
      <c r="AB17">
        <v>0</v>
      </c>
      <c r="AC17">
        <v>0</v>
      </c>
      <c r="AD17">
        <v>1</v>
      </c>
      <c r="AE17">
        <v>0</v>
      </c>
      <c r="AF17" t="s">
        <v>3</v>
      </c>
      <c r="AG17">
        <v>3.72</v>
      </c>
      <c r="AH17">
        <v>2</v>
      </c>
      <c r="AI17">
        <v>40387517</v>
      </c>
      <c r="AJ17">
        <v>17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ROW(Source!A31)</f>
        <v>31</v>
      </c>
      <c r="B18">
        <v>40387534</v>
      </c>
      <c r="C18">
        <v>40387523</v>
      </c>
      <c r="D18">
        <v>26715131</v>
      </c>
      <c r="E18">
        <v>26675980</v>
      </c>
      <c r="F18">
        <v>1</v>
      </c>
      <c r="G18">
        <v>26675980</v>
      </c>
      <c r="H18">
        <v>1</v>
      </c>
      <c r="I18" t="s">
        <v>901</v>
      </c>
      <c r="J18" t="s">
        <v>3</v>
      </c>
      <c r="K18" t="s">
        <v>902</v>
      </c>
      <c r="L18">
        <v>1191</v>
      </c>
      <c r="N18">
        <v>1013</v>
      </c>
      <c r="O18" t="s">
        <v>903</v>
      </c>
      <c r="P18" t="s">
        <v>903</v>
      </c>
      <c r="Q18">
        <v>1</v>
      </c>
      <c r="X18">
        <v>87.29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1</v>
      </c>
      <c r="AF18" t="s">
        <v>3</v>
      </c>
      <c r="AG18">
        <v>87.29</v>
      </c>
      <c r="AH18">
        <v>2</v>
      </c>
      <c r="AI18">
        <v>40387524</v>
      </c>
      <c r="AJ18">
        <v>18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ROW(Source!A31)</f>
        <v>31</v>
      </c>
      <c r="B19">
        <v>40387535</v>
      </c>
      <c r="C19">
        <v>40387523</v>
      </c>
      <c r="D19">
        <v>26788215</v>
      </c>
      <c r="E19">
        <v>1</v>
      </c>
      <c r="F19">
        <v>1</v>
      </c>
      <c r="G19">
        <v>26675980</v>
      </c>
      <c r="H19">
        <v>2</v>
      </c>
      <c r="I19" t="s">
        <v>932</v>
      </c>
      <c r="J19" t="s">
        <v>933</v>
      </c>
      <c r="K19" t="s">
        <v>934</v>
      </c>
      <c r="L19">
        <v>1367</v>
      </c>
      <c r="N19">
        <v>1011</v>
      </c>
      <c r="O19" t="s">
        <v>907</v>
      </c>
      <c r="P19" t="s">
        <v>907</v>
      </c>
      <c r="Q19">
        <v>1</v>
      </c>
      <c r="X19">
        <v>0.89</v>
      </c>
      <c r="Y19">
        <v>0</v>
      </c>
      <c r="Z19">
        <v>76.81</v>
      </c>
      <c r="AA19">
        <v>14.36</v>
      </c>
      <c r="AB19">
        <v>0</v>
      </c>
      <c r="AC19">
        <v>0</v>
      </c>
      <c r="AD19">
        <v>1</v>
      </c>
      <c r="AE19">
        <v>0</v>
      </c>
      <c r="AF19" t="s">
        <v>3</v>
      </c>
      <c r="AG19">
        <v>0.89</v>
      </c>
      <c r="AH19">
        <v>2</v>
      </c>
      <c r="AI19">
        <v>40387525</v>
      </c>
      <c r="AJ19">
        <v>19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ROW(Source!A31)</f>
        <v>31</v>
      </c>
      <c r="B20">
        <v>40387536</v>
      </c>
      <c r="C20">
        <v>40387523</v>
      </c>
      <c r="D20">
        <v>26787415</v>
      </c>
      <c r="E20">
        <v>1</v>
      </c>
      <c r="F20">
        <v>1</v>
      </c>
      <c r="G20">
        <v>26675980</v>
      </c>
      <c r="H20">
        <v>2</v>
      </c>
      <c r="I20" t="s">
        <v>935</v>
      </c>
      <c r="J20" t="s">
        <v>936</v>
      </c>
      <c r="K20" t="s">
        <v>937</v>
      </c>
      <c r="L20">
        <v>1367</v>
      </c>
      <c r="N20">
        <v>1011</v>
      </c>
      <c r="O20" t="s">
        <v>907</v>
      </c>
      <c r="P20" t="s">
        <v>907</v>
      </c>
      <c r="Q20">
        <v>1</v>
      </c>
      <c r="X20">
        <v>1.59</v>
      </c>
      <c r="Y20">
        <v>0</v>
      </c>
      <c r="Z20">
        <v>116.89</v>
      </c>
      <c r="AA20">
        <v>23.41</v>
      </c>
      <c r="AB20">
        <v>0</v>
      </c>
      <c r="AC20">
        <v>0</v>
      </c>
      <c r="AD20">
        <v>1</v>
      </c>
      <c r="AE20">
        <v>0</v>
      </c>
      <c r="AF20" t="s">
        <v>3</v>
      </c>
      <c r="AG20">
        <v>1.59</v>
      </c>
      <c r="AH20">
        <v>2</v>
      </c>
      <c r="AI20">
        <v>40387526</v>
      </c>
      <c r="AJ20">
        <v>20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ROW(Source!A31)</f>
        <v>31</v>
      </c>
      <c r="B21">
        <v>40387537</v>
      </c>
      <c r="C21">
        <v>40387523</v>
      </c>
      <c r="D21">
        <v>26787641</v>
      </c>
      <c r="E21">
        <v>1</v>
      </c>
      <c r="F21">
        <v>1</v>
      </c>
      <c r="G21">
        <v>26675980</v>
      </c>
      <c r="H21">
        <v>2</v>
      </c>
      <c r="I21" t="s">
        <v>938</v>
      </c>
      <c r="J21" t="s">
        <v>939</v>
      </c>
      <c r="K21" t="s">
        <v>940</v>
      </c>
      <c r="L21">
        <v>1367</v>
      </c>
      <c r="N21">
        <v>1011</v>
      </c>
      <c r="O21" t="s">
        <v>907</v>
      </c>
      <c r="P21" t="s">
        <v>907</v>
      </c>
      <c r="Q21">
        <v>1</v>
      </c>
      <c r="X21">
        <v>5.15</v>
      </c>
      <c r="Y21">
        <v>0</v>
      </c>
      <c r="Z21">
        <v>246.68</v>
      </c>
      <c r="AA21">
        <v>13.37</v>
      </c>
      <c r="AB21">
        <v>0</v>
      </c>
      <c r="AC21">
        <v>0</v>
      </c>
      <c r="AD21">
        <v>1</v>
      </c>
      <c r="AE21">
        <v>0</v>
      </c>
      <c r="AF21" t="s">
        <v>3</v>
      </c>
      <c r="AG21">
        <v>5.15</v>
      </c>
      <c r="AH21">
        <v>2</v>
      </c>
      <c r="AI21">
        <v>40387527</v>
      </c>
      <c r="AJ21">
        <v>21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ROW(Source!A31)</f>
        <v>31</v>
      </c>
      <c r="B22">
        <v>40387538</v>
      </c>
      <c r="C22">
        <v>40387523</v>
      </c>
      <c r="D22">
        <v>26787626</v>
      </c>
      <c r="E22">
        <v>1</v>
      </c>
      <c r="F22">
        <v>1</v>
      </c>
      <c r="G22">
        <v>26675980</v>
      </c>
      <c r="H22">
        <v>2</v>
      </c>
      <c r="I22" t="s">
        <v>941</v>
      </c>
      <c r="J22" t="s">
        <v>942</v>
      </c>
      <c r="K22" t="s">
        <v>943</v>
      </c>
      <c r="L22">
        <v>1367</v>
      </c>
      <c r="N22">
        <v>1011</v>
      </c>
      <c r="O22" t="s">
        <v>907</v>
      </c>
      <c r="P22" t="s">
        <v>907</v>
      </c>
      <c r="Q22">
        <v>1</v>
      </c>
      <c r="X22">
        <v>11.26</v>
      </c>
      <c r="Y22">
        <v>0</v>
      </c>
      <c r="Z22">
        <v>169.44</v>
      </c>
      <c r="AA22">
        <v>15.02</v>
      </c>
      <c r="AB22">
        <v>0</v>
      </c>
      <c r="AC22">
        <v>0</v>
      </c>
      <c r="AD22">
        <v>1</v>
      </c>
      <c r="AE22">
        <v>0</v>
      </c>
      <c r="AF22" t="s">
        <v>3</v>
      </c>
      <c r="AG22">
        <v>11.26</v>
      </c>
      <c r="AH22">
        <v>2</v>
      </c>
      <c r="AI22">
        <v>40387528</v>
      </c>
      <c r="AJ22">
        <v>22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ROW(Source!A31)</f>
        <v>31</v>
      </c>
      <c r="B23">
        <v>40387539</v>
      </c>
      <c r="C23">
        <v>40387523</v>
      </c>
      <c r="D23">
        <v>26787627</v>
      </c>
      <c r="E23">
        <v>1</v>
      </c>
      <c r="F23">
        <v>1</v>
      </c>
      <c r="G23">
        <v>26675980</v>
      </c>
      <c r="H23">
        <v>2</v>
      </c>
      <c r="I23" t="s">
        <v>944</v>
      </c>
      <c r="J23" t="s">
        <v>945</v>
      </c>
      <c r="K23" t="s">
        <v>946</v>
      </c>
      <c r="L23">
        <v>1367</v>
      </c>
      <c r="N23">
        <v>1011</v>
      </c>
      <c r="O23" t="s">
        <v>907</v>
      </c>
      <c r="P23" t="s">
        <v>907</v>
      </c>
      <c r="Q23">
        <v>1</v>
      </c>
      <c r="X23">
        <v>32.19</v>
      </c>
      <c r="Y23">
        <v>0</v>
      </c>
      <c r="Z23">
        <v>219.5</v>
      </c>
      <c r="AA23">
        <v>17.510000000000002</v>
      </c>
      <c r="AB23">
        <v>0</v>
      </c>
      <c r="AC23">
        <v>0</v>
      </c>
      <c r="AD23">
        <v>1</v>
      </c>
      <c r="AE23">
        <v>0</v>
      </c>
      <c r="AF23" t="s">
        <v>3</v>
      </c>
      <c r="AG23">
        <v>32.19</v>
      </c>
      <c r="AH23">
        <v>2</v>
      </c>
      <c r="AI23">
        <v>40387529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ROW(Source!A31)</f>
        <v>31</v>
      </c>
      <c r="B24">
        <v>40387540</v>
      </c>
      <c r="C24">
        <v>40387523</v>
      </c>
      <c r="D24">
        <v>26787668</v>
      </c>
      <c r="E24">
        <v>1</v>
      </c>
      <c r="F24">
        <v>1</v>
      </c>
      <c r="G24">
        <v>26675980</v>
      </c>
      <c r="H24">
        <v>2</v>
      </c>
      <c r="I24" t="s">
        <v>947</v>
      </c>
      <c r="J24" t="s">
        <v>948</v>
      </c>
      <c r="K24" t="s">
        <v>949</v>
      </c>
      <c r="L24">
        <v>1367</v>
      </c>
      <c r="N24">
        <v>1011</v>
      </c>
      <c r="O24" t="s">
        <v>907</v>
      </c>
      <c r="P24" t="s">
        <v>907</v>
      </c>
      <c r="Q24">
        <v>1</v>
      </c>
      <c r="X24">
        <v>5.81</v>
      </c>
      <c r="Y24">
        <v>0</v>
      </c>
      <c r="Z24">
        <v>120.77</v>
      </c>
      <c r="AA24">
        <v>23.93</v>
      </c>
      <c r="AB24">
        <v>0</v>
      </c>
      <c r="AC24">
        <v>0</v>
      </c>
      <c r="AD24">
        <v>1</v>
      </c>
      <c r="AE24">
        <v>0</v>
      </c>
      <c r="AF24" t="s">
        <v>3</v>
      </c>
      <c r="AG24">
        <v>5.81</v>
      </c>
      <c r="AH24">
        <v>2</v>
      </c>
      <c r="AI24">
        <v>40387530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ROW(Source!A31)</f>
        <v>31</v>
      </c>
      <c r="B25">
        <v>40387541</v>
      </c>
      <c r="C25">
        <v>40387523</v>
      </c>
      <c r="D25">
        <v>26763322</v>
      </c>
      <c r="E25">
        <v>1</v>
      </c>
      <c r="F25">
        <v>1</v>
      </c>
      <c r="G25">
        <v>26675980</v>
      </c>
      <c r="H25">
        <v>3</v>
      </c>
      <c r="I25" t="s">
        <v>565</v>
      </c>
      <c r="J25" t="s">
        <v>567</v>
      </c>
      <c r="K25" t="s">
        <v>566</v>
      </c>
      <c r="L25">
        <v>1339</v>
      </c>
      <c r="N25">
        <v>1007</v>
      </c>
      <c r="O25" t="s">
        <v>44</v>
      </c>
      <c r="P25" t="s">
        <v>44</v>
      </c>
      <c r="Q25">
        <v>1</v>
      </c>
      <c r="X25">
        <v>25</v>
      </c>
      <c r="Y25">
        <v>7.07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3</v>
      </c>
      <c r="AG25">
        <v>25</v>
      </c>
      <c r="AH25">
        <v>2</v>
      </c>
      <c r="AI25">
        <v>40387531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ROW(Source!A31)</f>
        <v>31</v>
      </c>
      <c r="B26">
        <v>40387542</v>
      </c>
      <c r="C26">
        <v>40387523</v>
      </c>
      <c r="D26">
        <v>26764622</v>
      </c>
      <c r="E26">
        <v>1</v>
      </c>
      <c r="F26">
        <v>1</v>
      </c>
      <c r="G26">
        <v>26675980</v>
      </c>
      <c r="H26">
        <v>3</v>
      </c>
      <c r="I26" t="s">
        <v>950</v>
      </c>
      <c r="J26" t="s">
        <v>951</v>
      </c>
      <c r="K26" t="s">
        <v>952</v>
      </c>
      <c r="L26">
        <v>1339</v>
      </c>
      <c r="N26">
        <v>1007</v>
      </c>
      <c r="O26" t="s">
        <v>44</v>
      </c>
      <c r="P26" t="s">
        <v>44</v>
      </c>
      <c r="Q26">
        <v>1</v>
      </c>
      <c r="X26">
        <v>11.5</v>
      </c>
      <c r="Y26">
        <v>165.8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3</v>
      </c>
      <c r="AG26">
        <v>11.5</v>
      </c>
      <c r="AH26">
        <v>2</v>
      </c>
      <c r="AI26">
        <v>40387532</v>
      </c>
      <c r="AJ26">
        <v>27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ROW(Source!A31)</f>
        <v>31</v>
      </c>
      <c r="B27">
        <v>40387543</v>
      </c>
      <c r="C27">
        <v>40387523</v>
      </c>
      <c r="D27">
        <v>26728819</v>
      </c>
      <c r="E27">
        <v>26675980</v>
      </c>
      <c r="F27">
        <v>1</v>
      </c>
      <c r="G27">
        <v>26675980</v>
      </c>
      <c r="H27">
        <v>3</v>
      </c>
      <c r="I27" t="s">
        <v>1220</v>
      </c>
      <c r="J27" t="s">
        <v>3</v>
      </c>
      <c r="K27" t="s">
        <v>1221</v>
      </c>
      <c r="L27">
        <v>1339</v>
      </c>
      <c r="N27">
        <v>1007</v>
      </c>
      <c r="O27" t="s">
        <v>44</v>
      </c>
      <c r="P27" t="s">
        <v>44</v>
      </c>
      <c r="Q27">
        <v>1</v>
      </c>
      <c r="X27">
        <v>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3</v>
      </c>
      <c r="AG27">
        <v>55</v>
      </c>
      <c r="AH27">
        <v>3</v>
      </c>
      <c r="AI27">
        <v>-1</v>
      </c>
      <c r="AJ27" t="s">
        <v>3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ROW(Source!A33)</f>
        <v>33</v>
      </c>
      <c r="B28">
        <v>40387557</v>
      </c>
      <c r="C28">
        <v>40387545</v>
      </c>
      <c r="D28">
        <v>26715131</v>
      </c>
      <c r="E28">
        <v>26675980</v>
      </c>
      <c r="F28">
        <v>1</v>
      </c>
      <c r="G28">
        <v>26675980</v>
      </c>
      <c r="H28">
        <v>1</v>
      </c>
      <c r="I28" t="s">
        <v>901</v>
      </c>
      <c r="J28" t="s">
        <v>3</v>
      </c>
      <c r="K28" t="s">
        <v>902</v>
      </c>
      <c r="L28">
        <v>1191</v>
      </c>
      <c r="N28">
        <v>1013</v>
      </c>
      <c r="O28" t="s">
        <v>903</v>
      </c>
      <c r="P28" t="s">
        <v>903</v>
      </c>
      <c r="Q28">
        <v>1</v>
      </c>
      <c r="X28">
        <v>4.29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1</v>
      </c>
      <c r="AF28" t="s">
        <v>3</v>
      </c>
      <c r="AG28">
        <v>4.29</v>
      </c>
      <c r="AH28">
        <v>2</v>
      </c>
      <c r="AI28">
        <v>40387546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ROW(Source!A33)</f>
        <v>33</v>
      </c>
      <c r="B29">
        <v>40387558</v>
      </c>
      <c r="C29">
        <v>40387545</v>
      </c>
      <c r="D29">
        <v>26787834</v>
      </c>
      <c r="E29">
        <v>1</v>
      </c>
      <c r="F29">
        <v>1</v>
      </c>
      <c r="G29">
        <v>26675980</v>
      </c>
      <c r="H29">
        <v>2</v>
      </c>
      <c r="I29" t="s">
        <v>923</v>
      </c>
      <c r="J29" t="s">
        <v>924</v>
      </c>
      <c r="K29" t="s">
        <v>925</v>
      </c>
      <c r="L29">
        <v>1367</v>
      </c>
      <c r="N29">
        <v>1011</v>
      </c>
      <c r="O29" t="s">
        <v>907</v>
      </c>
      <c r="P29" t="s">
        <v>907</v>
      </c>
      <c r="Q29">
        <v>1</v>
      </c>
      <c r="X29">
        <v>0.3</v>
      </c>
      <c r="Y29">
        <v>0</v>
      </c>
      <c r="Z29">
        <v>60.77</v>
      </c>
      <c r="AA29">
        <v>18.48</v>
      </c>
      <c r="AB29">
        <v>0</v>
      </c>
      <c r="AC29">
        <v>0</v>
      </c>
      <c r="AD29">
        <v>1</v>
      </c>
      <c r="AE29">
        <v>0</v>
      </c>
      <c r="AF29" t="s">
        <v>3</v>
      </c>
      <c r="AG29">
        <v>0.3</v>
      </c>
      <c r="AH29">
        <v>2</v>
      </c>
      <c r="AI29">
        <v>40387547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ROW(Source!A33)</f>
        <v>33</v>
      </c>
      <c r="B30">
        <v>40387559</v>
      </c>
      <c r="C30">
        <v>40387545</v>
      </c>
      <c r="D30">
        <v>26787551</v>
      </c>
      <c r="E30">
        <v>1</v>
      </c>
      <c r="F30">
        <v>1</v>
      </c>
      <c r="G30">
        <v>26675980</v>
      </c>
      <c r="H30">
        <v>2</v>
      </c>
      <c r="I30" t="s">
        <v>953</v>
      </c>
      <c r="J30" t="s">
        <v>954</v>
      </c>
      <c r="K30" t="s">
        <v>955</v>
      </c>
      <c r="L30">
        <v>1367</v>
      </c>
      <c r="N30">
        <v>1011</v>
      </c>
      <c r="O30" t="s">
        <v>907</v>
      </c>
      <c r="P30" t="s">
        <v>907</v>
      </c>
      <c r="Q30">
        <v>1</v>
      </c>
      <c r="X30">
        <v>0.3</v>
      </c>
      <c r="Y30">
        <v>0</v>
      </c>
      <c r="Z30">
        <v>106.74</v>
      </c>
      <c r="AA30">
        <v>19.2</v>
      </c>
      <c r="AB30">
        <v>0</v>
      </c>
      <c r="AC30">
        <v>0</v>
      </c>
      <c r="AD30">
        <v>1</v>
      </c>
      <c r="AE30">
        <v>0</v>
      </c>
      <c r="AF30" t="s">
        <v>3</v>
      </c>
      <c r="AG30">
        <v>0.3</v>
      </c>
      <c r="AH30">
        <v>2</v>
      </c>
      <c r="AI30">
        <v>40387548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ROW(Source!A33)</f>
        <v>33</v>
      </c>
      <c r="B31">
        <v>40387560</v>
      </c>
      <c r="C31">
        <v>40387545</v>
      </c>
      <c r="D31">
        <v>26787641</v>
      </c>
      <c r="E31">
        <v>1</v>
      </c>
      <c r="F31">
        <v>1</v>
      </c>
      <c r="G31">
        <v>26675980</v>
      </c>
      <c r="H31">
        <v>2</v>
      </c>
      <c r="I31" t="s">
        <v>938</v>
      </c>
      <c r="J31" t="s">
        <v>939</v>
      </c>
      <c r="K31" t="s">
        <v>940</v>
      </c>
      <c r="L31">
        <v>1367</v>
      </c>
      <c r="N31">
        <v>1011</v>
      </c>
      <c r="O31" t="s">
        <v>907</v>
      </c>
      <c r="P31" t="s">
        <v>907</v>
      </c>
      <c r="Q31">
        <v>1</v>
      </c>
      <c r="X31">
        <v>0.3</v>
      </c>
      <c r="Y31">
        <v>0</v>
      </c>
      <c r="Z31">
        <v>246.68</v>
      </c>
      <c r="AA31">
        <v>13.37</v>
      </c>
      <c r="AB31">
        <v>0</v>
      </c>
      <c r="AC31">
        <v>0</v>
      </c>
      <c r="AD31">
        <v>1</v>
      </c>
      <c r="AE31">
        <v>0</v>
      </c>
      <c r="AF31" t="s">
        <v>3</v>
      </c>
      <c r="AG31">
        <v>0.3</v>
      </c>
      <c r="AH31">
        <v>2</v>
      </c>
      <c r="AI31">
        <v>40387549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ROW(Source!A33)</f>
        <v>33</v>
      </c>
      <c r="B32">
        <v>40387561</v>
      </c>
      <c r="C32">
        <v>40387545</v>
      </c>
      <c r="D32">
        <v>26787642</v>
      </c>
      <c r="E32">
        <v>1</v>
      </c>
      <c r="F32">
        <v>1</v>
      </c>
      <c r="G32">
        <v>26675980</v>
      </c>
      <c r="H32">
        <v>2</v>
      </c>
      <c r="I32" t="s">
        <v>956</v>
      </c>
      <c r="J32" t="s">
        <v>957</v>
      </c>
      <c r="K32" t="s">
        <v>958</v>
      </c>
      <c r="L32">
        <v>1367</v>
      </c>
      <c r="N32">
        <v>1011</v>
      </c>
      <c r="O32" t="s">
        <v>907</v>
      </c>
      <c r="P32" t="s">
        <v>907</v>
      </c>
      <c r="Q32">
        <v>1</v>
      </c>
      <c r="X32">
        <v>0.3</v>
      </c>
      <c r="Y32">
        <v>0</v>
      </c>
      <c r="Z32">
        <v>249.15</v>
      </c>
      <c r="AA32">
        <v>42.85</v>
      </c>
      <c r="AB32">
        <v>0</v>
      </c>
      <c r="AC32">
        <v>0</v>
      </c>
      <c r="AD32">
        <v>1</v>
      </c>
      <c r="AE32">
        <v>0</v>
      </c>
      <c r="AF32" t="s">
        <v>3</v>
      </c>
      <c r="AG32">
        <v>0.3</v>
      </c>
      <c r="AH32">
        <v>2</v>
      </c>
      <c r="AI32">
        <v>40387550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ROW(Source!A33)</f>
        <v>33</v>
      </c>
      <c r="B33">
        <v>40387562</v>
      </c>
      <c r="C33">
        <v>40387545</v>
      </c>
      <c r="D33">
        <v>26787626</v>
      </c>
      <c r="E33">
        <v>1</v>
      </c>
      <c r="F33">
        <v>1</v>
      </c>
      <c r="G33">
        <v>26675980</v>
      </c>
      <c r="H33">
        <v>2</v>
      </c>
      <c r="I33" t="s">
        <v>941</v>
      </c>
      <c r="J33" t="s">
        <v>942</v>
      </c>
      <c r="K33" t="s">
        <v>943</v>
      </c>
      <c r="L33">
        <v>1367</v>
      </c>
      <c r="N33">
        <v>1011</v>
      </c>
      <c r="O33" t="s">
        <v>907</v>
      </c>
      <c r="P33" t="s">
        <v>907</v>
      </c>
      <c r="Q33">
        <v>1</v>
      </c>
      <c r="X33">
        <v>0.3</v>
      </c>
      <c r="Y33">
        <v>0</v>
      </c>
      <c r="Z33">
        <v>169.44</v>
      </c>
      <c r="AA33">
        <v>15.02</v>
      </c>
      <c r="AB33">
        <v>0</v>
      </c>
      <c r="AC33">
        <v>0</v>
      </c>
      <c r="AD33">
        <v>1</v>
      </c>
      <c r="AE33">
        <v>0</v>
      </c>
      <c r="AF33" t="s">
        <v>3</v>
      </c>
      <c r="AG33">
        <v>0.3</v>
      </c>
      <c r="AH33">
        <v>2</v>
      </c>
      <c r="AI33">
        <v>40387551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ROW(Source!A33)</f>
        <v>33</v>
      </c>
      <c r="B34">
        <v>40387563</v>
      </c>
      <c r="C34">
        <v>40387545</v>
      </c>
      <c r="D34">
        <v>26787657</v>
      </c>
      <c r="E34">
        <v>1</v>
      </c>
      <c r="F34">
        <v>1</v>
      </c>
      <c r="G34">
        <v>26675980</v>
      </c>
      <c r="H34">
        <v>2</v>
      </c>
      <c r="I34" t="s">
        <v>959</v>
      </c>
      <c r="J34" t="s">
        <v>960</v>
      </c>
      <c r="K34" t="s">
        <v>961</v>
      </c>
      <c r="L34">
        <v>1367</v>
      </c>
      <c r="N34">
        <v>1011</v>
      </c>
      <c r="O34" t="s">
        <v>907</v>
      </c>
      <c r="P34" t="s">
        <v>907</v>
      </c>
      <c r="Q34">
        <v>1</v>
      </c>
      <c r="X34">
        <v>0.3</v>
      </c>
      <c r="Y34">
        <v>0</v>
      </c>
      <c r="Z34">
        <v>124.6</v>
      </c>
      <c r="AA34">
        <v>28.4</v>
      </c>
      <c r="AB34">
        <v>0</v>
      </c>
      <c r="AC34">
        <v>0</v>
      </c>
      <c r="AD34">
        <v>1</v>
      </c>
      <c r="AE34">
        <v>0</v>
      </c>
      <c r="AF34" t="s">
        <v>3</v>
      </c>
      <c r="AG34">
        <v>0.3</v>
      </c>
      <c r="AH34">
        <v>2</v>
      </c>
      <c r="AI34">
        <v>40387552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ROW(Source!A33)</f>
        <v>33</v>
      </c>
      <c r="B35">
        <v>40387564</v>
      </c>
      <c r="C35">
        <v>40387545</v>
      </c>
      <c r="D35">
        <v>26787630</v>
      </c>
      <c r="E35">
        <v>1</v>
      </c>
      <c r="F35">
        <v>1</v>
      </c>
      <c r="G35">
        <v>26675980</v>
      </c>
      <c r="H35">
        <v>2</v>
      </c>
      <c r="I35" t="s">
        <v>962</v>
      </c>
      <c r="J35" t="s">
        <v>963</v>
      </c>
      <c r="K35" t="s">
        <v>964</v>
      </c>
      <c r="L35">
        <v>1367</v>
      </c>
      <c r="N35">
        <v>1011</v>
      </c>
      <c r="O35" t="s">
        <v>907</v>
      </c>
      <c r="P35" t="s">
        <v>907</v>
      </c>
      <c r="Q35">
        <v>1</v>
      </c>
      <c r="X35">
        <v>0.3</v>
      </c>
      <c r="Y35">
        <v>0</v>
      </c>
      <c r="Z35">
        <v>171.61</v>
      </c>
      <c r="AA35">
        <v>17.43</v>
      </c>
      <c r="AB35">
        <v>0</v>
      </c>
      <c r="AC35">
        <v>0</v>
      </c>
      <c r="AD35">
        <v>1</v>
      </c>
      <c r="AE35">
        <v>0</v>
      </c>
      <c r="AF35" t="s">
        <v>3</v>
      </c>
      <c r="AG35">
        <v>0.3</v>
      </c>
      <c r="AH35">
        <v>2</v>
      </c>
      <c r="AI35">
        <v>40387553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ROW(Source!A33)</f>
        <v>33</v>
      </c>
      <c r="B36">
        <v>40387565</v>
      </c>
      <c r="C36">
        <v>40387545</v>
      </c>
      <c r="D36">
        <v>26787631</v>
      </c>
      <c r="E36">
        <v>1</v>
      </c>
      <c r="F36">
        <v>1</v>
      </c>
      <c r="G36">
        <v>26675980</v>
      </c>
      <c r="H36">
        <v>2</v>
      </c>
      <c r="I36" t="s">
        <v>965</v>
      </c>
      <c r="J36" t="s">
        <v>966</v>
      </c>
      <c r="K36" t="s">
        <v>967</v>
      </c>
      <c r="L36">
        <v>1367</v>
      </c>
      <c r="N36">
        <v>1011</v>
      </c>
      <c r="O36" t="s">
        <v>907</v>
      </c>
      <c r="P36" t="s">
        <v>907</v>
      </c>
      <c r="Q36">
        <v>1</v>
      </c>
      <c r="X36">
        <v>0.9</v>
      </c>
      <c r="Y36">
        <v>0</v>
      </c>
      <c r="Z36">
        <v>177.54</v>
      </c>
      <c r="AA36">
        <v>17.420000000000002</v>
      </c>
      <c r="AB36">
        <v>0</v>
      </c>
      <c r="AC36">
        <v>0</v>
      </c>
      <c r="AD36">
        <v>1</v>
      </c>
      <c r="AE36">
        <v>0</v>
      </c>
      <c r="AF36" t="s">
        <v>3</v>
      </c>
      <c r="AG36">
        <v>0.9</v>
      </c>
      <c r="AH36">
        <v>2</v>
      </c>
      <c r="AI36">
        <v>40387554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ROW(Source!A33)</f>
        <v>33</v>
      </c>
      <c r="B37">
        <v>40387566</v>
      </c>
      <c r="C37">
        <v>40387545</v>
      </c>
      <c r="D37">
        <v>26782017</v>
      </c>
      <c r="E37">
        <v>1</v>
      </c>
      <c r="F37">
        <v>1</v>
      </c>
      <c r="G37">
        <v>26675980</v>
      </c>
      <c r="H37">
        <v>3</v>
      </c>
      <c r="I37" t="s">
        <v>968</v>
      </c>
      <c r="J37" t="s">
        <v>969</v>
      </c>
      <c r="K37" t="s">
        <v>970</v>
      </c>
      <c r="L37">
        <v>1348</v>
      </c>
      <c r="N37">
        <v>1009</v>
      </c>
      <c r="O37" t="s">
        <v>57</v>
      </c>
      <c r="P37" t="s">
        <v>57</v>
      </c>
      <c r="Q37">
        <v>1000</v>
      </c>
      <c r="X37">
        <v>0.04</v>
      </c>
      <c r="Y37">
        <v>1445.87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3</v>
      </c>
      <c r="AG37">
        <v>0.04</v>
      </c>
      <c r="AH37">
        <v>2</v>
      </c>
      <c r="AI37">
        <v>40387555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ROW(Source!A33)</f>
        <v>33</v>
      </c>
      <c r="B38">
        <v>40387567</v>
      </c>
      <c r="C38">
        <v>40387545</v>
      </c>
      <c r="D38">
        <v>26729073</v>
      </c>
      <c r="E38">
        <v>26675980</v>
      </c>
      <c r="F38">
        <v>1</v>
      </c>
      <c r="G38">
        <v>26675980</v>
      </c>
      <c r="H38">
        <v>3</v>
      </c>
      <c r="I38" t="s">
        <v>1222</v>
      </c>
      <c r="J38" t="s">
        <v>3</v>
      </c>
      <c r="K38" t="s">
        <v>1223</v>
      </c>
      <c r="L38">
        <v>1348</v>
      </c>
      <c r="N38">
        <v>1009</v>
      </c>
      <c r="O38" t="s">
        <v>57</v>
      </c>
      <c r="P38" t="s">
        <v>57</v>
      </c>
      <c r="Q38">
        <v>1000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3</v>
      </c>
      <c r="AG38">
        <v>0</v>
      </c>
      <c r="AH38">
        <v>3</v>
      </c>
      <c r="AI38">
        <v>-1</v>
      </c>
      <c r="AJ38" t="s">
        <v>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ROW(Source!A35)</f>
        <v>35</v>
      </c>
      <c r="B39">
        <v>40387574</v>
      </c>
      <c r="C39">
        <v>40387569</v>
      </c>
      <c r="D39">
        <v>26715131</v>
      </c>
      <c r="E39">
        <v>26675980</v>
      </c>
      <c r="F39">
        <v>1</v>
      </c>
      <c r="G39">
        <v>26675980</v>
      </c>
      <c r="H39">
        <v>1</v>
      </c>
      <c r="I39" t="s">
        <v>901</v>
      </c>
      <c r="J39" t="s">
        <v>3</v>
      </c>
      <c r="K39" t="s">
        <v>902</v>
      </c>
      <c r="L39">
        <v>1191</v>
      </c>
      <c r="N39">
        <v>1013</v>
      </c>
      <c r="O39" t="s">
        <v>903</v>
      </c>
      <c r="P39" t="s">
        <v>903</v>
      </c>
      <c r="Q39">
        <v>1</v>
      </c>
      <c r="X39">
        <v>0.53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</v>
      </c>
      <c r="AE39">
        <v>1</v>
      </c>
      <c r="AF39" t="s">
        <v>63</v>
      </c>
      <c r="AG39">
        <v>1.06</v>
      </c>
      <c r="AH39">
        <v>2</v>
      </c>
      <c r="AI39">
        <v>40387570</v>
      </c>
      <c r="AJ39">
        <v>39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ROW(Source!A35)</f>
        <v>35</v>
      </c>
      <c r="B40">
        <v>40387575</v>
      </c>
      <c r="C40">
        <v>40387569</v>
      </c>
      <c r="D40">
        <v>26787551</v>
      </c>
      <c r="E40">
        <v>1</v>
      </c>
      <c r="F40">
        <v>1</v>
      </c>
      <c r="G40">
        <v>26675980</v>
      </c>
      <c r="H40">
        <v>2</v>
      </c>
      <c r="I40" t="s">
        <v>953</v>
      </c>
      <c r="J40" t="s">
        <v>954</v>
      </c>
      <c r="K40" t="s">
        <v>955</v>
      </c>
      <c r="L40">
        <v>1367</v>
      </c>
      <c r="N40">
        <v>1011</v>
      </c>
      <c r="O40" t="s">
        <v>907</v>
      </c>
      <c r="P40" t="s">
        <v>907</v>
      </c>
      <c r="Q40">
        <v>1</v>
      </c>
      <c r="X40">
        <v>7.4999999999999997E-2</v>
      </c>
      <c r="Y40">
        <v>0</v>
      </c>
      <c r="Z40">
        <v>106.74</v>
      </c>
      <c r="AA40">
        <v>19.2</v>
      </c>
      <c r="AB40">
        <v>0</v>
      </c>
      <c r="AC40">
        <v>0</v>
      </c>
      <c r="AD40">
        <v>1</v>
      </c>
      <c r="AE40">
        <v>0</v>
      </c>
      <c r="AF40" t="s">
        <v>63</v>
      </c>
      <c r="AG40">
        <v>0.15</v>
      </c>
      <c r="AH40">
        <v>2</v>
      </c>
      <c r="AI40">
        <v>40387571</v>
      </c>
      <c r="AJ40">
        <v>40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ROW(Source!A35)</f>
        <v>35</v>
      </c>
      <c r="B41">
        <v>40387576</v>
      </c>
      <c r="C41">
        <v>40387569</v>
      </c>
      <c r="D41">
        <v>26787657</v>
      </c>
      <c r="E41">
        <v>1</v>
      </c>
      <c r="F41">
        <v>1</v>
      </c>
      <c r="G41">
        <v>26675980</v>
      </c>
      <c r="H41">
        <v>2</v>
      </c>
      <c r="I41" t="s">
        <v>959</v>
      </c>
      <c r="J41" t="s">
        <v>960</v>
      </c>
      <c r="K41" t="s">
        <v>961</v>
      </c>
      <c r="L41">
        <v>1367</v>
      </c>
      <c r="N41">
        <v>1011</v>
      </c>
      <c r="O41" t="s">
        <v>907</v>
      </c>
      <c r="P41" t="s">
        <v>907</v>
      </c>
      <c r="Q41">
        <v>1</v>
      </c>
      <c r="X41">
        <v>7.4999999999999997E-2</v>
      </c>
      <c r="Y41">
        <v>0</v>
      </c>
      <c r="Z41">
        <v>124.6</v>
      </c>
      <c r="AA41">
        <v>28.4</v>
      </c>
      <c r="AB41">
        <v>0</v>
      </c>
      <c r="AC41">
        <v>0</v>
      </c>
      <c r="AD41">
        <v>1</v>
      </c>
      <c r="AE41">
        <v>0</v>
      </c>
      <c r="AF41" t="s">
        <v>63</v>
      </c>
      <c r="AG41">
        <v>0.15</v>
      </c>
      <c r="AH41">
        <v>2</v>
      </c>
      <c r="AI41">
        <v>40387572</v>
      </c>
      <c r="AJ41">
        <v>41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ROW(Source!A35)</f>
        <v>35</v>
      </c>
      <c r="B42">
        <v>40387577</v>
      </c>
      <c r="C42">
        <v>40387569</v>
      </c>
      <c r="D42">
        <v>26729073</v>
      </c>
      <c r="E42">
        <v>26675980</v>
      </c>
      <c r="F42">
        <v>1</v>
      </c>
      <c r="G42">
        <v>26675980</v>
      </c>
      <c r="H42">
        <v>3</v>
      </c>
      <c r="I42" t="s">
        <v>1222</v>
      </c>
      <c r="J42" t="s">
        <v>3</v>
      </c>
      <c r="K42" t="s">
        <v>1223</v>
      </c>
      <c r="L42">
        <v>1348</v>
      </c>
      <c r="N42">
        <v>1009</v>
      </c>
      <c r="O42" t="s">
        <v>57</v>
      </c>
      <c r="P42" t="s">
        <v>57</v>
      </c>
      <c r="Q42">
        <v>1000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63</v>
      </c>
      <c r="AG42">
        <v>0</v>
      </c>
      <c r="AH42">
        <v>3</v>
      </c>
      <c r="AI42">
        <v>-1</v>
      </c>
      <c r="AJ42" t="s">
        <v>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ROW(Source!A71)</f>
        <v>71</v>
      </c>
      <c r="B43">
        <v>40387585</v>
      </c>
      <c r="C43">
        <v>40387579</v>
      </c>
      <c r="D43">
        <v>26715131</v>
      </c>
      <c r="E43">
        <v>26675980</v>
      </c>
      <c r="F43">
        <v>1</v>
      </c>
      <c r="G43">
        <v>26675980</v>
      </c>
      <c r="H43">
        <v>1</v>
      </c>
      <c r="I43" t="s">
        <v>901</v>
      </c>
      <c r="J43" t="s">
        <v>3</v>
      </c>
      <c r="K43" t="s">
        <v>902</v>
      </c>
      <c r="L43">
        <v>1191</v>
      </c>
      <c r="N43">
        <v>1013</v>
      </c>
      <c r="O43" t="s">
        <v>903</v>
      </c>
      <c r="P43" t="s">
        <v>903</v>
      </c>
      <c r="Q43">
        <v>1</v>
      </c>
      <c r="X43">
        <v>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1</v>
      </c>
      <c r="AF43" t="s">
        <v>3</v>
      </c>
      <c r="AG43">
        <v>155</v>
      </c>
      <c r="AH43">
        <v>2</v>
      </c>
      <c r="AI43">
        <v>40387580</v>
      </c>
      <c r="AJ43">
        <v>43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ROW(Source!A71)</f>
        <v>71</v>
      </c>
      <c r="B44">
        <v>40387586</v>
      </c>
      <c r="C44">
        <v>40387579</v>
      </c>
      <c r="D44">
        <v>26787834</v>
      </c>
      <c r="E44">
        <v>1</v>
      </c>
      <c r="F44">
        <v>1</v>
      </c>
      <c r="G44">
        <v>26675980</v>
      </c>
      <c r="H44">
        <v>2</v>
      </c>
      <c r="I44" t="s">
        <v>923</v>
      </c>
      <c r="J44" t="s">
        <v>924</v>
      </c>
      <c r="K44" t="s">
        <v>925</v>
      </c>
      <c r="L44">
        <v>1367</v>
      </c>
      <c r="N44">
        <v>1011</v>
      </c>
      <c r="O44" t="s">
        <v>907</v>
      </c>
      <c r="P44" t="s">
        <v>907</v>
      </c>
      <c r="Q44">
        <v>1</v>
      </c>
      <c r="X44">
        <v>37.5</v>
      </c>
      <c r="Y44">
        <v>0</v>
      </c>
      <c r="Z44">
        <v>60.77</v>
      </c>
      <c r="AA44">
        <v>18.48</v>
      </c>
      <c r="AB44">
        <v>0</v>
      </c>
      <c r="AC44">
        <v>0</v>
      </c>
      <c r="AD44">
        <v>1</v>
      </c>
      <c r="AE44">
        <v>0</v>
      </c>
      <c r="AF44" t="s">
        <v>3</v>
      </c>
      <c r="AG44">
        <v>37.5</v>
      </c>
      <c r="AH44">
        <v>2</v>
      </c>
      <c r="AI44">
        <v>40387581</v>
      </c>
      <c r="AJ44">
        <v>44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ROW(Source!A71)</f>
        <v>71</v>
      </c>
      <c r="B45">
        <v>40387587</v>
      </c>
      <c r="C45">
        <v>40387579</v>
      </c>
      <c r="D45">
        <v>26788293</v>
      </c>
      <c r="E45">
        <v>1</v>
      </c>
      <c r="F45">
        <v>1</v>
      </c>
      <c r="G45">
        <v>26675980</v>
      </c>
      <c r="H45">
        <v>2</v>
      </c>
      <c r="I45" t="s">
        <v>911</v>
      </c>
      <c r="J45" t="s">
        <v>912</v>
      </c>
      <c r="K45" t="s">
        <v>913</v>
      </c>
      <c r="L45">
        <v>1367</v>
      </c>
      <c r="N45">
        <v>1011</v>
      </c>
      <c r="O45" t="s">
        <v>907</v>
      </c>
      <c r="P45" t="s">
        <v>907</v>
      </c>
      <c r="Q45">
        <v>1</v>
      </c>
      <c r="X45">
        <v>75</v>
      </c>
      <c r="Y45">
        <v>0</v>
      </c>
      <c r="Z45">
        <v>3.16</v>
      </c>
      <c r="AA45">
        <v>0.04</v>
      </c>
      <c r="AB45">
        <v>0</v>
      </c>
      <c r="AC45">
        <v>0</v>
      </c>
      <c r="AD45">
        <v>1</v>
      </c>
      <c r="AE45">
        <v>0</v>
      </c>
      <c r="AF45" t="s">
        <v>3</v>
      </c>
      <c r="AG45">
        <v>75</v>
      </c>
      <c r="AH45">
        <v>2</v>
      </c>
      <c r="AI45">
        <v>40387582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ROW(Source!A71)</f>
        <v>71</v>
      </c>
      <c r="B46">
        <v>40387588</v>
      </c>
      <c r="C46">
        <v>40387579</v>
      </c>
      <c r="D46">
        <v>26787669</v>
      </c>
      <c r="E46">
        <v>1</v>
      </c>
      <c r="F46">
        <v>1</v>
      </c>
      <c r="G46">
        <v>26675980</v>
      </c>
      <c r="H46">
        <v>2</v>
      </c>
      <c r="I46" t="s">
        <v>926</v>
      </c>
      <c r="J46" t="s">
        <v>927</v>
      </c>
      <c r="K46" t="s">
        <v>928</v>
      </c>
      <c r="L46">
        <v>1367</v>
      </c>
      <c r="N46">
        <v>1011</v>
      </c>
      <c r="O46" t="s">
        <v>907</v>
      </c>
      <c r="P46" t="s">
        <v>907</v>
      </c>
      <c r="Q46">
        <v>1</v>
      </c>
      <c r="X46">
        <v>1.55</v>
      </c>
      <c r="Y46">
        <v>0</v>
      </c>
      <c r="Z46">
        <v>125.13</v>
      </c>
      <c r="AA46">
        <v>24.74</v>
      </c>
      <c r="AB46">
        <v>0</v>
      </c>
      <c r="AC46">
        <v>0</v>
      </c>
      <c r="AD46">
        <v>1</v>
      </c>
      <c r="AE46">
        <v>0</v>
      </c>
      <c r="AF46" t="s">
        <v>3</v>
      </c>
      <c r="AG46">
        <v>1.55</v>
      </c>
      <c r="AH46">
        <v>2</v>
      </c>
      <c r="AI46">
        <v>40387583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ROW(Source!A71)</f>
        <v>71</v>
      </c>
      <c r="B47">
        <v>40387589</v>
      </c>
      <c r="C47">
        <v>40387579</v>
      </c>
      <c r="D47">
        <v>26715879</v>
      </c>
      <c r="E47">
        <v>26675980</v>
      </c>
      <c r="F47">
        <v>1</v>
      </c>
      <c r="G47">
        <v>26675980</v>
      </c>
      <c r="H47">
        <v>2</v>
      </c>
      <c r="I47" t="s">
        <v>929</v>
      </c>
      <c r="J47" t="s">
        <v>3</v>
      </c>
      <c r="K47" t="s">
        <v>930</v>
      </c>
      <c r="L47">
        <v>1344</v>
      </c>
      <c r="N47">
        <v>1008</v>
      </c>
      <c r="O47" t="s">
        <v>931</v>
      </c>
      <c r="P47" t="s">
        <v>931</v>
      </c>
      <c r="Q47">
        <v>1</v>
      </c>
      <c r="X47">
        <v>3.72</v>
      </c>
      <c r="Y47">
        <v>0</v>
      </c>
      <c r="Z47">
        <v>1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3</v>
      </c>
      <c r="AG47">
        <v>3.72</v>
      </c>
      <c r="AH47">
        <v>2</v>
      </c>
      <c r="AI47">
        <v>40387584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ROW(Source!A72)</f>
        <v>72</v>
      </c>
      <c r="B48">
        <v>40387595</v>
      </c>
      <c r="C48">
        <v>40387590</v>
      </c>
      <c r="D48">
        <v>26715131</v>
      </c>
      <c r="E48">
        <v>26675980</v>
      </c>
      <c r="F48">
        <v>1</v>
      </c>
      <c r="G48">
        <v>26675980</v>
      </c>
      <c r="H48">
        <v>1</v>
      </c>
      <c r="I48" t="s">
        <v>901</v>
      </c>
      <c r="J48" t="s">
        <v>3</v>
      </c>
      <c r="K48" t="s">
        <v>902</v>
      </c>
      <c r="L48">
        <v>1191</v>
      </c>
      <c r="N48">
        <v>1013</v>
      </c>
      <c r="O48" t="s">
        <v>903</v>
      </c>
      <c r="P48" t="s">
        <v>903</v>
      </c>
      <c r="Q48">
        <v>1</v>
      </c>
      <c r="X48">
        <v>11.7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1</v>
      </c>
      <c r="AF48" t="s">
        <v>3</v>
      </c>
      <c r="AG48">
        <v>11.7</v>
      </c>
      <c r="AH48">
        <v>2</v>
      </c>
      <c r="AI48">
        <v>40387591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ROW(Source!A72)</f>
        <v>72</v>
      </c>
      <c r="B49">
        <v>40387596</v>
      </c>
      <c r="C49">
        <v>40387590</v>
      </c>
      <c r="D49">
        <v>26787415</v>
      </c>
      <c r="E49">
        <v>1</v>
      </c>
      <c r="F49">
        <v>1</v>
      </c>
      <c r="G49">
        <v>26675980</v>
      </c>
      <c r="H49">
        <v>2</v>
      </c>
      <c r="I49" t="s">
        <v>935</v>
      </c>
      <c r="J49" t="s">
        <v>936</v>
      </c>
      <c r="K49" t="s">
        <v>937</v>
      </c>
      <c r="L49">
        <v>1367</v>
      </c>
      <c r="N49">
        <v>1011</v>
      </c>
      <c r="O49" t="s">
        <v>907</v>
      </c>
      <c r="P49" t="s">
        <v>907</v>
      </c>
      <c r="Q49">
        <v>1</v>
      </c>
      <c r="X49">
        <v>1.26</v>
      </c>
      <c r="Y49">
        <v>0</v>
      </c>
      <c r="Z49">
        <v>116.89</v>
      </c>
      <c r="AA49">
        <v>23.41</v>
      </c>
      <c r="AB49">
        <v>0</v>
      </c>
      <c r="AC49">
        <v>0</v>
      </c>
      <c r="AD49">
        <v>1</v>
      </c>
      <c r="AE49">
        <v>0</v>
      </c>
      <c r="AF49" t="s">
        <v>3</v>
      </c>
      <c r="AG49">
        <v>1.26</v>
      </c>
      <c r="AH49">
        <v>2</v>
      </c>
      <c r="AI49">
        <v>40387592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ROW(Source!A72)</f>
        <v>72</v>
      </c>
      <c r="B50">
        <v>40387597</v>
      </c>
      <c r="C50">
        <v>40387590</v>
      </c>
      <c r="D50">
        <v>26787669</v>
      </c>
      <c r="E50">
        <v>1</v>
      </c>
      <c r="F50">
        <v>1</v>
      </c>
      <c r="G50">
        <v>26675980</v>
      </c>
      <c r="H50">
        <v>2</v>
      </c>
      <c r="I50" t="s">
        <v>926</v>
      </c>
      <c r="J50" t="s">
        <v>927</v>
      </c>
      <c r="K50" t="s">
        <v>928</v>
      </c>
      <c r="L50">
        <v>1367</v>
      </c>
      <c r="N50">
        <v>1011</v>
      </c>
      <c r="O50" t="s">
        <v>907</v>
      </c>
      <c r="P50" t="s">
        <v>907</v>
      </c>
      <c r="Q50">
        <v>1</v>
      </c>
      <c r="X50">
        <v>1.7</v>
      </c>
      <c r="Y50">
        <v>0</v>
      </c>
      <c r="Z50">
        <v>125.13</v>
      </c>
      <c r="AA50">
        <v>24.74</v>
      </c>
      <c r="AB50">
        <v>0</v>
      </c>
      <c r="AC50">
        <v>0</v>
      </c>
      <c r="AD50">
        <v>1</v>
      </c>
      <c r="AE50">
        <v>0</v>
      </c>
      <c r="AF50" t="s">
        <v>3</v>
      </c>
      <c r="AG50">
        <v>1.7</v>
      </c>
      <c r="AH50">
        <v>2</v>
      </c>
      <c r="AI50">
        <v>40387593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ROW(Source!A72)</f>
        <v>72</v>
      </c>
      <c r="B51">
        <v>40387598</v>
      </c>
      <c r="C51">
        <v>40387590</v>
      </c>
      <c r="D51">
        <v>26715879</v>
      </c>
      <c r="E51">
        <v>26675980</v>
      </c>
      <c r="F51">
        <v>1</v>
      </c>
      <c r="G51">
        <v>26675980</v>
      </c>
      <c r="H51">
        <v>2</v>
      </c>
      <c r="I51" t="s">
        <v>929</v>
      </c>
      <c r="J51" t="s">
        <v>3</v>
      </c>
      <c r="K51" t="s">
        <v>930</v>
      </c>
      <c r="L51">
        <v>1344</v>
      </c>
      <c r="N51">
        <v>1008</v>
      </c>
      <c r="O51" t="s">
        <v>931</v>
      </c>
      <c r="P51" t="s">
        <v>931</v>
      </c>
      <c r="Q51">
        <v>1</v>
      </c>
      <c r="X51">
        <v>42.43</v>
      </c>
      <c r="Y51">
        <v>0</v>
      </c>
      <c r="Z51">
        <v>1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3</v>
      </c>
      <c r="AG51">
        <v>42.43</v>
      </c>
      <c r="AH51">
        <v>2</v>
      </c>
      <c r="AI51">
        <v>40387594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ROW(Source!A73)</f>
        <v>73</v>
      </c>
      <c r="B52">
        <v>40387601</v>
      </c>
      <c r="C52">
        <v>40387599</v>
      </c>
      <c r="D52">
        <v>26715879</v>
      </c>
      <c r="E52">
        <v>26675980</v>
      </c>
      <c r="F52">
        <v>1</v>
      </c>
      <c r="G52">
        <v>26675980</v>
      </c>
      <c r="H52">
        <v>2</v>
      </c>
      <c r="I52" t="s">
        <v>929</v>
      </c>
      <c r="J52" t="s">
        <v>3</v>
      </c>
      <c r="K52" t="s">
        <v>930</v>
      </c>
      <c r="L52">
        <v>1344</v>
      </c>
      <c r="N52">
        <v>1008</v>
      </c>
      <c r="O52" t="s">
        <v>931</v>
      </c>
      <c r="P52" t="s">
        <v>931</v>
      </c>
      <c r="Q52">
        <v>1</v>
      </c>
      <c r="X52">
        <v>8.86</v>
      </c>
      <c r="Y52">
        <v>0</v>
      </c>
      <c r="Z52">
        <v>1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3</v>
      </c>
      <c r="AG52">
        <v>8.86</v>
      </c>
      <c r="AH52">
        <v>2</v>
      </c>
      <c r="AI52">
        <v>40387600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ROW(Source!A74)</f>
        <v>74</v>
      </c>
      <c r="B53">
        <v>40387612</v>
      </c>
      <c r="C53">
        <v>40387602</v>
      </c>
      <c r="D53">
        <v>26715131</v>
      </c>
      <c r="E53">
        <v>26675980</v>
      </c>
      <c r="F53">
        <v>1</v>
      </c>
      <c r="G53">
        <v>26675980</v>
      </c>
      <c r="H53">
        <v>1</v>
      </c>
      <c r="I53" t="s">
        <v>901</v>
      </c>
      <c r="J53" t="s">
        <v>3</v>
      </c>
      <c r="K53" t="s">
        <v>902</v>
      </c>
      <c r="L53">
        <v>1191</v>
      </c>
      <c r="N53">
        <v>1013</v>
      </c>
      <c r="O53" t="s">
        <v>903</v>
      </c>
      <c r="P53" t="s">
        <v>903</v>
      </c>
      <c r="Q53">
        <v>1</v>
      </c>
      <c r="X53">
        <v>21.6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1</v>
      </c>
      <c r="AF53" t="s">
        <v>3</v>
      </c>
      <c r="AG53">
        <v>21.6</v>
      </c>
      <c r="AH53">
        <v>2</v>
      </c>
      <c r="AI53">
        <v>40387603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ROW(Source!A74)</f>
        <v>74</v>
      </c>
      <c r="B54">
        <v>40387613</v>
      </c>
      <c r="C54">
        <v>40387602</v>
      </c>
      <c r="D54">
        <v>26787394</v>
      </c>
      <c r="E54">
        <v>1</v>
      </c>
      <c r="F54">
        <v>1</v>
      </c>
      <c r="G54">
        <v>26675980</v>
      </c>
      <c r="H54">
        <v>2</v>
      </c>
      <c r="I54" t="s">
        <v>971</v>
      </c>
      <c r="J54" t="s">
        <v>972</v>
      </c>
      <c r="K54" t="s">
        <v>973</v>
      </c>
      <c r="L54">
        <v>1367</v>
      </c>
      <c r="N54">
        <v>1011</v>
      </c>
      <c r="O54" t="s">
        <v>907</v>
      </c>
      <c r="P54" t="s">
        <v>907</v>
      </c>
      <c r="Q54">
        <v>1</v>
      </c>
      <c r="X54">
        <v>2.35</v>
      </c>
      <c r="Y54">
        <v>0</v>
      </c>
      <c r="Z54">
        <v>95.06</v>
      </c>
      <c r="AA54">
        <v>22.22</v>
      </c>
      <c r="AB54">
        <v>0</v>
      </c>
      <c r="AC54">
        <v>0</v>
      </c>
      <c r="AD54">
        <v>1</v>
      </c>
      <c r="AE54">
        <v>0</v>
      </c>
      <c r="AF54" t="s">
        <v>3</v>
      </c>
      <c r="AG54">
        <v>2.35</v>
      </c>
      <c r="AH54">
        <v>2</v>
      </c>
      <c r="AI54">
        <v>40387604</v>
      </c>
      <c r="AJ54">
        <v>54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ROW(Source!A74)</f>
        <v>74</v>
      </c>
      <c r="B55">
        <v>40387614</v>
      </c>
      <c r="C55">
        <v>40387602</v>
      </c>
      <c r="D55">
        <v>26787641</v>
      </c>
      <c r="E55">
        <v>1</v>
      </c>
      <c r="F55">
        <v>1</v>
      </c>
      <c r="G55">
        <v>26675980</v>
      </c>
      <c r="H55">
        <v>2</v>
      </c>
      <c r="I55" t="s">
        <v>938</v>
      </c>
      <c r="J55" t="s">
        <v>974</v>
      </c>
      <c r="K55" t="s">
        <v>975</v>
      </c>
      <c r="L55">
        <v>1367</v>
      </c>
      <c r="N55">
        <v>1011</v>
      </c>
      <c r="O55" t="s">
        <v>907</v>
      </c>
      <c r="P55" t="s">
        <v>907</v>
      </c>
      <c r="Q55">
        <v>1</v>
      </c>
      <c r="X55">
        <v>0.91</v>
      </c>
      <c r="Y55">
        <v>0</v>
      </c>
      <c r="Z55">
        <v>140.58000000000001</v>
      </c>
      <c r="AA55">
        <v>28.61</v>
      </c>
      <c r="AB55">
        <v>0</v>
      </c>
      <c r="AC55">
        <v>0</v>
      </c>
      <c r="AD55">
        <v>1</v>
      </c>
      <c r="AE55">
        <v>0</v>
      </c>
      <c r="AF55" t="s">
        <v>3</v>
      </c>
      <c r="AG55">
        <v>0.91</v>
      </c>
      <c r="AH55">
        <v>2</v>
      </c>
      <c r="AI55">
        <v>40387605</v>
      </c>
      <c r="AJ55">
        <v>55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ROW(Source!A74)</f>
        <v>74</v>
      </c>
      <c r="B56">
        <v>40387615</v>
      </c>
      <c r="C56">
        <v>40387602</v>
      </c>
      <c r="D56">
        <v>26787626</v>
      </c>
      <c r="E56">
        <v>1</v>
      </c>
      <c r="F56">
        <v>1</v>
      </c>
      <c r="G56">
        <v>26675980</v>
      </c>
      <c r="H56">
        <v>2</v>
      </c>
      <c r="I56" t="s">
        <v>941</v>
      </c>
      <c r="J56" t="s">
        <v>942</v>
      </c>
      <c r="K56" t="s">
        <v>943</v>
      </c>
      <c r="L56">
        <v>1367</v>
      </c>
      <c r="N56">
        <v>1011</v>
      </c>
      <c r="O56" t="s">
        <v>907</v>
      </c>
      <c r="P56" t="s">
        <v>907</v>
      </c>
      <c r="Q56">
        <v>1</v>
      </c>
      <c r="X56">
        <v>7.17</v>
      </c>
      <c r="Y56">
        <v>0</v>
      </c>
      <c r="Z56">
        <v>169.44</v>
      </c>
      <c r="AA56">
        <v>15.02</v>
      </c>
      <c r="AB56">
        <v>0</v>
      </c>
      <c r="AC56">
        <v>0</v>
      </c>
      <c r="AD56">
        <v>1</v>
      </c>
      <c r="AE56">
        <v>0</v>
      </c>
      <c r="AF56" t="s">
        <v>3</v>
      </c>
      <c r="AG56">
        <v>7.17</v>
      </c>
      <c r="AH56">
        <v>2</v>
      </c>
      <c r="AI56">
        <v>40387606</v>
      </c>
      <c r="AJ56">
        <v>56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ROW(Source!A74)</f>
        <v>74</v>
      </c>
      <c r="B57">
        <v>40387616</v>
      </c>
      <c r="C57">
        <v>40387602</v>
      </c>
      <c r="D57">
        <v>26787627</v>
      </c>
      <c r="E57">
        <v>1</v>
      </c>
      <c r="F57">
        <v>1</v>
      </c>
      <c r="G57">
        <v>26675980</v>
      </c>
      <c r="H57">
        <v>2</v>
      </c>
      <c r="I57" t="s">
        <v>944</v>
      </c>
      <c r="J57" t="s">
        <v>945</v>
      </c>
      <c r="K57" t="s">
        <v>946</v>
      </c>
      <c r="L57">
        <v>1367</v>
      </c>
      <c r="N57">
        <v>1011</v>
      </c>
      <c r="O57" t="s">
        <v>907</v>
      </c>
      <c r="P57" t="s">
        <v>907</v>
      </c>
      <c r="Q57">
        <v>1</v>
      </c>
      <c r="X57">
        <v>14.6</v>
      </c>
      <c r="Y57">
        <v>0</v>
      </c>
      <c r="Z57">
        <v>219.5</v>
      </c>
      <c r="AA57">
        <v>17.510000000000002</v>
      </c>
      <c r="AB57">
        <v>0</v>
      </c>
      <c r="AC57">
        <v>0</v>
      </c>
      <c r="AD57">
        <v>1</v>
      </c>
      <c r="AE57">
        <v>0</v>
      </c>
      <c r="AF57" t="s">
        <v>3</v>
      </c>
      <c r="AG57">
        <v>14.6</v>
      </c>
      <c r="AH57">
        <v>2</v>
      </c>
      <c r="AI57">
        <v>40387607</v>
      </c>
      <c r="AJ57">
        <v>57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ROW(Source!A74)</f>
        <v>74</v>
      </c>
      <c r="B58">
        <v>40387617</v>
      </c>
      <c r="C58">
        <v>40387602</v>
      </c>
      <c r="D58">
        <v>26787669</v>
      </c>
      <c r="E58">
        <v>1</v>
      </c>
      <c r="F58">
        <v>1</v>
      </c>
      <c r="G58">
        <v>26675980</v>
      </c>
      <c r="H58">
        <v>2</v>
      </c>
      <c r="I58" t="s">
        <v>926</v>
      </c>
      <c r="J58" t="s">
        <v>927</v>
      </c>
      <c r="K58" t="s">
        <v>928</v>
      </c>
      <c r="L58">
        <v>1367</v>
      </c>
      <c r="N58">
        <v>1011</v>
      </c>
      <c r="O58" t="s">
        <v>907</v>
      </c>
      <c r="P58" t="s">
        <v>907</v>
      </c>
      <c r="Q58">
        <v>1</v>
      </c>
      <c r="X58">
        <v>1.79</v>
      </c>
      <c r="Y58">
        <v>0</v>
      </c>
      <c r="Z58">
        <v>125.13</v>
      </c>
      <c r="AA58">
        <v>24.74</v>
      </c>
      <c r="AB58">
        <v>0</v>
      </c>
      <c r="AC58">
        <v>0</v>
      </c>
      <c r="AD58">
        <v>1</v>
      </c>
      <c r="AE58">
        <v>0</v>
      </c>
      <c r="AF58" t="s">
        <v>3</v>
      </c>
      <c r="AG58">
        <v>1.79</v>
      </c>
      <c r="AH58">
        <v>2</v>
      </c>
      <c r="AI58">
        <v>40387608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ROW(Source!A74)</f>
        <v>74</v>
      </c>
      <c r="B59">
        <v>40387618</v>
      </c>
      <c r="C59">
        <v>40387602</v>
      </c>
      <c r="D59">
        <v>26787631</v>
      </c>
      <c r="E59">
        <v>1</v>
      </c>
      <c r="F59">
        <v>1</v>
      </c>
      <c r="G59">
        <v>26675980</v>
      </c>
      <c r="H59">
        <v>2</v>
      </c>
      <c r="I59" t="s">
        <v>965</v>
      </c>
      <c r="J59" t="s">
        <v>966</v>
      </c>
      <c r="K59" t="s">
        <v>967</v>
      </c>
      <c r="L59">
        <v>1367</v>
      </c>
      <c r="N59">
        <v>1011</v>
      </c>
      <c r="O59" t="s">
        <v>907</v>
      </c>
      <c r="P59" t="s">
        <v>907</v>
      </c>
      <c r="Q59">
        <v>1</v>
      </c>
      <c r="X59">
        <v>0.52</v>
      </c>
      <c r="Y59">
        <v>0</v>
      </c>
      <c r="Z59">
        <v>177.54</v>
      </c>
      <c r="AA59">
        <v>17.420000000000002</v>
      </c>
      <c r="AB59">
        <v>0</v>
      </c>
      <c r="AC59">
        <v>0</v>
      </c>
      <c r="AD59">
        <v>1</v>
      </c>
      <c r="AE59">
        <v>0</v>
      </c>
      <c r="AF59" t="s">
        <v>3</v>
      </c>
      <c r="AG59">
        <v>0.52</v>
      </c>
      <c r="AH59">
        <v>2</v>
      </c>
      <c r="AI59">
        <v>40387609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ROW(Source!A74)</f>
        <v>74</v>
      </c>
      <c r="B60">
        <v>40387619</v>
      </c>
      <c r="C60">
        <v>40387602</v>
      </c>
      <c r="D60">
        <v>26763322</v>
      </c>
      <c r="E60">
        <v>1</v>
      </c>
      <c r="F60">
        <v>1</v>
      </c>
      <c r="G60">
        <v>26675980</v>
      </c>
      <c r="H60">
        <v>3</v>
      </c>
      <c r="I60" t="s">
        <v>565</v>
      </c>
      <c r="J60" t="s">
        <v>567</v>
      </c>
      <c r="K60" t="s">
        <v>566</v>
      </c>
      <c r="L60">
        <v>1339</v>
      </c>
      <c r="N60">
        <v>1007</v>
      </c>
      <c r="O60" t="s">
        <v>44</v>
      </c>
      <c r="P60" t="s">
        <v>44</v>
      </c>
      <c r="Q60">
        <v>1</v>
      </c>
      <c r="X60">
        <v>7</v>
      </c>
      <c r="Y60">
        <v>7.07</v>
      </c>
      <c r="Z60">
        <v>0</v>
      </c>
      <c r="AA60">
        <v>0</v>
      </c>
      <c r="AB60">
        <v>0</v>
      </c>
      <c r="AC60">
        <v>0</v>
      </c>
      <c r="AD60">
        <v>1</v>
      </c>
      <c r="AE60">
        <v>0</v>
      </c>
      <c r="AF60" t="s">
        <v>3</v>
      </c>
      <c r="AG60">
        <v>7</v>
      </c>
      <c r="AH60">
        <v>2</v>
      </c>
      <c r="AI60">
        <v>40387610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ROW(Source!A74)</f>
        <v>74</v>
      </c>
      <c r="B61">
        <v>40387620</v>
      </c>
      <c r="C61">
        <v>40387602</v>
      </c>
      <c r="D61">
        <v>26728819</v>
      </c>
      <c r="E61">
        <v>26675980</v>
      </c>
      <c r="F61">
        <v>1</v>
      </c>
      <c r="G61">
        <v>26675980</v>
      </c>
      <c r="H61">
        <v>3</v>
      </c>
      <c r="I61" t="s">
        <v>1220</v>
      </c>
      <c r="J61" t="s">
        <v>3</v>
      </c>
      <c r="K61" t="s">
        <v>1224</v>
      </c>
      <c r="L61">
        <v>1339</v>
      </c>
      <c r="N61">
        <v>1007</v>
      </c>
      <c r="O61" t="s">
        <v>44</v>
      </c>
      <c r="P61" t="s">
        <v>44</v>
      </c>
      <c r="Q61">
        <v>1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3</v>
      </c>
      <c r="AG61">
        <v>0</v>
      </c>
      <c r="AH61">
        <v>3</v>
      </c>
      <c r="AI61">
        <v>-1</v>
      </c>
      <c r="AJ61" t="s">
        <v>3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ROW(Source!A76)</f>
        <v>76</v>
      </c>
      <c r="B62">
        <v>40387627</v>
      </c>
      <c r="C62">
        <v>40387622</v>
      </c>
      <c r="D62">
        <v>26715131</v>
      </c>
      <c r="E62">
        <v>26675980</v>
      </c>
      <c r="F62">
        <v>1</v>
      </c>
      <c r="G62">
        <v>26675980</v>
      </c>
      <c r="H62">
        <v>1</v>
      </c>
      <c r="I62" t="s">
        <v>901</v>
      </c>
      <c r="J62" t="s">
        <v>3</v>
      </c>
      <c r="K62" t="s">
        <v>902</v>
      </c>
      <c r="L62">
        <v>1191</v>
      </c>
      <c r="N62">
        <v>1013</v>
      </c>
      <c r="O62" t="s">
        <v>903</v>
      </c>
      <c r="P62" t="s">
        <v>903</v>
      </c>
      <c r="Q62">
        <v>1</v>
      </c>
      <c r="X62">
        <v>8.9600000000000009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</v>
      </c>
      <c r="AE62">
        <v>1</v>
      </c>
      <c r="AF62" t="s">
        <v>3</v>
      </c>
      <c r="AG62">
        <v>8.9600000000000009</v>
      </c>
      <c r="AH62">
        <v>2</v>
      </c>
      <c r="AI62">
        <v>40387623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ROW(Source!A76)</f>
        <v>76</v>
      </c>
      <c r="B63">
        <v>40387628</v>
      </c>
      <c r="C63">
        <v>40387622</v>
      </c>
      <c r="D63">
        <v>26787626</v>
      </c>
      <c r="E63">
        <v>1</v>
      </c>
      <c r="F63">
        <v>1</v>
      </c>
      <c r="G63">
        <v>26675980</v>
      </c>
      <c r="H63">
        <v>2</v>
      </c>
      <c r="I63" t="s">
        <v>941</v>
      </c>
      <c r="J63" t="s">
        <v>942</v>
      </c>
      <c r="K63" t="s">
        <v>943</v>
      </c>
      <c r="L63">
        <v>1367</v>
      </c>
      <c r="N63">
        <v>1011</v>
      </c>
      <c r="O63" t="s">
        <v>907</v>
      </c>
      <c r="P63" t="s">
        <v>907</v>
      </c>
      <c r="Q63">
        <v>1</v>
      </c>
      <c r="X63">
        <v>0.71</v>
      </c>
      <c r="Y63">
        <v>0</v>
      </c>
      <c r="Z63">
        <v>169.44</v>
      </c>
      <c r="AA63">
        <v>15.02</v>
      </c>
      <c r="AB63">
        <v>0</v>
      </c>
      <c r="AC63">
        <v>0</v>
      </c>
      <c r="AD63">
        <v>1</v>
      </c>
      <c r="AE63">
        <v>0</v>
      </c>
      <c r="AF63" t="s">
        <v>3</v>
      </c>
      <c r="AG63">
        <v>0.71</v>
      </c>
      <c r="AH63">
        <v>2</v>
      </c>
      <c r="AI63">
        <v>40387624</v>
      </c>
      <c r="AJ63">
        <v>63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ROW(Source!A76)</f>
        <v>76</v>
      </c>
      <c r="B64">
        <v>40387629</v>
      </c>
      <c r="C64">
        <v>40387622</v>
      </c>
      <c r="D64">
        <v>26763257</v>
      </c>
      <c r="E64">
        <v>1</v>
      </c>
      <c r="F64">
        <v>1</v>
      </c>
      <c r="G64">
        <v>26675980</v>
      </c>
      <c r="H64">
        <v>3</v>
      </c>
      <c r="I64" t="s">
        <v>976</v>
      </c>
      <c r="J64" t="s">
        <v>977</v>
      </c>
      <c r="K64" t="s">
        <v>978</v>
      </c>
      <c r="L64">
        <v>1348</v>
      </c>
      <c r="N64">
        <v>1009</v>
      </c>
      <c r="O64" t="s">
        <v>57</v>
      </c>
      <c r="P64" t="s">
        <v>57</v>
      </c>
      <c r="Q64">
        <v>1000</v>
      </c>
      <c r="X64">
        <v>0.06</v>
      </c>
      <c r="Y64">
        <v>3501.78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3</v>
      </c>
      <c r="AG64">
        <v>0.06</v>
      </c>
      <c r="AH64">
        <v>2</v>
      </c>
      <c r="AI64">
        <v>40387625</v>
      </c>
      <c r="AJ64">
        <v>64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ROW(Source!A76)</f>
        <v>76</v>
      </c>
      <c r="B65">
        <v>40387630</v>
      </c>
      <c r="C65">
        <v>40387622</v>
      </c>
      <c r="D65">
        <v>26729073</v>
      </c>
      <c r="E65">
        <v>26675980</v>
      </c>
      <c r="F65">
        <v>1</v>
      </c>
      <c r="G65">
        <v>26675980</v>
      </c>
      <c r="H65">
        <v>3</v>
      </c>
      <c r="I65" t="s">
        <v>1222</v>
      </c>
      <c r="J65" t="s">
        <v>3</v>
      </c>
      <c r="K65" t="s">
        <v>1223</v>
      </c>
      <c r="L65">
        <v>1348</v>
      </c>
      <c r="N65">
        <v>1009</v>
      </c>
      <c r="O65" t="s">
        <v>57</v>
      </c>
      <c r="P65" t="s">
        <v>57</v>
      </c>
      <c r="Q65">
        <v>1000</v>
      </c>
      <c r="X65">
        <v>7.14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3</v>
      </c>
      <c r="AG65">
        <v>7.14</v>
      </c>
      <c r="AH65">
        <v>3</v>
      </c>
      <c r="AI65">
        <v>-1</v>
      </c>
      <c r="AJ65" t="s">
        <v>3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ROW(Source!A112)</f>
        <v>112</v>
      </c>
      <c r="B66">
        <v>40387636</v>
      </c>
      <c r="C66">
        <v>40387632</v>
      </c>
      <c r="D66">
        <v>26715131</v>
      </c>
      <c r="E66">
        <v>26675980</v>
      </c>
      <c r="F66">
        <v>1</v>
      </c>
      <c r="G66">
        <v>26675980</v>
      </c>
      <c r="H66">
        <v>1</v>
      </c>
      <c r="I66" t="s">
        <v>901</v>
      </c>
      <c r="J66" t="s">
        <v>3</v>
      </c>
      <c r="K66" t="s">
        <v>902</v>
      </c>
      <c r="L66">
        <v>1191</v>
      </c>
      <c r="N66">
        <v>1013</v>
      </c>
      <c r="O66" t="s">
        <v>903</v>
      </c>
      <c r="P66" t="s">
        <v>903</v>
      </c>
      <c r="Q66">
        <v>1</v>
      </c>
      <c r="X66">
        <v>1.38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1</v>
      </c>
      <c r="AF66" t="s">
        <v>3</v>
      </c>
      <c r="AG66">
        <v>1.38</v>
      </c>
      <c r="AH66">
        <v>2</v>
      </c>
      <c r="AI66">
        <v>40387633</v>
      </c>
      <c r="AJ66">
        <v>66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ROW(Source!A112)</f>
        <v>112</v>
      </c>
      <c r="B67">
        <v>40387637</v>
      </c>
      <c r="C67">
        <v>40387632</v>
      </c>
      <c r="D67">
        <v>26787370</v>
      </c>
      <c r="E67">
        <v>1</v>
      </c>
      <c r="F67">
        <v>1</v>
      </c>
      <c r="G67">
        <v>26675980</v>
      </c>
      <c r="H67">
        <v>2</v>
      </c>
      <c r="I67" t="s">
        <v>979</v>
      </c>
      <c r="J67" t="s">
        <v>980</v>
      </c>
      <c r="K67" t="s">
        <v>981</v>
      </c>
      <c r="L67">
        <v>1367</v>
      </c>
      <c r="N67">
        <v>1011</v>
      </c>
      <c r="O67" t="s">
        <v>907</v>
      </c>
      <c r="P67" t="s">
        <v>907</v>
      </c>
      <c r="Q67">
        <v>1</v>
      </c>
      <c r="X67">
        <v>3.9874999999999998</v>
      </c>
      <c r="Y67">
        <v>0</v>
      </c>
      <c r="Z67">
        <v>162.4</v>
      </c>
      <c r="AA67">
        <v>28.6</v>
      </c>
      <c r="AB67">
        <v>0</v>
      </c>
      <c r="AC67">
        <v>0</v>
      </c>
      <c r="AD67">
        <v>1</v>
      </c>
      <c r="AE67">
        <v>0</v>
      </c>
      <c r="AF67" t="s">
        <v>3</v>
      </c>
      <c r="AG67">
        <v>3.9874999999999998</v>
      </c>
      <c r="AH67">
        <v>2</v>
      </c>
      <c r="AI67">
        <v>40387634</v>
      </c>
      <c r="AJ67">
        <v>67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ROW(Source!A112)</f>
        <v>112</v>
      </c>
      <c r="B68">
        <v>40387638</v>
      </c>
      <c r="C68">
        <v>40387632</v>
      </c>
      <c r="D68">
        <v>26787395</v>
      </c>
      <c r="E68">
        <v>1</v>
      </c>
      <c r="F68">
        <v>1</v>
      </c>
      <c r="G68">
        <v>26675980</v>
      </c>
      <c r="H68">
        <v>2</v>
      </c>
      <c r="I68" t="s">
        <v>982</v>
      </c>
      <c r="J68" t="s">
        <v>983</v>
      </c>
      <c r="K68" t="s">
        <v>984</v>
      </c>
      <c r="L68">
        <v>1367</v>
      </c>
      <c r="N68">
        <v>1011</v>
      </c>
      <c r="O68" t="s">
        <v>907</v>
      </c>
      <c r="P68" t="s">
        <v>907</v>
      </c>
      <c r="Q68">
        <v>1</v>
      </c>
      <c r="X68">
        <v>0.997</v>
      </c>
      <c r="Y68">
        <v>0</v>
      </c>
      <c r="Z68">
        <v>110.31</v>
      </c>
      <c r="AA68">
        <v>26.52</v>
      </c>
      <c r="AB68">
        <v>0</v>
      </c>
      <c r="AC68">
        <v>0</v>
      </c>
      <c r="AD68">
        <v>1</v>
      </c>
      <c r="AE68">
        <v>0</v>
      </c>
      <c r="AF68" t="s">
        <v>3</v>
      </c>
      <c r="AG68">
        <v>0.997</v>
      </c>
      <c r="AH68">
        <v>2</v>
      </c>
      <c r="AI68">
        <v>40387635</v>
      </c>
      <c r="AJ68">
        <v>68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ROW(Source!A113)</f>
        <v>113</v>
      </c>
      <c r="B69">
        <v>40387641</v>
      </c>
      <c r="C69">
        <v>40387639</v>
      </c>
      <c r="D69">
        <v>26715131</v>
      </c>
      <c r="E69">
        <v>26675980</v>
      </c>
      <c r="F69">
        <v>1</v>
      </c>
      <c r="G69">
        <v>26675980</v>
      </c>
      <c r="H69">
        <v>1</v>
      </c>
      <c r="I69" t="s">
        <v>901</v>
      </c>
      <c r="J69" t="s">
        <v>3</v>
      </c>
      <c r="K69" t="s">
        <v>902</v>
      </c>
      <c r="L69">
        <v>1191</v>
      </c>
      <c r="N69">
        <v>1013</v>
      </c>
      <c r="O69" t="s">
        <v>903</v>
      </c>
      <c r="P69" t="s">
        <v>903</v>
      </c>
      <c r="Q69">
        <v>1</v>
      </c>
      <c r="X69">
        <v>192.7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1</v>
      </c>
      <c r="AF69" t="s">
        <v>3</v>
      </c>
      <c r="AG69">
        <v>192.7</v>
      </c>
      <c r="AH69">
        <v>2</v>
      </c>
      <c r="AI69">
        <v>40387640</v>
      </c>
      <c r="AJ69">
        <v>69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ROW(Source!A114)</f>
        <v>114</v>
      </c>
      <c r="B70">
        <v>40387644</v>
      </c>
      <c r="C70">
        <v>40387642</v>
      </c>
      <c r="D70">
        <v>26715131</v>
      </c>
      <c r="E70">
        <v>26675980</v>
      </c>
      <c r="F70">
        <v>1</v>
      </c>
      <c r="G70">
        <v>26675980</v>
      </c>
      <c r="H70">
        <v>1</v>
      </c>
      <c r="I70" t="s">
        <v>901</v>
      </c>
      <c r="J70" t="s">
        <v>3</v>
      </c>
      <c r="K70" t="s">
        <v>902</v>
      </c>
      <c r="L70">
        <v>1191</v>
      </c>
      <c r="N70">
        <v>1013</v>
      </c>
      <c r="O70" t="s">
        <v>903</v>
      </c>
      <c r="P70" t="s">
        <v>903</v>
      </c>
      <c r="Q70">
        <v>1</v>
      </c>
      <c r="X70">
        <v>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1</v>
      </c>
      <c r="AF70" t="s">
        <v>3</v>
      </c>
      <c r="AG70">
        <v>83</v>
      </c>
      <c r="AH70">
        <v>2</v>
      </c>
      <c r="AI70">
        <v>40387643</v>
      </c>
      <c r="AJ70">
        <v>70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ROW(Source!A115)</f>
        <v>115</v>
      </c>
      <c r="B71">
        <v>40387654</v>
      </c>
      <c r="C71">
        <v>40387645</v>
      </c>
      <c r="D71">
        <v>26715131</v>
      </c>
      <c r="E71">
        <v>26675980</v>
      </c>
      <c r="F71">
        <v>1</v>
      </c>
      <c r="G71">
        <v>26675980</v>
      </c>
      <c r="H71">
        <v>1</v>
      </c>
      <c r="I71" t="s">
        <v>901</v>
      </c>
      <c r="J71" t="s">
        <v>3</v>
      </c>
      <c r="K71" t="s">
        <v>902</v>
      </c>
      <c r="L71">
        <v>1191</v>
      </c>
      <c r="N71">
        <v>1013</v>
      </c>
      <c r="O71" t="s">
        <v>903</v>
      </c>
      <c r="P71" t="s">
        <v>903</v>
      </c>
      <c r="Q71">
        <v>1</v>
      </c>
      <c r="X71">
        <v>14.4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1</v>
      </c>
      <c r="AF71" t="s">
        <v>3</v>
      </c>
      <c r="AG71">
        <v>14.4</v>
      </c>
      <c r="AH71">
        <v>2</v>
      </c>
      <c r="AI71">
        <v>40387646</v>
      </c>
      <c r="AJ71">
        <v>71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ROW(Source!A115)</f>
        <v>115</v>
      </c>
      <c r="B72">
        <v>40387655</v>
      </c>
      <c r="C72">
        <v>40387645</v>
      </c>
      <c r="D72">
        <v>26787415</v>
      </c>
      <c r="E72">
        <v>1</v>
      </c>
      <c r="F72">
        <v>1</v>
      </c>
      <c r="G72">
        <v>26675980</v>
      </c>
      <c r="H72">
        <v>2</v>
      </c>
      <c r="I72" t="s">
        <v>935</v>
      </c>
      <c r="J72" t="s">
        <v>936</v>
      </c>
      <c r="K72" t="s">
        <v>937</v>
      </c>
      <c r="L72">
        <v>1367</v>
      </c>
      <c r="N72">
        <v>1011</v>
      </c>
      <c r="O72" t="s">
        <v>907</v>
      </c>
      <c r="P72" t="s">
        <v>907</v>
      </c>
      <c r="Q72">
        <v>1</v>
      </c>
      <c r="X72">
        <v>1.66</v>
      </c>
      <c r="Y72">
        <v>0</v>
      </c>
      <c r="Z72">
        <v>116.89</v>
      </c>
      <c r="AA72">
        <v>23.41</v>
      </c>
      <c r="AB72">
        <v>0</v>
      </c>
      <c r="AC72">
        <v>0</v>
      </c>
      <c r="AD72">
        <v>1</v>
      </c>
      <c r="AE72">
        <v>0</v>
      </c>
      <c r="AF72" t="s">
        <v>3</v>
      </c>
      <c r="AG72">
        <v>1.66</v>
      </c>
      <c r="AH72">
        <v>2</v>
      </c>
      <c r="AI72">
        <v>40387647</v>
      </c>
      <c r="AJ72">
        <v>72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ROW(Source!A115)</f>
        <v>115</v>
      </c>
      <c r="B73">
        <v>40387656</v>
      </c>
      <c r="C73">
        <v>40387645</v>
      </c>
      <c r="D73">
        <v>26787638</v>
      </c>
      <c r="E73">
        <v>1</v>
      </c>
      <c r="F73">
        <v>1</v>
      </c>
      <c r="G73">
        <v>26675980</v>
      </c>
      <c r="H73">
        <v>2</v>
      </c>
      <c r="I73" t="s">
        <v>985</v>
      </c>
      <c r="J73" t="s">
        <v>986</v>
      </c>
      <c r="K73" t="s">
        <v>987</v>
      </c>
      <c r="L73">
        <v>1367</v>
      </c>
      <c r="N73">
        <v>1011</v>
      </c>
      <c r="O73" t="s">
        <v>907</v>
      </c>
      <c r="P73" t="s">
        <v>907</v>
      </c>
      <c r="Q73">
        <v>1</v>
      </c>
      <c r="X73">
        <v>1.66</v>
      </c>
      <c r="Y73">
        <v>0</v>
      </c>
      <c r="Z73">
        <v>62.97</v>
      </c>
      <c r="AA73">
        <v>6.64</v>
      </c>
      <c r="AB73">
        <v>0</v>
      </c>
      <c r="AC73">
        <v>0</v>
      </c>
      <c r="AD73">
        <v>1</v>
      </c>
      <c r="AE73">
        <v>0</v>
      </c>
      <c r="AF73" t="s">
        <v>3</v>
      </c>
      <c r="AG73">
        <v>1.66</v>
      </c>
      <c r="AH73">
        <v>2</v>
      </c>
      <c r="AI73">
        <v>40387648</v>
      </c>
      <c r="AJ73">
        <v>73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ROW(Source!A115)</f>
        <v>115</v>
      </c>
      <c r="B74">
        <v>40387657</v>
      </c>
      <c r="C74">
        <v>40387645</v>
      </c>
      <c r="D74">
        <v>26787641</v>
      </c>
      <c r="E74">
        <v>1</v>
      </c>
      <c r="F74">
        <v>1</v>
      </c>
      <c r="G74">
        <v>26675980</v>
      </c>
      <c r="H74">
        <v>2</v>
      </c>
      <c r="I74" t="s">
        <v>938</v>
      </c>
      <c r="J74" t="s">
        <v>974</v>
      </c>
      <c r="K74" t="s">
        <v>975</v>
      </c>
      <c r="L74">
        <v>1367</v>
      </c>
      <c r="N74">
        <v>1011</v>
      </c>
      <c r="O74" t="s">
        <v>907</v>
      </c>
      <c r="P74" t="s">
        <v>907</v>
      </c>
      <c r="Q74">
        <v>1</v>
      </c>
      <c r="X74">
        <v>0.65</v>
      </c>
      <c r="Y74">
        <v>0</v>
      </c>
      <c r="Z74">
        <v>140.58000000000001</v>
      </c>
      <c r="AA74">
        <v>28.61</v>
      </c>
      <c r="AB74">
        <v>0</v>
      </c>
      <c r="AC74">
        <v>0</v>
      </c>
      <c r="AD74">
        <v>1</v>
      </c>
      <c r="AE74">
        <v>0</v>
      </c>
      <c r="AF74" t="s">
        <v>3</v>
      </c>
      <c r="AG74">
        <v>0.65</v>
      </c>
      <c r="AH74">
        <v>2</v>
      </c>
      <c r="AI74">
        <v>40387649</v>
      </c>
      <c r="AJ74">
        <v>74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ROW(Source!A115)</f>
        <v>115</v>
      </c>
      <c r="B75">
        <v>40387658</v>
      </c>
      <c r="C75">
        <v>40387645</v>
      </c>
      <c r="D75">
        <v>26787669</v>
      </c>
      <c r="E75">
        <v>1</v>
      </c>
      <c r="F75">
        <v>1</v>
      </c>
      <c r="G75">
        <v>26675980</v>
      </c>
      <c r="H75">
        <v>2</v>
      </c>
      <c r="I75" t="s">
        <v>926</v>
      </c>
      <c r="J75" t="s">
        <v>927</v>
      </c>
      <c r="K75" t="s">
        <v>928</v>
      </c>
      <c r="L75">
        <v>1367</v>
      </c>
      <c r="N75">
        <v>1011</v>
      </c>
      <c r="O75" t="s">
        <v>907</v>
      </c>
      <c r="P75" t="s">
        <v>907</v>
      </c>
      <c r="Q75">
        <v>1</v>
      </c>
      <c r="X75">
        <v>1.55</v>
      </c>
      <c r="Y75">
        <v>0</v>
      </c>
      <c r="Z75">
        <v>125.13</v>
      </c>
      <c r="AA75">
        <v>24.74</v>
      </c>
      <c r="AB75">
        <v>0</v>
      </c>
      <c r="AC75">
        <v>0</v>
      </c>
      <c r="AD75">
        <v>1</v>
      </c>
      <c r="AE75">
        <v>0</v>
      </c>
      <c r="AF75" t="s">
        <v>3</v>
      </c>
      <c r="AG75">
        <v>1.55</v>
      </c>
      <c r="AH75">
        <v>2</v>
      </c>
      <c r="AI75">
        <v>40387650</v>
      </c>
      <c r="AJ75">
        <v>75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ROW(Source!A115)</f>
        <v>115</v>
      </c>
      <c r="B76">
        <v>40387659</v>
      </c>
      <c r="C76">
        <v>40387645</v>
      </c>
      <c r="D76">
        <v>26787631</v>
      </c>
      <c r="E76">
        <v>1</v>
      </c>
      <c r="F76">
        <v>1</v>
      </c>
      <c r="G76">
        <v>26675980</v>
      </c>
      <c r="H76">
        <v>2</v>
      </c>
      <c r="I76" t="s">
        <v>965</v>
      </c>
      <c r="J76" t="s">
        <v>966</v>
      </c>
      <c r="K76" t="s">
        <v>967</v>
      </c>
      <c r="L76">
        <v>1367</v>
      </c>
      <c r="N76">
        <v>1011</v>
      </c>
      <c r="O76" t="s">
        <v>907</v>
      </c>
      <c r="P76" t="s">
        <v>907</v>
      </c>
      <c r="Q76">
        <v>1</v>
      </c>
      <c r="X76">
        <v>0.52</v>
      </c>
      <c r="Y76">
        <v>0</v>
      </c>
      <c r="Z76">
        <v>177.54</v>
      </c>
      <c r="AA76">
        <v>17.420000000000002</v>
      </c>
      <c r="AB76">
        <v>0</v>
      </c>
      <c r="AC76">
        <v>0</v>
      </c>
      <c r="AD76">
        <v>1</v>
      </c>
      <c r="AE76">
        <v>0</v>
      </c>
      <c r="AF76" t="s">
        <v>3</v>
      </c>
      <c r="AG76">
        <v>0.52</v>
      </c>
      <c r="AH76">
        <v>2</v>
      </c>
      <c r="AI76">
        <v>40387651</v>
      </c>
      <c r="AJ76">
        <v>76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ROW(Source!A115)</f>
        <v>115</v>
      </c>
      <c r="B77">
        <v>40387660</v>
      </c>
      <c r="C77">
        <v>40387645</v>
      </c>
      <c r="D77">
        <v>26763322</v>
      </c>
      <c r="E77">
        <v>1</v>
      </c>
      <c r="F77">
        <v>1</v>
      </c>
      <c r="G77">
        <v>26675980</v>
      </c>
      <c r="H77">
        <v>3</v>
      </c>
      <c r="I77" t="s">
        <v>565</v>
      </c>
      <c r="J77" t="s">
        <v>567</v>
      </c>
      <c r="K77" t="s">
        <v>566</v>
      </c>
      <c r="L77">
        <v>1339</v>
      </c>
      <c r="N77">
        <v>1007</v>
      </c>
      <c r="O77" t="s">
        <v>44</v>
      </c>
      <c r="P77" t="s">
        <v>44</v>
      </c>
      <c r="Q77">
        <v>1</v>
      </c>
      <c r="X77">
        <v>5</v>
      </c>
      <c r="Y77">
        <v>7.07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3</v>
      </c>
      <c r="AG77">
        <v>5</v>
      </c>
      <c r="AH77">
        <v>2</v>
      </c>
      <c r="AI77">
        <v>40387652</v>
      </c>
      <c r="AJ77">
        <v>77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ROW(Source!A115)</f>
        <v>115</v>
      </c>
      <c r="B78">
        <v>40387661</v>
      </c>
      <c r="C78">
        <v>40387645</v>
      </c>
      <c r="D78">
        <v>26728286</v>
      </c>
      <c r="E78">
        <v>26675980</v>
      </c>
      <c r="F78">
        <v>1</v>
      </c>
      <c r="G78">
        <v>26675980</v>
      </c>
      <c r="H78">
        <v>3</v>
      </c>
      <c r="I78" t="s">
        <v>1225</v>
      </c>
      <c r="J78" t="s">
        <v>3</v>
      </c>
      <c r="K78" t="s">
        <v>1226</v>
      </c>
      <c r="L78">
        <v>1339</v>
      </c>
      <c r="N78">
        <v>1007</v>
      </c>
      <c r="O78" t="s">
        <v>44</v>
      </c>
      <c r="P78" t="s">
        <v>44</v>
      </c>
      <c r="Q78">
        <v>1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3</v>
      </c>
      <c r="AG78">
        <v>0</v>
      </c>
      <c r="AH78">
        <v>3</v>
      </c>
      <c r="AI78">
        <v>-1</v>
      </c>
      <c r="AJ78" t="s">
        <v>3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ROW(Source!A117)</f>
        <v>117</v>
      </c>
      <c r="B79">
        <v>40387669</v>
      </c>
      <c r="C79">
        <v>40387663</v>
      </c>
      <c r="D79">
        <v>26715131</v>
      </c>
      <c r="E79">
        <v>26675980</v>
      </c>
      <c r="F79">
        <v>1</v>
      </c>
      <c r="G79">
        <v>26675980</v>
      </c>
      <c r="H79">
        <v>1</v>
      </c>
      <c r="I79" t="s">
        <v>901</v>
      </c>
      <c r="J79" t="s">
        <v>3</v>
      </c>
      <c r="K79" t="s">
        <v>902</v>
      </c>
      <c r="L79">
        <v>1191</v>
      </c>
      <c r="N79">
        <v>1013</v>
      </c>
      <c r="O79" t="s">
        <v>903</v>
      </c>
      <c r="P79" t="s">
        <v>903</v>
      </c>
      <c r="Q79">
        <v>1</v>
      </c>
      <c r="X79">
        <v>24.3</v>
      </c>
      <c r="Y79">
        <v>0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1</v>
      </c>
      <c r="AF79" t="s">
        <v>3</v>
      </c>
      <c r="AG79">
        <v>24.3</v>
      </c>
      <c r="AH79">
        <v>2</v>
      </c>
      <c r="AI79">
        <v>40387664</v>
      </c>
      <c r="AJ79">
        <v>79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ROW(Source!A117)</f>
        <v>117</v>
      </c>
      <c r="B80">
        <v>40387670</v>
      </c>
      <c r="C80">
        <v>40387663</v>
      </c>
      <c r="D80">
        <v>26787641</v>
      </c>
      <c r="E80">
        <v>1</v>
      </c>
      <c r="F80">
        <v>1</v>
      </c>
      <c r="G80">
        <v>26675980</v>
      </c>
      <c r="H80">
        <v>2</v>
      </c>
      <c r="I80" t="s">
        <v>938</v>
      </c>
      <c r="J80" t="s">
        <v>974</v>
      </c>
      <c r="K80" t="s">
        <v>975</v>
      </c>
      <c r="L80">
        <v>1367</v>
      </c>
      <c r="N80">
        <v>1011</v>
      </c>
      <c r="O80" t="s">
        <v>907</v>
      </c>
      <c r="P80" t="s">
        <v>907</v>
      </c>
      <c r="Q80">
        <v>1</v>
      </c>
      <c r="X80">
        <v>0.47</v>
      </c>
      <c r="Y80">
        <v>0</v>
      </c>
      <c r="Z80">
        <v>140.58000000000001</v>
      </c>
      <c r="AA80">
        <v>28.61</v>
      </c>
      <c r="AB80">
        <v>0</v>
      </c>
      <c r="AC80">
        <v>0</v>
      </c>
      <c r="AD80">
        <v>1</v>
      </c>
      <c r="AE80">
        <v>0</v>
      </c>
      <c r="AF80" t="s">
        <v>3</v>
      </c>
      <c r="AG80">
        <v>0.47</v>
      </c>
      <c r="AH80">
        <v>2</v>
      </c>
      <c r="AI80">
        <v>40387665</v>
      </c>
      <c r="AJ80">
        <v>80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ROW(Source!A117)</f>
        <v>117</v>
      </c>
      <c r="B81">
        <v>40387671</v>
      </c>
      <c r="C81">
        <v>40387663</v>
      </c>
      <c r="D81">
        <v>26787626</v>
      </c>
      <c r="E81">
        <v>1</v>
      </c>
      <c r="F81">
        <v>1</v>
      </c>
      <c r="G81">
        <v>26675980</v>
      </c>
      <c r="H81">
        <v>2</v>
      </c>
      <c r="I81" t="s">
        <v>941</v>
      </c>
      <c r="J81" t="s">
        <v>942</v>
      </c>
      <c r="K81" t="s">
        <v>943</v>
      </c>
      <c r="L81">
        <v>1367</v>
      </c>
      <c r="N81">
        <v>1011</v>
      </c>
      <c r="O81" t="s">
        <v>907</v>
      </c>
      <c r="P81" t="s">
        <v>907</v>
      </c>
      <c r="Q81">
        <v>1</v>
      </c>
      <c r="X81">
        <v>1.3</v>
      </c>
      <c r="Y81">
        <v>0</v>
      </c>
      <c r="Z81">
        <v>169.44</v>
      </c>
      <c r="AA81">
        <v>15.02</v>
      </c>
      <c r="AB81">
        <v>0</v>
      </c>
      <c r="AC81">
        <v>0</v>
      </c>
      <c r="AD81">
        <v>1</v>
      </c>
      <c r="AE81">
        <v>0</v>
      </c>
      <c r="AF81" t="s">
        <v>3</v>
      </c>
      <c r="AG81">
        <v>1.3</v>
      </c>
      <c r="AH81">
        <v>2</v>
      </c>
      <c r="AI81">
        <v>40387666</v>
      </c>
      <c r="AJ81">
        <v>81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ROW(Source!A117)</f>
        <v>117</v>
      </c>
      <c r="B82">
        <v>40387672</v>
      </c>
      <c r="C82">
        <v>40387663</v>
      </c>
      <c r="D82">
        <v>26763322</v>
      </c>
      <c r="E82">
        <v>1</v>
      </c>
      <c r="F82">
        <v>1</v>
      </c>
      <c r="G82">
        <v>26675980</v>
      </c>
      <c r="H82">
        <v>3</v>
      </c>
      <c r="I82" t="s">
        <v>565</v>
      </c>
      <c r="J82" t="s">
        <v>567</v>
      </c>
      <c r="K82" t="s">
        <v>566</v>
      </c>
      <c r="L82">
        <v>1339</v>
      </c>
      <c r="N82">
        <v>1007</v>
      </c>
      <c r="O82" t="s">
        <v>44</v>
      </c>
      <c r="P82" t="s">
        <v>44</v>
      </c>
      <c r="Q82">
        <v>1</v>
      </c>
      <c r="X82">
        <v>2</v>
      </c>
      <c r="Y82">
        <v>7.07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0</v>
      </c>
      <c r="AF82" t="s">
        <v>3</v>
      </c>
      <c r="AG82">
        <v>2</v>
      </c>
      <c r="AH82">
        <v>2</v>
      </c>
      <c r="AI82">
        <v>40387667</v>
      </c>
      <c r="AJ82">
        <v>82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ROW(Source!A117)</f>
        <v>117</v>
      </c>
      <c r="B83">
        <v>40387673</v>
      </c>
      <c r="C83">
        <v>40387663</v>
      </c>
      <c r="D83">
        <v>26728729</v>
      </c>
      <c r="E83">
        <v>26675980</v>
      </c>
      <c r="F83">
        <v>1</v>
      </c>
      <c r="G83">
        <v>26675980</v>
      </c>
      <c r="H83">
        <v>3</v>
      </c>
      <c r="I83" t="s">
        <v>1227</v>
      </c>
      <c r="J83" t="s">
        <v>3</v>
      </c>
      <c r="K83" t="s">
        <v>1228</v>
      </c>
      <c r="L83">
        <v>1339</v>
      </c>
      <c r="N83">
        <v>1007</v>
      </c>
      <c r="O83" t="s">
        <v>44</v>
      </c>
      <c r="P83" t="s">
        <v>44</v>
      </c>
      <c r="Q83">
        <v>1</v>
      </c>
      <c r="X83">
        <v>17.399999999999999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3</v>
      </c>
      <c r="AG83">
        <v>17.399999999999999</v>
      </c>
      <c r="AH83">
        <v>3</v>
      </c>
      <c r="AI83">
        <v>-1</v>
      </c>
      <c r="AJ83" t="s">
        <v>3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ROW(Source!A119)</f>
        <v>119</v>
      </c>
      <c r="B84">
        <v>40387678</v>
      </c>
      <c r="C84">
        <v>40387675</v>
      </c>
      <c r="D84">
        <v>26715131</v>
      </c>
      <c r="E84">
        <v>26675980</v>
      </c>
      <c r="F84">
        <v>1</v>
      </c>
      <c r="G84">
        <v>26675980</v>
      </c>
      <c r="H84">
        <v>1</v>
      </c>
      <c r="I84" t="s">
        <v>901</v>
      </c>
      <c r="J84" t="s">
        <v>3</v>
      </c>
      <c r="K84" t="s">
        <v>902</v>
      </c>
      <c r="L84">
        <v>1191</v>
      </c>
      <c r="N84">
        <v>1013</v>
      </c>
      <c r="O84" t="s">
        <v>903</v>
      </c>
      <c r="P84" t="s">
        <v>903</v>
      </c>
      <c r="Q84">
        <v>1</v>
      </c>
      <c r="X84">
        <v>0.54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1</v>
      </c>
      <c r="AF84" t="s">
        <v>189</v>
      </c>
      <c r="AG84">
        <v>1.62</v>
      </c>
      <c r="AH84">
        <v>2</v>
      </c>
      <c r="AI84">
        <v>40387676</v>
      </c>
      <c r="AJ84">
        <v>84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ROW(Source!A119)</f>
        <v>119</v>
      </c>
      <c r="B85">
        <v>40387679</v>
      </c>
      <c r="C85">
        <v>40387675</v>
      </c>
      <c r="D85">
        <v>26728729</v>
      </c>
      <c r="E85">
        <v>26675980</v>
      </c>
      <c r="F85">
        <v>1</v>
      </c>
      <c r="G85">
        <v>26675980</v>
      </c>
      <c r="H85">
        <v>3</v>
      </c>
      <c r="I85" t="s">
        <v>1227</v>
      </c>
      <c r="J85" t="s">
        <v>3</v>
      </c>
      <c r="K85" t="s">
        <v>1228</v>
      </c>
      <c r="L85">
        <v>1339</v>
      </c>
      <c r="N85">
        <v>1007</v>
      </c>
      <c r="O85" t="s">
        <v>44</v>
      </c>
      <c r="P85" t="s">
        <v>44</v>
      </c>
      <c r="Q85">
        <v>1</v>
      </c>
      <c r="X85">
        <v>1.5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 t="s">
        <v>189</v>
      </c>
      <c r="AG85">
        <v>4.5</v>
      </c>
      <c r="AH85">
        <v>3</v>
      </c>
      <c r="AI85">
        <v>-1</v>
      </c>
      <c r="AJ85" t="s">
        <v>3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ROW(Source!A121)</f>
        <v>121</v>
      </c>
      <c r="B86">
        <v>40387686</v>
      </c>
      <c r="C86">
        <v>40387681</v>
      </c>
      <c r="D86">
        <v>26715131</v>
      </c>
      <c r="E86">
        <v>26675980</v>
      </c>
      <c r="F86">
        <v>1</v>
      </c>
      <c r="G86">
        <v>26675980</v>
      </c>
      <c r="H86">
        <v>1</v>
      </c>
      <c r="I86" t="s">
        <v>901</v>
      </c>
      <c r="J86" t="s">
        <v>3</v>
      </c>
      <c r="K86" t="s">
        <v>902</v>
      </c>
      <c r="L86">
        <v>1191</v>
      </c>
      <c r="N86">
        <v>1013</v>
      </c>
      <c r="O86" t="s">
        <v>903</v>
      </c>
      <c r="P86" t="s">
        <v>903</v>
      </c>
      <c r="Q86">
        <v>1</v>
      </c>
      <c r="X86">
        <v>8.9600000000000009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1</v>
      </c>
      <c r="AF86" t="s">
        <v>3</v>
      </c>
      <c r="AG86">
        <v>8.9600000000000009</v>
      </c>
      <c r="AH86">
        <v>2</v>
      </c>
      <c r="AI86">
        <v>40387682</v>
      </c>
      <c r="AJ86">
        <v>86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ROW(Source!A121)</f>
        <v>121</v>
      </c>
      <c r="B87">
        <v>40387687</v>
      </c>
      <c r="C87">
        <v>40387681</v>
      </c>
      <c r="D87">
        <v>26787626</v>
      </c>
      <c r="E87">
        <v>1</v>
      </c>
      <c r="F87">
        <v>1</v>
      </c>
      <c r="G87">
        <v>26675980</v>
      </c>
      <c r="H87">
        <v>2</v>
      </c>
      <c r="I87" t="s">
        <v>941</v>
      </c>
      <c r="J87" t="s">
        <v>942</v>
      </c>
      <c r="K87" t="s">
        <v>943</v>
      </c>
      <c r="L87">
        <v>1367</v>
      </c>
      <c r="N87">
        <v>1011</v>
      </c>
      <c r="O87" t="s">
        <v>907</v>
      </c>
      <c r="P87" t="s">
        <v>907</v>
      </c>
      <c r="Q87">
        <v>1</v>
      </c>
      <c r="X87">
        <v>0.71</v>
      </c>
      <c r="Y87">
        <v>0</v>
      </c>
      <c r="Z87">
        <v>169.44</v>
      </c>
      <c r="AA87">
        <v>15.02</v>
      </c>
      <c r="AB87">
        <v>0</v>
      </c>
      <c r="AC87">
        <v>0</v>
      </c>
      <c r="AD87">
        <v>1</v>
      </c>
      <c r="AE87">
        <v>0</v>
      </c>
      <c r="AF87" t="s">
        <v>3</v>
      </c>
      <c r="AG87">
        <v>0.71</v>
      </c>
      <c r="AH87">
        <v>2</v>
      </c>
      <c r="AI87">
        <v>40387683</v>
      </c>
      <c r="AJ87">
        <v>87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ROW(Source!A121)</f>
        <v>121</v>
      </c>
      <c r="B88">
        <v>40387688</v>
      </c>
      <c r="C88">
        <v>40387681</v>
      </c>
      <c r="D88">
        <v>26763257</v>
      </c>
      <c r="E88">
        <v>1</v>
      </c>
      <c r="F88">
        <v>1</v>
      </c>
      <c r="G88">
        <v>26675980</v>
      </c>
      <c r="H88">
        <v>3</v>
      </c>
      <c r="I88" t="s">
        <v>976</v>
      </c>
      <c r="J88" t="s">
        <v>977</v>
      </c>
      <c r="K88" t="s">
        <v>978</v>
      </c>
      <c r="L88">
        <v>1348</v>
      </c>
      <c r="N88">
        <v>1009</v>
      </c>
      <c r="O88" t="s">
        <v>57</v>
      </c>
      <c r="P88" t="s">
        <v>57</v>
      </c>
      <c r="Q88">
        <v>1000</v>
      </c>
      <c r="X88">
        <v>0.06</v>
      </c>
      <c r="Y88">
        <v>3501.78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3</v>
      </c>
      <c r="AG88">
        <v>0.06</v>
      </c>
      <c r="AH88">
        <v>2</v>
      </c>
      <c r="AI88">
        <v>40387684</v>
      </c>
      <c r="AJ88">
        <v>88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ROW(Source!A121)</f>
        <v>121</v>
      </c>
      <c r="B89">
        <v>40387689</v>
      </c>
      <c r="C89">
        <v>40387681</v>
      </c>
      <c r="D89">
        <v>26729073</v>
      </c>
      <c r="E89">
        <v>26675980</v>
      </c>
      <c r="F89">
        <v>1</v>
      </c>
      <c r="G89">
        <v>26675980</v>
      </c>
      <c r="H89">
        <v>3</v>
      </c>
      <c r="I89" t="s">
        <v>1222</v>
      </c>
      <c r="J89" t="s">
        <v>3</v>
      </c>
      <c r="K89" t="s">
        <v>1223</v>
      </c>
      <c r="L89">
        <v>1348</v>
      </c>
      <c r="N89">
        <v>1009</v>
      </c>
      <c r="O89" t="s">
        <v>57</v>
      </c>
      <c r="P89" t="s">
        <v>57</v>
      </c>
      <c r="Q89">
        <v>1000</v>
      </c>
      <c r="X89">
        <v>10.7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3</v>
      </c>
      <c r="AG89">
        <v>10.7</v>
      </c>
      <c r="AH89">
        <v>3</v>
      </c>
      <c r="AI89">
        <v>-1</v>
      </c>
      <c r="AJ89" t="s">
        <v>3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ROW(Source!A123)</f>
        <v>123</v>
      </c>
      <c r="B90">
        <v>40387696</v>
      </c>
      <c r="C90">
        <v>40387691</v>
      </c>
      <c r="D90">
        <v>26715131</v>
      </c>
      <c r="E90">
        <v>26675980</v>
      </c>
      <c r="F90">
        <v>1</v>
      </c>
      <c r="G90">
        <v>26675980</v>
      </c>
      <c r="H90">
        <v>1</v>
      </c>
      <c r="I90" t="s">
        <v>901</v>
      </c>
      <c r="J90" t="s">
        <v>3</v>
      </c>
      <c r="K90" t="s">
        <v>902</v>
      </c>
      <c r="L90">
        <v>1191</v>
      </c>
      <c r="N90">
        <v>1013</v>
      </c>
      <c r="O90" t="s">
        <v>903</v>
      </c>
      <c r="P90" t="s">
        <v>903</v>
      </c>
      <c r="Q90">
        <v>1</v>
      </c>
      <c r="X90">
        <v>8.9600000000000009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</v>
      </c>
      <c r="AE90">
        <v>1</v>
      </c>
      <c r="AF90" t="s">
        <v>3</v>
      </c>
      <c r="AG90">
        <v>8.9600000000000009</v>
      </c>
      <c r="AH90">
        <v>2</v>
      </c>
      <c r="AI90">
        <v>40387692</v>
      </c>
      <c r="AJ90">
        <v>90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ROW(Source!A123)</f>
        <v>123</v>
      </c>
      <c r="B91">
        <v>40387697</v>
      </c>
      <c r="C91">
        <v>40387691</v>
      </c>
      <c r="D91">
        <v>26787626</v>
      </c>
      <c r="E91">
        <v>1</v>
      </c>
      <c r="F91">
        <v>1</v>
      </c>
      <c r="G91">
        <v>26675980</v>
      </c>
      <c r="H91">
        <v>2</v>
      </c>
      <c r="I91" t="s">
        <v>941</v>
      </c>
      <c r="J91" t="s">
        <v>942</v>
      </c>
      <c r="K91" t="s">
        <v>943</v>
      </c>
      <c r="L91">
        <v>1367</v>
      </c>
      <c r="N91">
        <v>1011</v>
      </c>
      <c r="O91" t="s">
        <v>907</v>
      </c>
      <c r="P91" t="s">
        <v>907</v>
      </c>
      <c r="Q91">
        <v>1</v>
      </c>
      <c r="X91">
        <v>0.71</v>
      </c>
      <c r="Y91">
        <v>0</v>
      </c>
      <c r="Z91">
        <v>169.44</v>
      </c>
      <c r="AA91">
        <v>15.02</v>
      </c>
      <c r="AB91">
        <v>0</v>
      </c>
      <c r="AC91">
        <v>0</v>
      </c>
      <c r="AD91">
        <v>1</v>
      </c>
      <c r="AE91">
        <v>0</v>
      </c>
      <c r="AF91" t="s">
        <v>3</v>
      </c>
      <c r="AG91">
        <v>0.71</v>
      </c>
      <c r="AH91">
        <v>2</v>
      </c>
      <c r="AI91">
        <v>40387693</v>
      </c>
      <c r="AJ91">
        <v>91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ROW(Source!A123)</f>
        <v>123</v>
      </c>
      <c r="B92">
        <v>40387698</v>
      </c>
      <c r="C92">
        <v>40387691</v>
      </c>
      <c r="D92">
        <v>26763257</v>
      </c>
      <c r="E92">
        <v>1</v>
      </c>
      <c r="F92">
        <v>1</v>
      </c>
      <c r="G92">
        <v>26675980</v>
      </c>
      <c r="H92">
        <v>3</v>
      </c>
      <c r="I92" t="s">
        <v>976</v>
      </c>
      <c r="J92" t="s">
        <v>977</v>
      </c>
      <c r="K92" t="s">
        <v>978</v>
      </c>
      <c r="L92">
        <v>1348</v>
      </c>
      <c r="N92">
        <v>1009</v>
      </c>
      <c r="O92" t="s">
        <v>57</v>
      </c>
      <c r="P92" t="s">
        <v>57</v>
      </c>
      <c r="Q92">
        <v>1000</v>
      </c>
      <c r="X92">
        <v>0.06</v>
      </c>
      <c r="Y92">
        <v>3501.78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0</v>
      </c>
      <c r="AF92" t="s">
        <v>3</v>
      </c>
      <c r="AG92">
        <v>0.06</v>
      </c>
      <c r="AH92">
        <v>2</v>
      </c>
      <c r="AI92">
        <v>40387694</v>
      </c>
      <c r="AJ92">
        <v>92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ROW(Source!A123)</f>
        <v>123</v>
      </c>
      <c r="B93">
        <v>40387699</v>
      </c>
      <c r="C93">
        <v>40387691</v>
      </c>
      <c r="D93">
        <v>26729073</v>
      </c>
      <c r="E93">
        <v>26675980</v>
      </c>
      <c r="F93">
        <v>1</v>
      </c>
      <c r="G93">
        <v>26675980</v>
      </c>
      <c r="H93">
        <v>3</v>
      </c>
      <c r="I93" t="s">
        <v>1222</v>
      </c>
      <c r="J93" t="s">
        <v>3</v>
      </c>
      <c r="K93" t="s">
        <v>1223</v>
      </c>
      <c r="L93">
        <v>1348</v>
      </c>
      <c r="N93">
        <v>1009</v>
      </c>
      <c r="O93" t="s">
        <v>57</v>
      </c>
      <c r="P93" t="s">
        <v>57</v>
      </c>
      <c r="Q93">
        <v>1000</v>
      </c>
      <c r="X93">
        <v>7.14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 t="s">
        <v>3</v>
      </c>
      <c r="AG93">
        <v>7.14</v>
      </c>
      <c r="AH93">
        <v>3</v>
      </c>
      <c r="AI93">
        <v>-1</v>
      </c>
      <c r="AJ93" t="s">
        <v>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ROW(Source!A159)</f>
        <v>159</v>
      </c>
      <c r="B94">
        <v>40387703</v>
      </c>
      <c r="C94">
        <v>40387701</v>
      </c>
      <c r="D94">
        <v>26715131</v>
      </c>
      <c r="E94">
        <v>26675980</v>
      </c>
      <c r="F94">
        <v>1</v>
      </c>
      <c r="G94">
        <v>26675980</v>
      </c>
      <c r="H94">
        <v>1</v>
      </c>
      <c r="I94" t="s">
        <v>901</v>
      </c>
      <c r="J94" t="s">
        <v>3</v>
      </c>
      <c r="K94" t="s">
        <v>902</v>
      </c>
      <c r="L94">
        <v>1191</v>
      </c>
      <c r="N94">
        <v>1013</v>
      </c>
      <c r="O94" t="s">
        <v>903</v>
      </c>
      <c r="P94" t="s">
        <v>903</v>
      </c>
      <c r="Q94">
        <v>1</v>
      </c>
      <c r="X94">
        <v>76.7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</v>
      </c>
      <c r="AE94">
        <v>1</v>
      </c>
      <c r="AF94" t="s">
        <v>3</v>
      </c>
      <c r="AG94">
        <v>76.7</v>
      </c>
      <c r="AH94">
        <v>2</v>
      </c>
      <c r="AI94">
        <v>40387702</v>
      </c>
      <c r="AJ94">
        <v>94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ROW(Source!A160)</f>
        <v>160</v>
      </c>
      <c r="B95">
        <v>40387706</v>
      </c>
      <c r="C95">
        <v>40387704</v>
      </c>
      <c r="D95">
        <v>26715879</v>
      </c>
      <c r="E95">
        <v>26675980</v>
      </c>
      <c r="F95">
        <v>1</v>
      </c>
      <c r="G95">
        <v>26675980</v>
      </c>
      <c r="H95">
        <v>2</v>
      </c>
      <c r="I95" t="s">
        <v>929</v>
      </c>
      <c r="J95" t="s">
        <v>3</v>
      </c>
      <c r="K95" t="s">
        <v>930</v>
      </c>
      <c r="L95">
        <v>1344</v>
      </c>
      <c r="N95">
        <v>1008</v>
      </c>
      <c r="O95" t="s">
        <v>931</v>
      </c>
      <c r="P95" t="s">
        <v>931</v>
      </c>
      <c r="Q95">
        <v>1</v>
      </c>
      <c r="X95">
        <v>8.86</v>
      </c>
      <c r="Y95">
        <v>0</v>
      </c>
      <c r="Z95">
        <v>1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8.86</v>
      </c>
      <c r="AH95">
        <v>2</v>
      </c>
      <c r="AI95">
        <v>40387705</v>
      </c>
      <c r="AJ95">
        <v>95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ROW(Source!A161)</f>
        <v>161</v>
      </c>
      <c r="B96">
        <v>40387714</v>
      </c>
      <c r="C96">
        <v>40387707</v>
      </c>
      <c r="D96">
        <v>26715131</v>
      </c>
      <c r="E96">
        <v>26675980</v>
      </c>
      <c r="F96">
        <v>1</v>
      </c>
      <c r="G96">
        <v>26675980</v>
      </c>
      <c r="H96">
        <v>1</v>
      </c>
      <c r="I96" t="s">
        <v>901</v>
      </c>
      <c r="J96" t="s">
        <v>3</v>
      </c>
      <c r="K96" t="s">
        <v>902</v>
      </c>
      <c r="L96">
        <v>1191</v>
      </c>
      <c r="N96">
        <v>1013</v>
      </c>
      <c r="O96" t="s">
        <v>903</v>
      </c>
      <c r="P96" t="s">
        <v>903</v>
      </c>
      <c r="Q96">
        <v>1</v>
      </c>
      <c r="X96">
        <v>69.8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</v>
      </c>
      <c r="AE96">
        <v>1</v>
      </c>
      <c r="AF96" t="s">
        <v>3</v>
      </c>
      <c r="AG96">
        <v>69.8</v>
      </c>
      <c r="AH96">
        <v>2</v>
      </c>
      <c r="AI96">
        <v>40387708</v>
      </c>
      <c r="AJ96">
        <v>96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ROW(Source!A161)</f>
        <v>161</v>
      </c>
      <c r="B97">
        <v>40387715</v>
      </c>
      <c r="C97">
        <v>40387707</v>
      </c>
      <c r="D97">
        <v>26787462</v>
      </c>
      <c r="E97">
        <v>1</v>
      </c>
      <c r="F97">
        <v>1</v>
      </c>
      <c r="G97">
        <v>26675980</v>
      </c>
      <c r="H97">
        <v>2</v>
      </c>
      <c r="I97" t="s">
        <v>988</v>
      </c>
      <c r="J97" t="s">
        <v>989</v>
      </c>
      <c r="K97" t="s">
        <v>990</v>
      </c>
      <c r="L97">
        <v>1367</v>
      </c>
      <c r="N97">
        <v>1011</v>
      </c>
      <c r="O97" t="s">
        <v>907</v>
      </c>
      <c r="P97" t="s">
        <v>907</v>
      </c>
      <c r="Q97">
        <v>1</v>
      </c>
      <c r="X97">
        <v>0.61</v>
      </c>
      <c r="Y97">
        <v>0</v>
      </c>
      <c r="Z97">
        <v>190.93</v>
      </c>
      <c r="AA97">
        <v>18.149999999999999</v>
      </c>
      <c r="AB97">
        <v>0</v>
      </c>
      <c r="AC97">
        <v>0</v>
      </c>
      <c r="AD97">
        <v>1</v>
      </c>
      <c r="AE97">
        <v>0</v>
      </c>
      <c r="AF97" t="s">
        <v>3</v>
      </c>
      <c r="AG97">
        <v>0.61</v>
      </c>
      <c r="AH97">
        <v>2</v>
      </c>
      <c r="AI97">
        <v>40387709</v>
      </c>
      <c r="AJ97">
        <v>97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ROW(Source!A161)</f>
        <v>161</v>
      </c>
      <c r="B98">
        <v>40387716</v>
      </c>
      <c r="C98">
        <v>40387707</v>
      </c>
      <c r="D98">
        <v>26781698</v>
      </c>
      <c r="E98">
        <v>1</v>
      </c>
      <c r="F98">
        <v>1</v>
      </c>
      <c r="G98">
        <v>26675980</v>
      </c>
      <c r="H98">
        <v>3</v>
      </c>
      <c r="I98" t="s">
        <v>223</v>
      </c>
      <c r="J98" t="s">
        <v>225</v>
      </c>
      <c r="K98" t="s">
        <v>224</v>
      </c>
      <c r="L98">
        <v>1339</v>
      </c>
      <c r="N98">
        <v>1007</v>
      </c>
      <c r="O98" t="s">
        <v>44</v>
      </c>
      <c r="P98" t="s">
        <v>44</v>
      </c>
      <c r="Q98">
        <v>1</v>
      </c>
      <c r="X98">
        <v>5.9</v>
      </c>
      <c r="Y98">
        <v>704.89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0</v>
      </c>
      <c r="AF98" t="s">
        <v>3</v>
      </c>
      <c r="AG98">
        <v>5.9</v>
      </c>
      <c r="AH98">
        <v>2</v>
      </c>
      <c r="AI98">
        <v>40387710</v>
      </c>
      <c r="AJ98">
        <v>98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ROW(Source!A161)</f>
        <v>161</v>
      </c>
      <c r="B99">
        <v>40387717</v>
      </c>
      <c r="C99">
        <v>40387707</v>
      </c>
      <c r="D99">
        <v>26781832</v>
      </c>
      <c r="E99">
        <v>1</v>
      </c>
      <c r="F99">
        <v>1</v>
      </c>
      <c r="G99">
        <v>26675980</v>
      </c>
      <c r="H99">
        <v>3</v>
      </c>
      <c r="I99" t="s">
        <v>227</v>
      </c>
      <c r="J99" t="s">
        <v>229</v>
      </c>
      <c r="K99" t="s">
        <v>228</v>
      </c>
      <c r="L99">
        <v>1339</v>
      </c>
      <c r="N99">
        <v>1007</v>
      </c>
      <c r="O99" t="s">
        <v>44</v>
      </c>
      <c r="P99" t="s">
        <v>44</v>
      </c>
      <c r="Q99">
        <v>1</v>
      </c>
      <c r="X99">
        <v>0.06</v>
      </c>
      <c r="Y99">
        <v>451.14</v>
      </c>
      <c r="Z99">
        <v>0</v>
      </c>
      <c r="AA99">
        <v>0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0.06</v>
      </c>
      <c r="AH99">
        <v>2</v>
      </c>
      <c r="AI99">
        <v>40387711</v>
      </c>
      <c r="AJ99">
        <v>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ROW(Source!A161)</f>
        <v>161</v>
      </c>
      <c r="B100">
        <v>40387718</v>
      </c>
      <c r="C100">
        <v>40387707</v>
      </c>
      <c r="D100">
        <v>26728373</v>
      </c>
      <c r="E100">
        <v>26675980</v>
      </c>
      <c r="F100">
        <v>1</v>
      </c>
      <c r="G100">
        <v>26675980</v>
      </c>
      <c r="H100">
        <v>3</v>
      </c>
      <c r="I100" t="s">
        <v>216</v>
      </c>
      <c r="J100" t="s">
        <v>3</v>
      </c>
      <c r="K100" t="s">
        <v>217</v>
      </c>
      <c r="L100">
        <v>1339</v>
      </c>
      <c r="N100">
        <v>1007</v>
      </c>
      <c r="O100" t="s">
        <v>44</v>
      </c>
      <c r="P100" t="s">
        <v>44</v>
      </c>
      <c r="Q100">
        <v>1</v>
      </c>
      <c r="X100">
        <v>4.3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3</v>
      </c>
      <c r="AG100">
        <v>4.3</v>
      </c>
      <c r="AH100">
        <v>2</v>
      </c>
      <c r="AI100">
        <v>40387712</v>
      </c>
      <c r="AJ100">
        <v>100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ROW(Source!A161)</f>
        <v>161</v>
      </c>
      <c r="B101">
        <v>40387719</v>
      </c>
      <c r="C101">
        <v>40387707</v>
      </c>
      <c r="D101">
        <v>26736904</v>
      </c>
      <c r="E101">
        <v>26675980</v>
      </c>
      <c r="F101">
        <v>1</v>
      </c>
      <c r="G101">
        <v>26675980</v>
      </c>
      <c r="H101">
        <v>3</v>
      </c>
      <c r="I101" t="s">
        <v>991</v>
      </c>
      <c r="J101" t="s">
        <v>3</v>
      </c>
      <c r="K101" t="s">
        <v>992</v>
      </c>
      <c r="L101">
        <v>1344</v>
      </c>
      <c r="N101">
        <v>1008</v>
      </c>
      <c r="O101" t="s">
        <v>931</v>
      </c>
      <c r="P101" t="s">
        <v>931</v>
      </c>
      <c r="Q101">
        <v>1</v>
      </c>
      <c r="X101">
        <v>116.34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1</v>
      </c>
      <c r="AE101">
        <v>0</v>
      </c>
      <c r="AF101" t="s">
        <v>3</v>
      </c>
      <c r="AG101">
        <v>116.34</v>
      </c>
      <c r="AH101">
        <v>2</v>
      </c>
      <c r="AI101">
        <v>40387713</v>
      </c>
      <c r="AJ101">
        <v>101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ROW(Source!A197)</f>
        <v>197</v>
      </c>
      <c r="B102">
        <v>40387723</v>
      </c>
      <c r="C102">
        <v>40387721</v>
      </c>
      <c r="D102">
        <v>26715131</v>
      </c>
      <c r="E102">
        <v>26675980</v>
      </c>
      <c r="F102">
        <v>1</v>
      </c>
      <c r="G102">
        <v>26675980</v>
      </c>
      <c r="H102">
        <v>1</v>
      </c>
      <c r="I102" t="s">
        <v>901</v>
      </c>
      <c r="J102" t="s">
        <v>3</v>
      </c>
      <c r="K102" t="s">
        <v>902</v>
      </c>
      <c r="L102">
        <v>1191</v>
      </c>
      <c r="N102">
        <v>1013</v>
      </c>
      <c r="O102" t="s">
        <v>903</v>
      </c>
      <c r="P102" t="s">
        <v>903</v>
      </c>
      <c r="Q102">
        <v>1</v>
      </c>
      <c r="X102">
        <v>76.7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1</v>
      </c>
      <c r="AF102" t="s">
        <v>3</v>
      </c>
      <c r="AG102">
        <v>76.7</v>
      </c>
      <c r="AH102">
        <v>2</v>
      </c>
      <c r="AI102">
        <v>40387722</v>
      </c>
      <c r="AJ102">
        <v>102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ROW(Source!A198)</f>
        <v>198</v>
      </c>
      <c r="B103">
        <v>40387726</v>
      </c>
      <c r="C103">
        <v>40387724</v>
      </c>
      <c r="D103">
        <v>26715879</v>
      </c>
      <c r="E103">
        <v>26675980</v>
      </c>
      <c r="F103">
        <v>1</v>
      </c>
      <c r="G103">
        <v>26675980</v>
      </c>
      <c r="H103">
        <v>2</v>
      </c>
      <c r="I103" t="s">
        <v>929</v>
      </c>
      <c r="J103" t="s">
        <v>3</v>
      </c>
      <c r="K103" t="s">
        <v>930</v>
      </c>
      <c r="L103">
        <v>1344</v>
      </c>
      <c r="N103">
        <v>1008</v>
      </c>
      <c r="O103" t="s">
        <v>931</v>
      </c>
      <c r="P103" t="s">
        <v>931</v>
      </c>
      <c r="Q103">
        <v>1</v>
      </c>
      <c r="X103">
        <v>8.86</v>
      </c>
      <c r="Y103">
        <v>0</v>
      </c>
      <c r="Z103">
        <v>1</v>
      </c>
      <c r="AA103">
        <v>0</v>
      </c>
      <c r="AB103">
        <v>0</v>
      </c>
      <c r="AC103">
        <v>0</v>
      </c>
      <c r="AD103">
        <v>1</v>
      </c>
      <c r="AE103">
        <v>0</v>
      </c>
      <c r="AF103" t="s">
        <v>3</v>
      </c>
      <c r="AG103">
        <v>8.86</v>
      </c>
      <c r="AH103">
        <v>2</v>
      </c>
      <c r="AI103">
        <v>40387725</v>
      </c>
      <c r="AJ103">
        <v>103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ROW(Source!A199)</f>
        <v>199</v>
      </c>
      <c r="B104">
        <v>40387736</v>
      </c>
      <c r="C104">
        <v>40387727</v>
      </c>
      <c r="D104">
        <v>26715131</v>
      </c>
      <c r="E104">
        <v>26675980</v>
      </c>
      <c r="F104">
        <v>1</v>
      </c>
      <c r="G104">
        <v>26675980</v>
      </c>
      <c r="H104">
        <v>1</v>
      </c>
      <c r="I104" t="s">
        <v>901</v>
      </c>
      <c r="J104" t="s">
        <v>3</v>
      </c>
      <c r="K104" t="s">
        <v>902</v>
      </c>
      <c r="L104">
        <v>1191</v>
      </c>
      <c r="N104">
        <v>1013</v>
      </c>
      <c r="O104" t="s">
        <v>903</v>
      </c>
      <c r="P104" t="s">
        <v>903</v>
      </c>
      <c r="Q104">
        <v>1</v>
      </c>
      <c r="X104">
        <v>69.8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1</v>
      </c>
      <c r="AF104" t="s">
        <v>3</v>
      </c>
      <c r="AG104">
        <v>69.8</v>
      </c>
      <c r="AH104">
        <v>2</v>
      </c>
      <c r="AI104">
        <v>40387728</v>
      </c>
      <c r="AJ104">
        <v>104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ROW(Source!A199)</f>
        <v>199</v>
      </c>
      <c r="B105">
        <v>40387737</v>
      </c>
      <c r="C105">
        <v>40387727</v>
      </c>
      <c r="D105">
        <v>26787462</v>
      </c>
      <c r="E105">
        <v>1</v>
      </c>
      <c r="F105">
        <v>1</v>
      </c>
      <c r="G105">
        <v>26675980</v>
      </c>
      <c r="H105">
        <v>2</v>
      </c>
      <c r="I105" t="s">
        <v>988</v>
      </c>
      <c r="J105" t="s">
        <v>989</v>
      </c>
      <c r="K105" t="s">
        <v>990</v>
      </c>
      <c r="L105">
        <v>1367</v>
      </c>
      <c r="N105">
        <v>1011</v>
      </c>
      <c r="O105" t="s">
        <v>907</v>
      </c>
      <c r="P105" t="s">
        <v>907</v>
      </c>
      <c r="Q105">
        <v>1</v>
      </c>
      <c r="X105">
        <v>0.61</v>
      </c>
      <c r="Y105">
        <v>0</v>
      </c>
      <c r="Z105">
        <v>190.93</v>
      </c>
      <c r="AA105">
        <v>18.149999999999999</v>
      </c>
      <c r="AB105">
        <v>0</v>
      </c>
      <c r="AC105">
        <v>0</v>
      </c>
      <c r="AD105">
        <v>1</v>
      </c>
      <c r="AE105">
        <v>0</v>
      </c>
      <c r="AF105" t="s">
        <v>3</v>
      </c>
      <c r="AG105">
        <v>0.61</v>
      </c>
      <c r="AH105">
        <v>2</v>
      </c>
      <c r="AI105">
        <v>40387729</v>
      </c>
      <c r="AJ105">
        <v>105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ROW(Source!A199)</f>
        <v>199</v>
      </c>
      <c r="B106">
        <v>40387738</v>
      </c>
      <c r="C106">
        <v>40387727</v>
      </c>
      <c r="D106">
        <v>26781698</v>
      </c>
      <c r="E106">
        <v>1</v>
      </c>
      <c r="F106">
        <v>1</v>
      </c>
      <c r="G106">
        <v>26675980</v>
      </c>
      <c r="H106">
        <v>3</v>
      </c>
      <c r="I106" t="s">
        <v>223</v>
      </c>
      <c r="J106" t="s">
        <v>225</v>
      </c>
      <c r="K106" t="s">
        <v>224</v>
      </c>
      <c r="L106">
        <v>1339</v>
      </c>
      <c r="N106">
        <v>1007</v>
      </c>
      <c r="O106" t="s">
        <v>44</v>
      </c>
      <c r="P106" t="s">
        <v>44</v>
      </c>
      <c r="Q106">
        <v>1</v>
      </c>
      <c r="X106">
        <v>5.9</v>
      </c>
      <c r="Y106">
        <v>704.89</v>
      </c>
      <c r="Z106">
        <v>0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3</v>
      </c>
      <c r="AG106">
        <v>5.9</v>
      </c>
      <c r="AH106">
        <v>2</v>
      </c>
      <c r="AI106">
        <v>40387730</v>
      </c>
      <c r="AJ106">
        <v>106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ROW(Source!A199)</f>
        <v>199</v>
      </c>
      <c r="B107">
        <v>40387739</v>
      </c>
      <c r="C107">
        <v>40387727</v>
      </c>
      <c r="D107">
        <v>26781832</v>
      </c>
      <c r="E107">
        <v>1</v>
      </c>
      <c r="F107">
        <v>1</v>
      </c>
      <c r="G107">
        <v>26675980</v>
      </c>
      <c r="H107">
        <v>3</v>
      </c>
      <c r="I107" t="s">
        <v>227</v>
      </c>
      <c r="J107" t="s">
        <v>229</v>
      </c>
      <c r="K107" t="s">
        <v>228</v>
      </c>
      <c r="L107">
        <v>1339</v>
      </c>
      <c r="N107">
        <v>1007</v>
      </c>
      <c r="O107" t="s">
        <v>44</v>
      </c>
      <c r="P107" t="s">
        <v>44</v>
      </c>
      <c r="Q107">
        <v>1</v>
      </c>
      <c r="X107">
        <v>0.06</v>
      </c>
      <c r="Y107">
        <v>451.14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3</v>
      </c>
      <c r="AG107">
        <v>0.06</v>
      </c>
      <c r="AH107">
        <v>2</v>
      </c>
      <c r="AI107">
        <v>40387731</v>
      </c>
      <c r="AJ107">
        <v>108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ROW(Source!A199)</f>
        <v>199</v>
      </c>
      <c r="B108">
        <v>40387740</v>
      </c>
      <c r="C108">
        <v>40387727</v>
      </c>
      <c r="D108">
        <v>26728373</v>
      </c>
      <c r="E108">
        <v>26675980</v>
      </c>
      <c r="F108">
        <v>1</v>
      </c>
      <c r="G108">
        <v>26675980</v>
      </c>
      <c r="H108">
        <v>3</v>
      </c>
      <c r="I108" t="s">
        <v>216</v>
      </c>
      <c r="J108" t="s">
        <v>3</v>
      </c>
      <c r="K108" t="s">
        <v>217</v>
      </c>
      <c r="L108">
        <v>1339</v>
      </c>
      <c r="N108">
        <v>1007</v>
      </c>
      <c r="O108" t="s">
        <v>44</v>
      </c>
      <c r="P108" t="s">
        <v>44</v>
      </c>
      <c r="Q108">
        <v>1</v>
      </c>
      <c r="X108">
        <v>4.3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 t="s">
        <v>3</v>
      </c>
      <c r="AG108">
        <v>4.3</v>
      </c>
      <c r="AH108">
        <v>3</v>
      </c>
      <c r="AI108">
        <v>-1</v>
      </c>
      <c r="AJ108" t="s">
        <v>3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ROW(Source!A199)</f>
        <v>199</v>
      </c>
      <c r="B109">
        <v>40387741</v>
      </c>
      <c r="C109">
        <v>40387727</v>
      </c>
      <c r="D109">
        <v>26736904</v>
      </c>
      <c r="E109">
        <v>26675980</v>
      </c>
      <c r="F109">
        <v>1</v>
      </c>
      <c r="G109">
        <v>26675980</v>
      </c>
      <c r="H109">
        <v>3</v>
      </c>
      <c r="I109" t="s">
        <v>991</v>
      </c>
      <c r="J109" t="s">
        <v>3</v>
      </c>
      <c r="K109" t="s">
        <v>992</v>
      </c>
      <c r="L109">
        <v>1344</v>
      </c>
      <c r="N109">
        <v>1008</v>
      </c>
      <c r="O109" t="s">
        <v>931</v>
      </c>
      <c r="P109" t="s">
        <v>931</v>
      </c>
      <c r="Q109">
        <v>1</v>
      </c>
      <c r="X109">
        <v>116.34</v>
      </c>
      <c r="Y109">
        <v>1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3</v>
      </c>
      <c r="AG109">
        <v>116.34</v>
      </c>
      <c r="AH109">
        <v>2</v>
      </c>
      <c r="AI109">
        <v>40387732</v>
      </c>
      <c r="AJ109">
        <v>110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ROW(Source!A239)</f>
        <v>239</v>
      </c>
      <c r="B110">
        <v>40387756</v>
      </c>
      <c r="C110">
        <v>40387747</v>
      </c>
      <c r="D110">
        <v>26715131</v>
      </c>
      <c r="E110">
        <v>26675980</v>
      </c>
      <c r="F110">
        <v>1</v>
      </c>
      <c r="G110">
        <v>26675980</v>
      </c>
      <c r="H110">
        <v>1</v>
      </c>
      <c r="I110" t="s">
        <v>901</v>
      </c>
      <c r="J110" t="s">
        <v>3</v>
      </c>
      <c r="K110" t="s">
        <v>902</v>
      </c>
      <c r="L110">
        <v>1191</v>
      </c>
      <c r="N110">
        <v>1013</v>
      </c>
      <c r="O110" t="s">
        <v>903</v>
      </c>
      <c r="P110" t="s">
        <v>903</v>
      </c>
      <c r="Q110">
        <v>1</v>
      </c>
      <c r="X110">
        <v>32.83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1</v>
      </c>
      <c r="AF110" t="s">
        <v>3</v>
      </c>
      <c r="AG110">
        <v>32.83</v>
      </c>
      <c r="AH110">
        <v>2</v>
      </c>
      <c r="AI110">
        <v>40387748</v>
      </c>
      <c r="AJ110">
        <v>112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ROW(Source!A239)</f>
        <v>239</v>
      </c>
      <c r="B111">
        <v>40387757</v>
      </c>
      <c r="C111">
        <v>40387747</v>
      </c>
      <c r="D111">
        <v>26787462</v>
      </c>
      <c r="E111">
        <v>1</v>
      </c>
      <c r="F111">
        <v>1</v>
      </c>
      <c r="G111">
        <v>26675980</v>
      </c>
      <c r="H111">
        <v>2</v>
      </c>
      <c r="I111" t="s">
        <v>988</v>
      </c>
      <c r="J111" t="s">
        <v>989</v>
      </c>
      <c r="K111" t="s">
        <v>990</v>
      </c>
      <c r="L111">
        <v>1367</v>
      </c>
      <c r="N111">
        <v>1011</v>
      </c>
      <c r="O111" t="s">
        <v>907</v>
      </c>
      <c r="P111" t="s">
        <v>907</v>
      </c>
      <c r="Q111">
        <v>1</v>
      </c>
      <c r="X111">
        <v>0.32</v>
      </c>
      <c r="Y111">
        <v>0</v>
      </c>
      <c r="Z111">
        <v>190.93</v>
      </c>
      <c r="AA111">
        <v>18.149999999999999</v>
      </c>
      <c r="AB111">
        <v>0</v>
      </c>
      <c r="AC111">
        <v>0</v>
      </c>
      <c r="AD111">
        <v>1</v>
      </c>
      <c r="AE111">
        <v>0</v>
      </c>
      <c r="AF111" t="s">
        <v>3</v>
      </c>
      <c r="AG111">
        <v>0.32</v>
      </c>
      <c r="AH111">
        <v>2</v>
      </c>
      <c r="AI111">
        <v>40387749</v>
      </c>
      <c r="AJ111">
        <v>113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ROW(Source!A239)</f>
        <v>239</v>
      </c>
      <c r="B112">
        <v>40387758</v>
      </c>
      <c r="C112">
        <v>40387747</v>
      </c>
      <c r="D112">
        <v>26787555</v>
      </c>
      <c r="E112">
        <v>1</v>
      </c>
      <c r="F112">
        <v>1</v>
      </c>
      <c r="G112">
        <v>26675980</v>
      </c>
      <c r="H112">
        <v>2</v>
      </c>
      <c r="I112" t="s">
        <v>995</v>
      </c>
      <c r="J112" t="s">
        <v>996</v>
      </c>
      <c r="K112" t="s">
        <v>997</v>
      </c>
      <c r="L112">
        <v>1367</v>
      </c>
      <c r="N112">
        <v>1011</v>
      </c>
      <c r="O112" t="s">
        <v>907</v>
      </c>
      <c r="P112" t="s">
        <v>907</v>
      </c>
      <c r="Q112">
        <v>1</v>
      </c>
      <c r="X112">
        <v>0.85</v>
      </c>
      <c r="Y112">
        <v>0</v>
      </c>
      <c r="Z112">
        <v>73</v>
      </c>
      <c r="AA112">
        <v>16.899999999999999</v>
      </c>
      <c r="AB112">
        <v>0</v>
      </c>
      <c r="AC112">
        <v>0</v>
      </c>
      <c r="AD112">
        <v>1</v>
      </c>
      <c r="AE112">
        <v>0</v>
      </c>
      <c r="AF112" t="s">
        <v>3</v>
      </c>
      <c r="AG112">
        <v>0.85</v>
      </c>
      <c r="AH112">
        <v>2</v>
      </c>
      <c r="AI112">
        <v>40387750</v>
      </c>
      <c r="AJ112">
        <v>114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ROW(Source!A239)</f>
        <v>239</v>
      </c>
      <c r="B113">
        <v>40387759</v>
      </c>
      <c r="C113">
        <v>40387747</v>
      </c>
      <c r="D113">
        <v>26763335</v>
      </c>
      <c r="E113">
        <v>1</v>
      </c>
      <c r="F113">
        <v>1</v>
      </c>
      <c r="G113">
        <v>26675980</v>
      </c>
      <c r="H113">
        <v>3</v>
      </c>
      <c r="I113" t="s">
        <v>998</v>
      </c>
      <c r="J113" t="s">
        <v>999</v>
      </c>
      <c r="K113" t="s">
        <v>1000</v>
      </c>
      <c r="L113">
        <v>1348</v>
      </c>
      <c r="N113">
        <v>1009</v>
      </c>
      <c r="O113" t="s">
        <v>57</v>
      </c>
      <c r="P113" t="s">
        <v>57</v>
      </c>
      <c r="Q113">
        <v>1000</v>
      </c>
      <c r="X113">
        <v>1E-3</v>
      </c>
      <c r="Y113">
        <v>6521.42</v>
      </c>
      <c r="Z113">
        <v>0</v>
      </c>
      <c r="AA113">
        <v>0</v>
      </c>
      <c r="AB113">
        <v>0</v>
      </c>
      <c r="AC113">
        <v>0</v>
      </c>
      <c r="AD113">
        <v>1</v>
      </c>
      <c r="AE113">
        <v>0</v>
      </c>
      <c r="AF113" t="s">
        <v>3</v>
      </c>
      <c r="AG113">
        <v>1E-3</v>
      </c>
      <c r="AH113">
        <v>2</v>
      </c>
      <c r="AI113">
        <v>40387751</v>
      </c>
      <c r="AJ113">
        <v>115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ROW(Source!A239)</f>
        <v>239</v>
      </c>
      <c r="B114">
        <v>40387760</v>
      </c>
      <c r="C114">
        <v>40387747</v>
      </c>
      <c r="D114">
        <v>26763429</v>
      </c>
      <c r="E114">
        <v>1</v>
      </c>
      <c r="F114">
        <v>1</v>
      </c>
      <c r="G114">
        <v>26675980</v>
      </c>
      <c r="H114">
        <v>3</v>
      </c>
      <c r="I114" t="s">
        <v>1001</v>
      </c>
      <c r="J114" t="s">
        <v>1002</v>
      </c>
      <c r="K114" t="s">
        <v>1003</v>
      </c>
      <c r="L114">
        <v>1339</v>
      </c>
      <c r="N114">
        <v>1007</v>
      </c>
      <c r="O114" t="s">
        <v>44</v>
      </c>
      <c r="P114" t="s">
        <v>44</v>
      </c>
      <c r="Q114">
        <v>1</v>
      </c>
      <c r="X114">
        <v>0.17</v>
      </c>
      <c r="Y114">
        <v>1828.56</v>
      </c>
      <c r="Z114">
        <v>0</v>
      </c>
      <c r="AA114">
        <v>0</v>
      </c>
      <c r="AB114">
        <v>0</v>
      </c>
      <c r="AC114">
        <v>0</v>
      </c>
      <c r="AD114">
        <v>1</v>
      </c>
      <c r="AE114">
        <v>0</v>
      </c>
      <c r="AF114" t="s">
        <v>3</v>
      </c>
      <c r="AG114">
        <v>0.17</v>
      </c>
      <c r="AH114">
        <v>2</v>
      </c>
      <c r="AI114">
        <v>40387752</v>
      </c>
      <c r="AJ114">
        <v>116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ROW(Source!A239)</f>
        <v>239</v>
      </c>
      <c r="B115">
        <v>40387761</v>
      </c>
      <c r="C115">
        <v>40387747</v>
      </c>
      <c r="D115">
        <v>26728082</v>
      </c>
      <c r="E115">
        <v>26675980</v>
      </c>
      <c r="F115">
        <v>1</v>
      </c>
      <c r="G115">
        <v>26675980</v>
      </c>
      <c r="H115">
        <v>3</v>
      </c>
      <c r="I115" t="s">
        <v>1229</v>
      </c>
      <c r="J115" t="s">
        <v>3</v>
      </c>
      <c r="K115" t="s">
        <v>1230</v>
      </c>
      <c r="L115">
        <v>1339</v>
      </c>
      <c r="N115">
        <v>1007</v>
      </c>
      <c r="O115" t="s">
        <v>44</v>
      </c>
      <c r="P115" t="s">
        <v>44</v>
      </c>
      <c r="Q115">
        <v>1</v>
      </c>
      <c r="X115">
        <v>4.8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3</v>
      </c>
      <c r="AG115">
        <v>4.8</v>
      </c>
      <c r="AH115">
        <v>3</v>
      </c>
      <c r="AI115">
        <v>-1</v>
      </c>
      <c r="AJ115" t="s">
        <v>3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ROW(Source!A239)</f>
        <v>239</v>
      </c>
      <c r="B116">
        <v>40387762</v>
      </c>
      <c r="C116">
        <v>40387747</v>
      </c>
      <c r="D116">
        <v>26728176</v>
      </c>
      <c r="E116">
        <v>26675980</v>
      </c>
      <c r="F116">
        <v>1</v>
      </c>
      <c r="G116">
        <v>26675980</v>
      </c>
      <c r="H116">
        <v>3</v>
      </c>
      <c r="I116" t="s">
        <v>1231</v>
      </c>
      <c r="J116" t="s">
        <v>3</v>
      </c>
      <c r="K116" t="s">
        <v>1232</v>
      </c>
      <c r="L116">
        <v>1301</v>
      </c>
      <c r="N116">
        <v>1003</v>
      </c>
      <c r="O116" t="s">
        <v>530</v>
      </c>
      <c r="P116" t="s">
        <v>530</v>
      </c>
      <c r="Q116">
        <v>1</v>
      </c>
      <c r="X116">
        <v>100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3</v>
      </c>
      <c r="AG116">
        <v>100</v>
      </c>
      <c r="AH116">
        <v>3</v>
      </c>
      <c r="AI116">
        <v>-1</v>
      </c>
      <c r="AJ116" t="s">
        <v>3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ROW(Source!A277)</f>
        <v>277</v>
      </c>
      <c r="B117">
        <v>40387772</v>
      </c>
      <c r="C117">
        <v>40387766</v>
      </c>
      <c r="D117">
        <v>26715131</v>
      </c>
      <c r="E117">
        <v>26675980</v>
      </c>
      <c r="F117">
        <v>1</v>
      </c>
      <c r="G117">
        <v>26675980</v>
      </c>
      <c r="H117">
        <v>1</v>
      </c>
      <c r="I117" t="s">
        <v>901</v>
      </c>
      <c r="J117" t="s">
        <v>3</v>
      </c>
      <c r="K117" t="s">
        <v>902</v>
      </c>
      <c r="L117">
        <v>1191</v>
      </c>
      <c r="N117">
        <v>1013</v>
      </c>
      <c r="O117" t="s">
        <v>903</v>
      </c>
      <c r="P117" t="s">
        <v>903</v>
      </c>
      <c r="Q117">
        <v>1</v>
      </c>
      <c r="X117">
        <v>155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 t="s">
        <v>3</v>
      </c>
      <c r="AG117">
        <v>155</v>
      </c>
      <c r="AH117">
        <v>2</v>
      </c>
      <c r="AI117">
        <v>40387767</v>
      </c>
      <c r="AJ117">
        <v>120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ROW(Source!A277)</f>
        <v>277</v>
      </c>
      <c r="B118">
        <v>40387773</v>
      </c>
      <c r="C118">
        <v>40387766</v>
      </c>
      <c r="D118">
        <v>26787834</v>
      </c>
      <c r="E118">
        <v>1</v>
      </c>
      <c r="F118">
        <v>1</v>
      </c>
      <c r="G118">
        <v>26675980</v>
      </c>
      <c r="H118">
        <v>2</v>
      </c>
      <c r="I118" t="s">
        <v>923</v>
      </c>
      <c r="J118" t="s">
        <v>924</v>
      </c>
      <c r="K118" t="s">
        <v>925</v>
      </c>
      <c r="L118">
        <v>1367</v>
      </c>
      <c r="N118">
        <v>1011</v>
      </c>
      <c r="O118" t="s">
        <v>907</v>
      </c>
      <c r="P118" t="s">
        <v>907</v>
      </c>
      <c r="Q118">
        <v>1</v>
      </c>
      <c r="X118">
        <v>37.5</v>
      </c>
      <c r="Y118">
        <v>0</v>
      </c>
      <c r="Z118">
        <v>60.77</v>
      </c>
      <c r="AA118">
        <v>18.48</v>
      </c>
      <c r="AB118">
        <v>0</v>
      </c>
      <c r="AC118">
        <v>0</v>
      </c>
      <c r="AD118">
        <v>1</v>
      </c>
      <c r="AE118">
        <v>0</v>
      </c>
      <c r="AF118" t="s">
        <v>3</v>
      </c>
      <c r="AG118">
        <v>37.5</v>
      </c>
      <c r="AH118">
        <v>2</v>
      </c>
      <c r="AI118">
        <v>40387768</v>
      </c>
      <c r="AJ118">
        <v>121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ROW(Source!A277)</f>
        <v>277</v>
      </c>
      <c r="B119">
        <v>40387774</v>
      </c>
      <c r="C119">
        <v>40387766</v>
      </c>
      <c r="D119">
        <v>26788293</v>
      </c>
      <c r="E119">
        <v>1</v>
      </c>
      <c r="F119">
        <v>1</v>
      </c>
      <c r="G119">
        <v>26675980</v>
      </c>
      <c r="H119">
        <v>2</v>
      </c>
      <c r="I119" t="s">
        <v>911</v>
      </c>
      <c r="J119" t="s">
        <v>912</v>
      </c>
      <c r="K119" t="s">
        <v>913</v>
      </c>
      <c r="L119">
        <v>1367</v>
      </c>
      <c r="N119">
        <v>1011</v>
      </c>
      <c r="O119" t="s">
        <v>907</v>
      </c>
      <c r="P119" t="s">
        <v>907</v>
      </c>
      <c r="Q119">
        <v>1</v>
      </c>
      <c r="X119">
        <v>75</v>
      </c>
      <c r="Y119">
        <v>0</v>
      </c>
      <c r="Z119">
        <v>3.16</v>
      </c>
      <c r="AA119">
        <v>0.04</v>
      </c>
      <c r="AB119">
        <v>0</v>
      </c>
      <c r="AC119">
        <v>0</v>
      </c>
      <c r="AD119">
        <v>1</v>
      </c>
      <c r="AE119">
        <v>0</v>
      </c>
      <c r="AF119" t="s">
        <v>3</v>
      </c>
      <c r="AG119">
        <v>75</v>
      </c>
      <c r="AH119">
        <v>2</v>
      </c>
      <c r="AI119">
        <v>40387769</v>
      </c>
      <c r="AJ119">
        <v>122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ROW(Source!A277)</f>
        <v>277</v>
      </c>
      <c r="B120">
        <v>40387775</v>
      </c>
      <c r="C120">
        <v>40387766</v>
      </c>
      <c r="D120">
        <v>26787669</v>
      </c>
      <c r="E120">
        <v>1</v>
      </c>
      <c r="F120">
        <v>1</v>
      </c>
      <c r="G120">
        <v>26675980</v>
      </c>
      <c r="H120">
        <v>2</v>
      </c>
      <c r="I120" t="s">
        <v>926</v>
      </c>
      <c r="J120" t="s">
        <v>927</v>
      </c>
      <c r="K120" t="s">
        <v>928</v>
      </c>
      <c r="L120">
        <v>1367</v>
      </c>
      <c r="N120">
        <v>1011</v>
      </c>
      <c r="O120" t="s">
        <v>907</v>
      </c>
      <c r="P120" t="s">
        <v>907</v>
      </c>
      <c r="Q120">
        <v>1</v>
      </c>
      <c r="X120">
        <v>1.55</v>
      </c>
      <c r="Y120">
        <v>0</v>
      </c>
      <c r="Z120">
        <v>125.13</v>
      </c>
      <c r="AA120">
        <v>24.74</v>
      </c>
      <c r="AB120">
        <v>0</v>
      </c>
      <c r="AC120">
        <v>0</v>
      </c>
      <c r="AD120">
        <v>1</v>
      </c>
      <c r="AE120">
        <v>0</v>
      </c>
      <c r="AF120" t="s">
        <v>3</v>
      </c>
      <c r="AG120">
        <v>1.55</v>
      </c>
      <c r="AH120">
        <v>2</v>
      </c>
      <c r="AI120">
        <v>40387770</v>
      </c>
      <c r="AJ120">
        <v>123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ROW(Source!A277)</f>
        <v>277</v>
      </c>
      <c r="B121">
        <v>40387776</v>
      </c>
      <c r="C121">
        <v>40387766</v>
      </c>
      <c r="D121">
        <v>26715879</v>
      </c>
      <c r="E121">
        <v>26675980</v>
      </c>
      <c r="F121">
        <v>1</v>
      </c>
      <c r="G121">
        <v>26675980</v>
      </c>
      <c r="H121">
        <v>2</v>
      </c>
      <c r="I121" t="s">
        <v>929</v>
      </c>
      <c r="J121" t="s">
        <v>3</v>
      </c>
      <c r="K121" t="s">
        <v>930</v>
      </c>
      <c r="L121">
        <v>1344</v>
      </c>
      <c r="N121">
        <v>1008</v>
      </c>
      <c r="O121" t="s">
        <v>931</v>
      </c>
      <c r="P121" t="s">
        <v>931</v>
      </c>
      <c r="Q121">
        <v>1</v>
      </c>
      <c r="X121">
        <v>3.72</v>
      </c>
      <c r="Y121">
        <v>0</v>
      </c>
      <c r="Z121">
        <v>1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3</v>
      </c>
      <c r="AG121">
        <v>3.72</v>
      </c>
      <c r="AH121">
        <v>2</v>
      </c>
      <c r="AI121">
        <v>40387771</v>
      </c>
      <c r="AJ121">
        <v>124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ROW(Source!A278)</f>
        <v>278</v>
      </c>
      <c r="B122">
        <v>40387782</v>
      </c>
      <c r="C122">
        <v>40387777</v>
      </c>
      <c r="D122">
        <v>26715131</v>
      </c>
      <c r="E122">
        <v>26675980</v>
      </c>
      <c r="F122">
        <v>1</v>
      </c>
      <c r="G122">
        <v>26675980</v>
      </c>
      <c r="H122">
        <v>1</v>
      </c>
      <c r="I122" t="s">
        <v>901</v>
      </c>
      <c r="J122" t="s">
        <v>3</v>
      </c>
      <c r="K122" t="s">
        <v>902</v>
      </c>
      <c r="L122">
        <v>1191</v>
      </c>
      <c r="N122">
        <v>1013</v>
      </c>
      <c r="O122" t="s">
        <v>903</v>
      </c>
      <c r="P122" t="s">
        <v>903</v>
      </c>
      <c r="Q122">
        <v>1</v>
      </c>
      <c r="X122">
        <v>11.7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1</v>
      </c>
      <c r="AF122" t="s">
        <v>3</v>
      </c>
      <c r="AG122">
        <v>11.7</v>
      </c>
      <c r="AH122">
        <v>2</v>
      </c>
      <c r="AI122">
        <v>40387778</v>
      </c>
      <c r="AJ122">
        <v>125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ROW(Source!A278)</f>
        <v>278</v>
      </c>
      <c r="B123">
        <v>40387783</v>
      </c>
      <c r="C123">
        <v>40387777</v>
      </c>
      <c r="D123">
        <v>26787415</v>
      </c>
      <c r="E123">
        <v>1</v>
      </c>
      <c r="F123">
        <v>1</v>
      </c>
      <c r="G123">
        <v>26675980</v>
      </c>
      <c r="H123">
        <v>2</v>
      </c>
      <c r="I123" t="s">
        <v>935</v>
      </c>
      <c r="J123" t="s">
        <v>936</v>
      </c>
      <c r="K123" t="s">
        <v>937</v>
      </c>
      <c r="L123">
        <v>1367</v>
      </c>
      <c r="N123">
        <v>1011</v>
      </c>
      <c r="O123" t="s">
        <v>907</v>
      </c>
      <c r="P123" t="s">
        <v>907</v>
      </c>
      <c r="Q123">
        <v>1</v>
      </c>
      <c r="X123">
        <v>1.26</v>
      </c>
      <c r="Y123">
        <v>0</v>
      </c>
      <c r="Z123">
        <v>116.89</v>
      </c>
      <c r="AA123">
        <v>23.41</v>
      </c>
      <c r="AB123">
        <v>0</v>
      </c>
      <c r="AC123">
        <v>0</v>
      </c>
      <c r="AD123">
        <v>1</v>
      </c>
      <c r="AE123">
        <v>0</v>
      </c>
      <c r="AF123" t="s">
        <v>3</v>
      </c>
      <c r="AG123">
        <v>1.26</v>
      </c>
      <c r="AH123">
        <v>2</v>
      </c>
      <c r="AI123">
        <v>40387779</v>
      </c>
      <c r="AJ123">
        <v>126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ROW(Source!A278)</f>
        <v>278</v>
      </c>
      <c r="B124">
        <v>40387784</v>
      </c>
      <c r="C124">
        <v>40387777</v>
      </c>
      <c r="D124">
        <v>26787669</v>
      </c>
      <c r="E124">
        <v>1</v>
      </c>
      <c r="F124">
        <v>1</v>
      </c>
      <c r="G124">
        <v>26675980</v>
      </c>
      <c r="H124">
        <v>2</v>
      </c>
      <c r="I124" t="s">
        <v>926</v>
      </c>
      <c r="J124" t="s">
        <v>927</v>
      </c>
      <c r="K124" t="s">
        <v>928</v>
      </c>
      <c r="L124">
        <v>1367</v>
      </c>
      <c r="N124">
        <v>1011</v>
      </c>
      <c r="O124" t="s">
        <v>907</v>
      </c>
      <c r="P124" t="s">
        <v>907</v>
      </c>
      <c r="Q124">
        <v>1</v>
      </c>
      <c r="X124">
        <v>1.7</v>
      </c>
      <c r="Y124">
        <v>0</v>
      </c>
      <c r="Z124">
        <v>125.13</v>
      </c>
      <c r="AA124">
        <v>24.74</v>
      </c>
      <c r="AB124">
        <v>0</v>
      </c>
      <c r="AC124">
        <v>0</v>
      </c>
      <c r="AD124">
        <v>1</v>
      </c>
      <c r="AE124">
        <v>0</v>
      </c>
      <c r="AF124" t="s">
        <v>3</v>
      </c>
      <c r="AG124">
        <v>1.7</v>
      </c>
      <c r="AH124">
        <v>2</v>
      </c>
      <c r="AI124">
        <v>40387780</v>
      </c>
      <c r="AJ124">
        <v>127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ROW(Source!A278)</f>
        <v>278</v>
      </c>
      <c r="B125">
        <v>40387785</v>
      </c>
      <c r="C125">
        <v>40387777</v>
      </c>
      <c r="D125">
        <v>26715879</v>
      </c>
      <c r="E125">
        <v>26675980</v>
      </c>
      <c r="F125">
        <v>1</v>
      </c>
      <c r="G125">
        <v>26675980</v>
      </c>
      <c r="H125">
        <v>2</v>
      </c>
      <c r="I125" t="s">
        <v>929</v>
      </c>
      <c r="J125" t="s">
        <v>3</v>
      </c>
      <c r="K125" t="s">
        <v>930</v>
      </c>
      <c r="L125">
        <v>1344</v>
      </c>
      <c r="N125">
        <v>1008</v>
      </c>
      <c r="O125" t="s">
        <v>931</v>
      </c>
      <c r="P125" t="s">
        <v>931</v>
      </c>
      <c r="Q125">
        <v>1</v>
      </c>
      <c r="X125">
        <v>42.43</v>
      </c>
      <c r="Y125">
        <v>0</v>
      </c>
      <c r="Z125">
        <v>1</v>
      </c>
      <c r="AA125">
        <v>0</v>
      </c>
      <c r="AB125">
        <v>0</v>
      </c>
      <c r="AC125">
        <v>0</v>
      </c>
      <c r="AD125">
        <v>1</v>
      </c>
      <c r="AE125">
        <v>0</v>
      </c>
      <c r="AF125" t="s">
        <v>3</v>
      </c>
      <c r="AG125">
        <v>42.43</v>
      </c>
      <c r="AH125">
        <v>2</v>
      </c>
      <c r="AI125">
        <v>40387781</v>
      </c>
      <c r="AJ125">
        <v>128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ROW(Source!A279)</f>
        <v>279</v>
      </c>
      <c r="B126">
        <v>40387788</v>
      </c>
      <c r="C126">
        <v>40387786</v>
      </c>
      <c r="D126">
        <v>26715879</v>
      </c>
      <c r="E126">
        <v>26675980</v>
      </c>
      <c r="F126">
        <v>1</v>
      </c>
      <c r="G126">
        <v>26675980</v>
      </c>
      <c r="H126">
        <v>2</v>
      </c>
      <c r="I126" t="s">
        <v>929</v>
      </c>
      <c r="J126" t="s">
        <v>3</v>
      </c>
      <c r="K126" t="s">
        <v>930</v>
      </c>
      <c r="L126">
        <v>1344</v>
      </c>
      <c r="N126">
        <v>1008</v>
      </c>
      <c r="O126" t="s">
        <v>931</v>
      </c>
      <c r="P126" t="s">
        <v>931</v>
      </c>
      <c r="Q126">
        <v>1</v>
      </c>
      <c r="X126">
        <v>8.86</v>
      </c>
      <c r="Y126">
        <v>0</v>
      </c>
      <c r="Z126">
        <v>1</v>
      </c>
      <c r="AA126">
        <v>0</v>
      </c>
      <c r="AB126">
        <v>0</v>
      </c>
      <c r="AC126">
        <v>0</v>
      </c>
      <c r="AD126">
        <v>1</v>
      </c>
      <c r="AE126">
        <v>0</v>
      </c>
      <c r="AF126" t="s">
        <v>3</v>
      </c>
      <c r="AG126">
        <v>8.86</v>
      </c>
      <c r="AH126">
        <v>2</v>
      </c>
      <c r="AI126">
        <v>40387787</v>
      </c>
      <c r="AJ126">
        <v>129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ROW(Source!A280)</f>
        <v>280</v>
      </c>
      <c r="B127">
        <v>40387799</v>
      </c>
      <c r="C127">
        <v>40387789</v>
      </c>
      <c r="D127">
        <v>26715131</v>
      </c>
      <c r="E127">
        <v>26675980</v>
      </c>
      <c r="F127">
        <v>1</v>
      </c>
      <c r="G127">
        <v>26675980</v>
      </c>
      <c r="H127">
        <v>1</v>
      </c>
      <c r="I127" t="s">
        <v>901</v>
      </c>
      <c r="J127" t="s">
        <v>3</v>
      </c>
      <c r="K127" t="s">
        <v>902</v>
      </c>
      <c r="L127">
        <v>1191</v>
      </c>
      <c r="N127">
        <v>1013</v>
      </c>
      <c r="O127" t="s">
        <v>903</v>
      </c>
      <c r="P127" t="s">
        <v>903</v>
      </c>
      <c r="Q127">
        <v>1</v>
      </c>
      <c r="X127">
        <v>21.6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</v>
      </c>
      <c r="AE127">
        <v>1</v>
      </c>
      <c r="AF127" t="s">
        <v>3</v>
      </c>
      <c r="AG127">
        <v>21.6</v>
      </c>
      <c r="AH127">
        <v>2</v>
      </c>
      <c r="AI127">
        <v>40387790</v>
      </c>
      <c r="AJ127">
        <v>130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ROW(Source!A280)</f>
        <v>280</v>
      </c>
      <c r="B128">
        <v>40387800</v>
      </c>
      <c r="C128">
        <v>40387789</v>
      </c>
      <c r="D128">
        <v>26787394</v>
      </c>
      <c r="E128">
        <v>1</v>
      </c>
      <c r="F128">
        <v>1</v>
      </c>
      <c r="G128">
        <v>26675980</v>
      </c>
      <c r="H128">
        <v>2</v>
      </c>
      <c r="I128" t="s">
        <v>971</v>
      </c>
      <c r="J128" t="s">
        <v>972</v>
      </c>
      <c r="K128" t="s">
        <v>973</v>
      </c>
      <c r="L128">
        <v>1367</v>
      </c>
      <c r="N128">
        <v>1011</v>
      </c>
      <c r="O128" t="s">
        <v>907</v>
      </c>
      <c r="P128" t="s">
        <v>907</v>
      </c>
      <c r="Q128">
        <v>1</v>
      </c>
      <c r="X128">
        <v>2.35</v>
      </c>
      <c r="Y128">
        <v>0</v>
      </c>
      <c r="Z128">
        <v>95.06</v>
      </c>
      <c r="AA128">
        <v>22.22</v>
      </c>
      <c r="AB128">
        <v>0</v>
      </c>
      <c r="AC128">
        <v>0</v>
      </c>
      <c r="AD128">
        <v>1</v>
      </c>
      <c r="AE128">
        <v>0</v>
      </c>
      <c r="AF128" t="s">
        <v>3</v>
      </c>
      <c r="AG128">
        <v>2.35</v>
      </c>
      <c r="AH128">
        <v>2</v>
      </c>
      <c r="AI128">
        <v>40387791</v>
      </c>
      <c r="AJ128">
        <v>131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ROW(Source!A280)</f>
        <v>280</v>
      </c>
      <c r="B129">
        <v>40387801</v>
      </c>
      <c r="C129">
        <v>40387789</v>
      </c>
      <c r="D129">
        <v>26787641</v>
      </c>
      <c r="E129">
        <v>1</v>
      </c>
      <c r="F129">
        <v>1</v>
      </c>
      <c r="G129">
        <v>26675980</v>
      </c>
      <c r="H129">
        <v>2</v>
      </c>
      <c r="I129" t="s">
        <v>938</v>
      </c>
      <c r="J129" t="s">
        <v>974</v>
      </c>
      <c r="K129" t="s">
        <v>975</v>
      </c>
      <c r="L129">
        <v>1367</v>
      </c>
      <c r="N129">
        <v>1011</v>
      </c>
      <c r="O129" t="s">
        <v>907</v>
      </c>
      <c r="P129" t="s">
        <v>907</v>
      </c>
      <c r="Q129">
        <v>1</v>
      </c>
      <c r="X129">
        <v>0.91</v>
      </c>
      <c r="Y129">
        <v>0</v>
      </c>
      <c r="Z129">
        <v>140.58000000000001</v>
      </c>
      <c r="AA129">
        <v>28.61</v>
      </c>
      <c r="AB129">
        <v>0</v>
      </c>
      <c r="AC129">
        <v>0</v>
      </c>
      <c r="AD129">
        <v>1</v>
      </c>
      <c r="AE129">
        <v>0</v>
      </c>
      <c r="AF129" t="s">
        <v>3</v>
      </c>
      <c r="AG129">
        <v>0.91</v>
      </c>
      <c r="AH129">
        <v>2</v>
      </c>
      <c r="AI129">
        <v>40387792</v>
      </c>
      <c r="AJ129">
        <v>132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ROW(Source!A280)</f>
        <v>280</v>
      </c>
      <c r="B130">
        <v>40387802</v>
      </c>
      <c r="C130">
        <v>40387789</v>
      </c>
      <c r="D130">
        <v>26787626</v>
      </c>
      <c r="E130">
        <v>1</v>
      </c>
      <c r="F130">
        <v>1</v>
      </c>
      <c r="G130">
        <v>26675980</v>
      </c>
      <c r="H130">
        <v>2</v>
      </c>
      <c r="I130" t="s">
        <v>941</v>
      </c>
      <c r="J130" t="s">
        <v>942</v>
      </c>
      <c r="K130" t="s">
        <v>943</v>
      </c>
      <c r="L130">
        <v>1367</v>
      </c>
      <c r="N130">
        <v>1011</v>
      </c>
      <c r="O130" t="s">
        <v>907</v>
      </c>
      <c r="P130" t="s">
        <v>907</v>
      </c>
      <c r="Q130">
        <v>1</v>
      </c>
      <c r="X130">
        <v>7.17</v>
      </c>
      <c r="Y130">
        <v>0</v>
      </c>
      <c r="Z130">
        <v>169.44</v>
      </c>
      <c r="AA130">
        <v>15.02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7.17</v>
      </c>
      <c r="AH130">
        <v>2</v>
      </c>
      <c r="AI130">
        <v>40387793</v>
      </c>
      <c r="AJ130">
        <v>133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ROW(Source!A280)</f>
        <v>280</v>
      </c>
      <c r="B131">
        <v>40387803</v>
      </c>
      <c r="C131">
        <v>40387789</v>
      </c>
      <c r="D131">
        <v>26787627</v>
      </c>
      <c r="E131">
        <v>1</v>
      </c>
      <c r="F131">
        <v>1</v>
      </c>
      <c r="G131">
        <v>26675980</v>
      </c>
      <c r="H131">
        <v>2</v>
      </c>
      <c r="I131" t="s">
        <v>944</v>
      </c>
      <c r="J131" t="s">
        <v>945</v>
      </c>
      <c r="K131" t="s">
        <v>946</v>
      </c>
      <c r="L131">
        <v>1367</v>
      </c>
      <c r="N131">
        <v>1011</v>
      </c>
      <c r="O131" t="s">
        <v>907</v>
      </c>
      <c r="P131" t="s">
        <v>907</v>
      </c>
      <c r="Q131">
        <v>1</v>
      </c>
      <c r="X131">
        <v>14.6</v>
      </c>
      <c r="Y131">
        <v>0</v>
      </c>
      <c r="Z131">
        <v>219.5</v>
      </c>
      <c r="AA131">
        <v>17.510000000000002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14.6</v>
      </c>
      <c r="AH131">
        <v>2</v>
      </c>
      <c r="AI131">
        <v>40387794</v>
      </c>
      <c r="AJ131">
        <v>134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ROW(Source!A280)</f>
        <v>280</v>
      </c>
      <c r="B132">
        <v>40387804</v>
      </c>
      <c r="C132">
        <v>40387789</v>
      </c>
      <c r="D132">
        <v>26787669</v>
      </c>
      <c r="E132">
        <v>1</v>
      </c>
      <c r="F132">
        <v>1</v>
      </c>
      <c r="G132">
        <v>26675980</v>
      </c>
      <c r="H132">
        <v>2</v>
      </c>
      <c r="I132" t="s">
        <v>926</v>
      </c>
      <c r="J132" t="s">
        <v>927</v>
      </c>
      <c r="K132" t="s">
        <v>928</v>
      </c>
      <c r="L132">
        <v>1367</v>
      </c>
      <c r="N132">
        <v>1011</v>
      </c>
      <c r="O132" t="s">
        <v>907</v>
      </c>
      <c r="P132" t="s">
        <v>907</v>
      </c>
      <c r="Q132">
        <v>1</v>
      </c>
      <c r="X132">
        <v>1.79</v>
      </c>
      <c r="Y132">
        <v>0</v>
      </c>
      <c r="Z132">
        <v>125.13</v>
      </c>
      <c r="AA132">
        <v>24.74</v>
      </c>
      <c r="AB132">
        <v>0</v>
      </c>
      <c r="AC132">
        <v>0</v>
      </c>
      <c r="AD132">
        <v>1</v>
      </c>
      <c r="AE132">
        <v>0</v>
      </c>
      <c r="AF132" t="s">
        <v>3</v>
      </c>
      <c r="AG132">
        <v>1.79</v>
      </c>
      <c r="AH132">
        <v>2</v>
      </c>
      <c r="AI132">
        <v>40387795</v>
      </c>
      <c r="AJ132">
        <v>135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ROW(Source!A280)</f>
        <v>280</v>
      </c>
      <c r="B133">
        <v>40387805</v>
      </c>
      <c r="C133">
        <v>40387789</v>
      </c>
      <c r="D133">
        <v>26787631</v>
      </c>
      <c r="E133">
        <v>1</v>
      </c>
      <c r="F133">
        <v>1</v>
      </c>
      <c r="G133">
        <v>26675980</v>
      </c>
      <c r="H133">
        <v>2</v>
      </c>
      <c r="I133" t="s">
        <v>965</v>
      </c>
      <c r="J133" t="s">
        <v>966</v>
      </c>
      <c r="K133" t="s">
        <v>967</v>
      </c>
      <c r="L133">
        <v>1367</v>
      </c>
      <c r="N133">
        <v>1011</v>
      </c>
      <c r="O133" t="s">
        <v>907</v>
      </c>
      <c r="P133" t="s">
        <v>907</v>
      </c>
      <c r="Q133">
        <v>1</v>
      </c>
      <c r="X133">
        <v>0.52</v>
      </c>
      <c r="Y133">
        <v>0</v>
      </c>
      <c r="Z133">
        <v>177.54</v>
      </c>
      <c r="AA133">
        <v>17.420000000000002</v>
      </c>
      <c r="AB133">
        <v>0</v>
      </c>
      <c r="AC133">
        <v>0</v>
      </c>
      <c r="AD133">
        <v>1</v>
      </c>
      <c r="AE133">
        <v>0</v>
      </c>
      <c r="AF133" t="s">
        <v>3</v>
      </c>
      <c r="AG133">
        <v>0.52</v>
      </c>
      <c r="AH133">
        <v>2</v>
      </c>
      <c r="AI133">
        <v>40387796</v>
      </c>
      <c r="AJ133">
        <v>136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ROW(Source!A280)</f>
        <v>280</v>
      </c>
      <c r="B134">
        <v>40387806</v>
      </c>
      <c r="C134">
        <v>40387789</v>
      </c>
      <c r="D134">
        <v>26763322</v>
      </c>
      <c r="E134">
        <v>1</v>
      </c>
      <c r="F134">
        <v>1</v>
      </c>
      <c r="G134">
        <v>26675980</v>
      </c>
      <c r="H134">
        <v>3</v>
      </c>
      <c r="I134" t="s">
        <v>565</v>
      </c>
      <c r="J134" t="s">
        <v>567</v>
      </c>
      <c r="K134" t="s">
        <v>566</v>
      </c>
      <c r="L134">
        <v>1339</v>
      </c>
      <c r="N134">
        <v>1007</v>
      </c>
      <c r="O134" t="s">
        <v>44</v>
      </c>
      <c r="P134" t="s">
        <v>44</v>
      </c>
      <c r="Q134">
        <v>1</v>
      </c>
      <c r="X134">
        <v>7</v>
      </c>
      <c r="Y134">
        <v>7.07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 t="s">
        <v>3</v>
      </c>
      <c r="AG134">
        <v>7</v>
      </c>
      <c r="AH134">
        <v>2</v>
      </c>
      <c r="AI134">
        <v>40387797</v>
      </c>
      <c r="AJ134">
        <v>137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ROW(Source!A280)</f>
        <v>280</v>
      </c>
      <c r="B135">
        <v>40387807</v>
      </c>
      <c r="C135">
        <v>40387789</v>
      </c>
      <c r="D135">
        <v>26728819</v>
      </c>
      <c r="E135">
        <v>26675980</v>
      </c>
      <c r="F135">
        <v>1</v>
      </c>
      <c r="G135">
        <v>26675980</v>
      </c>
      <c r="H135">
        <v>3</v>
      </c>
      <c r="I135" t="s">
        <v>1220</v>
      </c>
      <c r="J135" t="s">
        <v>3</v>
      </c>
      <c r="K135" t="s">
        <v>1224</v>
      </c>
      <c r="L135">
        <v>1339</v>
      </c>
      <c r="N135">
        <v>1007</v>
      </c>
      <c r="O135" t="s">
        <v>44</v>
      </c>
      <c r="P135" t="s">
        <v>44</v>
      </c>
      <c r="Q135">
        <v>1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 t="s">
        <v>3</v>
      </c>
      <c r="AG135">
        <v>0</v>
      </c>
      <c r="AH135">
        <v>3</v>
      </c>
      <c r="AI135">
        <v>-1</v>
      </c>
      <c r="AJ135" t="s">
        <v>3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ROW(Source!A282)</f>
        <v>282</v>
      </c>
      <c r="B136">
        <v>40387814</v>
      </c>
      <c r="C136">
        <v>40387809</v>
      </c>
      <c r="D136">
        <v>26715131</v>
      </c>
      <c r="E136">
        <v>26675980</v>
      </c>
      <c r="F136">
        <v>1</v>
      </c>
      <c r="G136">
        <v>26675980</v>
      </c>
      <c r="H136">
        <v>1</v>
      </c>
      <c r="I136" t="s">
        <v>901</v>
      </c>
      <c r="J136" t="s">
        <v>3</v>
      </c>
      <c r="K136" t="s">
        <v>902</v>
      </c>
      <c r="L136">
        <v>1191</v>
      </c>
      <c r="N136">
        <v>1013</v>
      </c>
      <c r="O136" t="s">
        <v>903</v>
      </c>
      <c r="P136" t="s">
        <v>903</v>
      </c>
      <c r="Q136">
        <v>1</v>
      </c>
      <c r="X136">
        <v>8.9600000000000009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1</v>
      </c>
      <c r="AF136" t="s">
        <v>3</v>
      </c>
      <c r="AG136">
        <v>8.9600000000000009</v>
      </c>
      <c r="AH136">
        <v>2</v>
      </c>
      <c r="AI136">
        <v>40387810</v>
      </c>
      <c r="AJ136">
        <v>139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ROW(Source!A282)</f>
        <v>282</v>
      </c>
      <c r="B137">
        <v>40387815</v>
      </c>
      <c r="C137">
        <v>40387809</v>
      </c>
      <c r="D137">
        <v>26787626</v>
      </c>
      <c r="E137">
        <v>1</v>
      </c>
      <c r="F137">
        <v>1</v>
      </c>
      <c r="G137">
        <v>26675980</v>
      </c>
      <c r="H137">
        <v>2</v>
      </c>
      <c r="I137" t="s">
        <v>941</v>
      </c>
      <c r="J137" t="s">
        <v>942</v>
      </c>
      <c r="K137" t="s">
        <v>943</v>
      </c>
      <c r="L137">
        <v>1367</v>
      </c>
      <c r="N137">
        <v>1011</v>
      </c>
      <c r="O137" t="s">
        <v>907</v>
      </c>
      <c r="P137" t="s">
        <v>907</v>
      </c>
      <c r="Q137">
        <v>1</v>
      </c>
      <c r="X137">
        <v>0.71</v>
      </c>
      <c r="Y137">
        <v>0</v>
      </c>
      <c r="Z137">
        <v>169.44</v>
      </c>
      <c r="AA137">
        <v>15.02</v>
      </c>
      <c r="AB137">
        <v>0</v>
      </c>
      <c r="AC137">
        <v>0</v>
      </c>
      <c r="AD137">
        <v>1</v>
      </c>
      <c r="AE137">
        <v>0</v>
      </c>
      <c r="AF137" t="s">
        <v>3</v>
      </c>
      <c r="AG137">
        <v>0.71</v>
      </c>
      <c r="AH137">
        <v>2</v>
      </c>
      <c r="AI137">
        <v>40387811</v>
      </c>
      <c r="AJ137">
        <v>140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ROW(Source!A282)</f>
        <v>282</v>
      </c>
      <c r="B138">
        <v>40387816</v>
      </c>
      <c r="C138">
        <v>40387809</v>
      </c>
      <c r="D138">
        <v>26763257</v>
      </c>
      <c r="E138">
        <v>1</v>
      </c>
      <c r="F138">
        <v>1</v>
      </c>
      <c r="G138">
        <v>26675980</v>
      </c>
      <c r="H138">
        <v>3</v>
      </c>
      <c r="I138" t="s">
        <v>976</v>
      </c>
      <c r="J138" t="s">
        <v>977</v>
      </c>
      <c r="K138" t="s">
        <v>978</v>
      </c>
      <c r="L138">
        <v>1348</v>
      </c>
      <c r="N138">
        <v>1009</v>
      </c>
      <c r="O138" t="s">
        <v>57</v>
      </c>
      <c r="P138" t="s">
        <v>57</v>
      </c>
      <c r="Q138">
        <v>1000</v>
      </c>
      <c r="X138">
        <v>0.06</v>
      </c>
      <c r="Y138">
        <v>3501.78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 t="s">
        <v>3</v>
      </c>
      <c r="AG138">
        <v>0.06</v>
      </c>
      <c r="AH138">
        <v>2</v>
      </c>
      <c r="AI138">
        <v>40387812</v>
      </c>
      <c r="AJ138">
        <v>141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ROW(Source!A282)</f>
        <v>282</v>
      </c>
      <c r="B139">
        <v>40387817</v>
      </c>
      <c r="C139">
        <v>40387809</v>
      </c>
      <c r="D139">
        <v>26729073</v>
      </c>
      <c r="E139">
        <v>26675980</v>
      </c>
      <c r="F139">
        <v>1</v>
      </c>
      <c r="G139">
        <v>26675980</v>
      </c>
      <c r="H139">
        <v>3</v>
      </c>
      <c r="I139" t="s">
        <v>1222</v>
      </c>
      <c r="J139" t="s">
        <v>3</v>
      </c>
      <c r="K139" t="s">
        <v>1223</v>
      </c>
      <c r="L139">
        <v>1348</v>
      </c>
      <c r="N139">
        <v>1009</v>
      </c>
      <c r="O139" t="s">
        <v>57</v>
      </c>
      <c r="P139" t="s">
        <v>57</v>
      </c>
      <c r="Q139">
        <v>1000</v>
      </c>
      <c r="X139">
        <v>7.14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 t="s">
        <v>3</v>
      </c>
      <c r="AG139">
        <v>7.14</v>
      </c>
      <c r="AH139">
        <v>3</v>
      </c>
      <c r="AI139">
        <v>-1</v>
      </c>
      <c r="AJ139" t="s">
        <v>3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ROW(Source!A318)</f>
        <v>318</v>
      </c>
      <c r="B140">
        <v>40387823</v>
      </c>
      <c r="C140">
        <v>40387819</v>
      </c>
      <c r="D140">
        <v>26715131</v>
      </c>
      <c r="E140">
        <v>26675980</v>
      </c>
      <c r="F140">
        <v>1</v>
      </c>
      <c r="G140">
        <v>26675980</v>
      </c>
      <c r="H140">
        <v>1</v>
      </c>
      <c r="I140" t="s">
        <v>901</v>
      </c>
      <c r="J140" t="s">
        <v>3</v>
      </c>
      <c r="K140" t="s">
        <v>902</v>
      </c>
      <c r="L140">
        <v>1191</v>
      </c>
      <c r="N140">
        <v>1013</v>
      </c>
      <c r="O140" t="s">
        <v>903</v>
      </c>
      <c r="P140" t="s">
        <v>903</v>
      </c>
      <c r="Q140">
        <v>1</v>
      </c>
      <c r="X140">
        <v>1.38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1</v>
      </c>
      <c r="AF140" t="s">
        <v>3</v>
      </c>
      <c r="AG140">
        <v>1.38</v>
      </c>
      <c r="AH140">
        <v>2</v>
      </c>
      <c r="AI140">
        <v>40387820</v>
      </c>
      <c r="AJ140">
        <v>143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ROW(Source!A318)</f>
        <v>318</v>
      </c>
      <c r="B141">
        <v>40387824</v>
      </c>
      <c r="C141">
        <v>40387819</v>
      </c>
      <c r="D141">
        <v>26787370</v>
      </c>
      <c r="E141">
        <v>1</v>
      </c>
      <c r="F141">
        <v>1</v>
      </c>
      <c r="G141">
        <v>26675980</v>
      </c>
      <c r="H141">
        <v>2</v>
      </c>
      <c r="I141" t="s">
        <v>979</v>
      </c>
      <c r="J141" t="s">
        <v>980</v>
      </c>
      <c r="K141" t="s">
        <v>981</v>
      </c>
      <c r="L141">
        <v>1367</v>
      </c>
      <c r="N141">
        <v>1011</v>
      </c>
      <c r="O141" t="s">
        <v>907</v>
      </c>
      <c r="P141" t="s">
        <v>907</v>
      </c>
      <c r="Q141">
        <v>1</v>
      </c>
      <c r="X141">
        <v>3.9874999999999998</v>
      </c>
      <c r="Y141">
        <v>0</v>
      </c>
      <c r="Z141">
        <v>162.4</v>
      </c>
      <c r="AA141">
        <v>28.6</v>
      </c>
      <c r="AB141">
        <v>0</v>
      </c>
      <c r="AC141">
        <v>0</v>
      </c>
      <c r="AD141">
        <v>1</v>
      </c>
      <c r="AE141">
        <v>0</v>
      </c>
      <c r="AF141" t="s">
        <v>3</v>
      </c>
      <c r="AG141">
        <v>3.9874999999999998</v>
      </c>
      <c r="AH141">
        <v>2</v>
      </c>
      <c r="AI141">
        <v>40387821</v>
      </c>
      <c r="AJ141">
        <v>144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ROW(Source!A318)</f>
        <v>318</v>
      </c>
      <c r="B142">
        <v>40387825</v>
      </c>
      <c r="C142">
        <v>40387819</v>
      </c>
      <c r="D142">
        <v>26787395</v>
      </c>
      <c r="E142">
        <v>1</v>
      </c>
      <c r="F142">
        <v>1</v>
      </c>
      <c r="G142">
        <v>26675980</v>
      </c>
      <c r="H142">
        <v>2</v>
      </c>
      <c r="I142" t="s">
        <v>982</v>
      </c>
      <c r="J142" t="s">
        <v>983</v>
      </c>
      <c r="K142" t="s">
        <v>984</v>
      </c>
      <c r="L142">
        <v>1367</v>
      </c>
      <c r="N142">
        <v>1011</v>
      </c>
      <c r="O142" t="s">
        <v>907</v>
      </c>
      <c r="P142" t="s">
        <v>907</v>
      </c>
      <c r="Q142">
        <v>1</v>
      </c>
      <c r="X142">
        <v>0.997</v>
      </c>
      <c r="Y142">
        <v>0</v>
      </c>
      <c r="Z142">
        <v>110.31</v>
      </c>
      <c r="AA142">
        <v>26.52</v>
      </c>
      <c r="AB142">
        <v>0</v>
      </c>
      <c r="AC142">
        <v>0</v>
      </c>
      <c r="AD142">
        <v>1</v>
      </c>
      <c r="AE142">
        <v>0</v>
      </c>
      <c r="AF142" t="s">
        <v>3</v>
      </c>
      <c r="AG142">
        <v>0.997</v>
      </c>
      <c r="AH142">
        <v>2</v>
      </c>
      <c r="AI142">
        <v>40387822</v>
      </c>
      <c r="AJ142">
        <v>145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ROW(Source!A319)</f>
        <v>319</v>
      </c>
      <c r="B143">
        <v>40387828</v>
      </c>
      <c r="C143">
        <v>40387826</v>
      </c>
      <c r="D143">
        <v>26715131</v>
      </c>
      <c r="E143">
        <v>26675980</v>
      </c>
      <c r="F143">
        <v>1</v>
      </c>
      <c r="G143">
        <v>26675980</v>
      </c>
      <c r="H143">
        <v>1</v>
      </c>
      <c r="I143" t="s">
        <v>901</v>
      </c>
      <c r="J143" t="s">
        <v>3</v>
      </c>
      <c r="K143" t="s">
        <v>902</v>
      </c>
      <c r="L143">
        <v>1191</v>
      </c>
      <c r="N143">
        <v>1013</v>
      </c>
      <c r="O143" t="s">
        <v>903</v>
      </c>
      <c r="P143" t="s">
        <v>903</v>
      </c>
      <c r="Q143">
        <v>1</v>
      </c>
      <c r="X143">
        <v>192.7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1</v>
      </c>
      <c r="AE143">
        <v>1</v>
      </c>
      <c r="AF143" t="s">
        <v>3</v>
      </c>
      <c r="AG143">
        <v>192.7</v>
      </c>
      <c r="AH143">
        <v>2</v>
      </c>
      <c r="AI143">
        <v>40387827</v>
      </c>
      <c r="AJ143">
        <v>146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ROW(Source!A320)</f>
        <v>320</v>
      </c>
      <c r="B144">
        <v>40387831</v>
      </c>
      <c r="C144">
        <v>40387829</v>
      </c>
      <c r="D144">
        <v>26715131</v>
      </c>
      <c r="E144">
        <v>26675980</v>
      </c>
      <c r="F144">
        <v>1</v>
      </c>
      <c r="G144">
        <v>26675980</v>
      </c>
      <c r="H144">
        <v>1</v>
      </c>
      <c r="I144" t="s">
        <v>901</v>
      </c>
      <c r="J144" t="s">
        <v>3</v>
      </c>
      <c r="K144" t="s">
        <v>902</v>
      </c>
      <c r="L144">
        <v>1191</v>
      </c>
      <c r="N144">
        <v>1013</v>
      </c>
      <c r="O144" t="s">
        <v>903</v>
      </c>
      <c r="P144" t="s">
        <v>903</v>
      </c>
      <c r="Q144">
        <v>1</v>
      </c>
      <c r="X144">
        <v>83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1</v>
      </c>
      <c r="AF144" t="s">
        <v>3</v>
      </c>
      <c r="AG144">
        <v>83</v>
      </c>
      <c r="AH144">
        <v>2</v>
      </c>
      <c r="AI144">
        <v>40387830</v>
      </c>
      <c r="AJ144">
        <v>147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ROW(Source!A321)</f>
        <v>321</v>
      </c>
      <c r="B145">
        <v>40387841</v>
      </c>
      <c r="C145">
        <v>40387832</v>
      </c>
      <c r="D145">
        <v>26715131</v>
      </c>
      <c r="E145">
        <v>26675980</v>
      </c>
      <c r="F145">
        <v>1</v>
      </c>
      <c r="G145">
        <v>26675980</v>
      </c>
      <c r="H145">
        <v>1</v>
      </c>
      <c r="I145" t="s">
        <v>901</v>
      </c>
      <c r="J145" t="s">
        <v>3</v>
      </c>
      <c r="K145" t="s">
        <v>902</v>
      </c>
      <c r="L145">
        <v>1191</v>
      </c>
      <c r="N145">
        <v>1013</v>
      </c>
      <c r="O145" t="s">
        <v>903</v>
      </c>
      <c r="P145" t="s">
        <v>903</v>
      </c>
      <c r="Q145">
        <v>1</v>
      </c>
      <c r="X145">
        <v>14.4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1</v>
      </c>
      <c r="AF145" t="s">
        <v>3</v>
      </c>
      <c r="AG145">
        <v>14.4</v>
      </c>
      <c r="AH145">
        <v>2</v>
      </c>
      <c r="AI145">
        <v>40387833</v>
      </c>
      <c r="AJ145">
        <v>148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ROW(Source!A321)</f>
        <v>321</v>
      </c>
      <c r="B146">
        <v>40387842</v>
      </c>
      <c r="C146">
        <v>40387832</v>
      </c>
      <c r="D146">
        <v>26787415</v>
      </c>
      <c r="E146">
        <v>1</v>
      </c>
      <c r="F146">
        <v>1</v>
      </c>
      <c r="G146">
        <v>26675980</v>
      </c>
      <c r="H146">
        <v>2</v>
      </c>
      <c r="I146" t="s">
        <v>935</v>
      </c>
      <c r="J146" t="s">
        <v>936</v>
      </c>
      <c r="K146" t="s">
        <v>937</v>
      </c>
      <c r="L146">
        <v>1367</v>
      </c>
      <c r="N146">
        <v>1011</v>
      </c>
      <c r="O146" t="s">
        <v>907</v>
      </c>
      <c r="P146" t="s">
        <v>907</v>
      </c>
      <c r="Q146">
        <v>1</v>
      </c>
      <c r="X146">
        <v>1.66</v>
      </c>
      <c r="Y146">
        <v>0</v>
      </c>
      <c r="Z146">
        <v>116.89</v>
      </c>
      <c r="AA146">
        <v>23.41</v>
      </c>
      <c r="AB146">
        <v>0</v>
      </c>
      <c r="AC146">
        <v>0</v>
      </c>
      <c r="AD146">
        <v>1</v>
      </c>
      <c r="AE146">
        <v>0</v>
      </c>
      <c r="AF146" t="s">
        <v>3</v>
      </c>
      <c r="AG146">
        <v>1.66</v>
      </c>
      <c r="AH146">
        <v>2</v>
      </c>
      <c r="AI146">
        <v>40387834</v>
      </c>
      <c r="AJ146">
        <v>149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ROW(Source!A321)</f>
        <v>321</v>
      </c>
      <c r="B147">
        <v>40387843</v>
      </c>
      <c r="C147">
        <v>40387832</v>
      </c>
      <c r="D147">
        <v>26787638</v>
      </c>
      <c r="E147">
        <v>1</v>
      </c>
      <c r="F147">
        <v>1</v>
      </c>
      <c r="G147">
        <v>26675980</v>
      </c>
      <c r="H147">
        <v>2</v>
      </c>
      <c r="I147" t="s">
        <v>985</v>
      </c>
      <c r="J147" t="s">
        <v>986</v>
      </c>
      <c r="K147" t="s">
        <v>987</v>
      </c>
      <c r="L147">
        <v>1367</v>
      </c>
      <c r="N147">
        <v>1011</v>
      </c>
      <c r="O147" t="s">
        <v>907</v>
      </c>
      <c r="P147" t="s">
        <v>907</v>
      </c>
      <c r="Q147">
        <v>1</v>
      </c>
      <c r="X147">
        <v>1.66</v>
      </c>
      <c r="Y147">
        <v>0</v>
      </c>
      <c r="Z147">
        <v>62.97</v>
      </c>
      <c r="AA147">
        <v>6.64</v>
      </c>
      <c r="AB147">
        <v>0</v>
      </c>
      <c r="AC147">
        <v>0</v>
      </c>
      <c r="AD147">
        <v>1</v>
      </c>
      <c r="AE147">
        <v>0</v>
      </c>
      <c r="AF147" t="s">
        <v>3</v>
      </c>
      <c r="AG147">
        <v>1.66</v>
      </c>
      <c r="AH147">
        <v>2</v>
      </c>
      <c r="AI147">
        <v>40387835</v>
      </c>
      <c r="AJ147">
        <v>150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ROW(Source!A321)</f>
        <v>321</v>
      </c>
      <c r="B148">
        <v>40387844</v>
      </c>
      <c r="C148">
        <v>40387832</v>
      </c>
      <c r="D148">
        <v>26787641</v>
      </c>
      <c r="E148">
        <v>1</v>
      </c>
      <c r="F148">
        <v>1</v>
      </c>
      <c r="G148">
        <v>26675980</v>
      </c>
      <c r="H148">
        <v>2</v>
      </c>
      <c r="I148" t="s">
        <v>938</v>
      </c>
      <c r="J148" t="s">
        <v>974</v>
      </c>
      <c r="K148" t="s">
        <v>975</v>
      </c>
      <c r="L148">
        <v>1367</v>
      </c>
      <c r="N148">
        <v>1011</v>
      </c>
      <c r="O148" t="s">
        <v>907</v>
      </c>
      <c r="P148" t="s">
        <v>907</v>
      </c>
      <c r="Q148">
        <v>1</v>
      </c>
      <c r="X148">
        <v>0.65</v>
      </c>
      <c r="Y148">
        <v>0</v>
      </c>
      <c r="Z148">
        <v>140.58000000000001</v>
      </c>
      <c r="AA148">
        <v>28.61</v>
      </c>
      <c r="AB148">
        <v>0</v>
      </c>
      <c r="AC148">
        <v>0</v>
      </c>
      <c r="AD148">
        <v>1</v>
      </c>
      <c r="AE148">
        <v>0</v>
      </c>
      <c r="AF148" t="s">
        <v>3</v>
      </c>
      <c r="AG148">
        <v>0.65</v>
      </c>
      <c r="AH148">
        <v>2</v>
      </c>
      <c r="AI148">
        <v>40387836</v>
      </c>
      <c r="AJ148">
        <v>151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ROW(Source!A321)</f>
        <v>321</v>
      </c>
      <c r="B149">
        <v>40387845</v>
      </c>
      <c r="C149">
        <v>40387832</v>
      </c>
      <c r="D149">
        <v>26787669</v>
      </c>
      <c r="E149">
        <v>1</v>
      </c>
      <c r="F149">
        <v>1</v>
      </c>
      <c r="G149">
        <v>26675980</v>
      </c>
      <c r="H149">
        <v>2</v>
      </c>
      <c r="I149" t="s">
        <v>926</v>
      </c>
      <c r="J149" t="s">
        <v>927</v>
      </c>
      <c r="K149" t="s">
        <v>928</v>
      </c>
      <c r="L149">
        <v>1367</v>
      </c>
      <c r="N149">
        <v>1011</v>
      </c>
      <c r="O149" t="s">
        <v>907</v>
      </c>
      <c r="P149" t="s">
        <v>907</v>
      </c>
      <c r="Q149">
        <v>1</v>
      </c>
      <c r="X149">
        <v>1.55</v>
      </c>
      <c r="Y149">
        <v>0</v>
      </c>
      <c r="Z149">
        <v>125.13</v>
      </c>
      <c r="AA149">
        <v>24.74</v>
      </c>
      <c r="AB149">
        <v>0</v>
      </c>
      <c r="AC149">
        <v>0</v>
      </c>
      <c r="AD149">
        <v>1</v>
      </c>
      <c r="AE149">
        <v>0</v>
      </c>
      <c r="AF149" t="s">
        <v>3</v>
      </c>
      <c r="AG149">
        <v>1.55</v>
      </c>
      <c r="AH149">
        <v>2</v>
      </c>
      <c r="AI149">
        <v>40387837</v>
      </c>
      <c r="AJ149">
        <v>152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ROW(Source!A321)</f>
        <v>321</v>
      </c>
      <c r="B150">
        <v>40387846</v>
      </c>
      <c r="C150">
        <v>40387832</v>
      </c>
      <c r="D150">
        <v>26787631</v>
      </c>
      <c r="E150">
        <v>1</v>
      </c>
      <c r="F150">
        <v>1</v>
      </c>
      <c r="G150">
        <v>26675980</v>
      </c>
      <c r="H150">
        <v>2</v>
      </c>
      <c r="I150" t="s">
        <v>965</v>
      </c>
      <c r="J150" t="s">
        <v>966</v>
      </c>
      <c r="K150" t="s">
        <v>967</v>
      </c>
      <c r="L150">
        <v>1367</v>
      </c>
      <c r="N150">
        <v>1011</v>
      </c>
      <c r="O150" t="s">
        <v>907</v>
      </c>
      <c r="P150" t="s">
        <v>907</v>
      </c>
      <c r="Q150">
        <v>1</v>
      </c>
      <c r="X150">
        <v>0.52</v>
      </c>
      <c r="Y150">
        <v>0</v>
      </c>
      <c r="Z150">
        <v>177.54</v>
      </c>
      <c r="AA150">
        <v>17.420000000000002</v>
      </c>
      <c r="AB150">
        <v>0</v>
      </c>
      <c r="AC150">
        <v>0</v>
      </c>
      <c r="AD150">
        <v>1</v>
      </c>
      <c r="AE150">
        <v>0</v>
      </c>
      <c r="AF150" t="s">
        <v>3</v>
      </c>
      <c r="AG150">
        <v>0.52</v>
      </c>
      <c r="AH150">
        <v>2</v>
      </c>
      <c r="AI150">
        <v>40387838</v>
      </c>
      <c r="AJ150">
        <v>153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ROW(Source!A321)</f>
        <v>321</v>
      </c>
      <c r="B151">
        <v>40387847</v>
      </c>
      <c r="C151">
        <v>40387832</v>
      </c>
      <c r="D151">
        <v>26763322</v>
      </c>
      <c r="E151">
        <v>1</v>
      </c>
      <c r="F151">
        <v>1</v>
      </c>
      <c r="G151">
        <v>26675980</v>
      </c>
      <c r="H151">
        <v>3</v>
      </c>
      <c r="I151" t="s">
        <v>565</v>
      </c>
      <c r="J151" t="s">
        <v>567</v>
      </c>
      <c r="K151" t="s">
        <v>566</v>
      </c>
      <c r="L151">
        <v>1339</v>
      </c>
      <c r="N151">
        <v>1007</v>
      </c>
      <c r="O151" t="s">
        <v>44</v>
      </c>
      <c r="P151" t="s">
        <v>44</v>
      </c>
      <c r="Q151">
        <v>1</v>
      </c>
      <c r="X151">
        <v>5</v>
      </c>
      <c r="Y151">
        <v>7.07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3</v>
      </c>
      <c r="AG151">
        <v>5</v>
      </c>
      <c r="AH151">
        <v>2</v>
      </c>
      <c r="AI151">
        <v>40387839</v>
      </c>
      <c r="AJ151">
        <v>154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ROW(Source!A321)</f>
        <v>321</v>
      </c>
      <c r="B152">
        <v>40387848</v>
      </c>
      <c r="C152">
        <v>40387832</v>
      </c>
      <c r="D152">
        <v>26728286</v>
      </c>
      <c r="E152">
        <v>26675980</v>
      </c>
      <c r="F152">
        <v>1</v>
      </c>
      <c r="G152">
        <v>26675980</v>
      </c>
      <c r="H152">
        <v>3</v>
      </c>
      <c r="I152" t="s">
        <v>1225</v>
      </c>
      <c r="J152" t="s">
        <v>3</v>
      </c>
      <c r="K152" t="s">
        <v>1226</v>
      </c>
      <c r="L152">
        <v>1339</v>
      </c>
      <c r="N152">
        <v>1007</v>
      </c>
      <c r="O152" t="s">
        <v>44</v>
      </c>
      <c r="P152" t="s">
        <v>44</v>
      </c>
      <c r="Q152">
        <v>1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 t="s">
        <v>3</v>
      </c>
      <c r="AG152">
        <v>0</v>
      </c>
      <c r="AH152">
        <v>3</v>
      </c>
      <c r="AI152">
        <v>-1</v>
      </c>
      <c r="AJ152" t="s">
        <v>3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ROW(Source!A323)</f>
        <v>323</v>
      </c>
      <c r="B153">
        <v>40387860</v>
      </c>
      <c r="C153">
        <v>40387850</v>
      </c>
      <c r="D153">
        <v>26715131</v>
      </c>
      <c r="E153">
        <v>26675980</v>
      </c>
      <c r="F153">
        <v>1</v>
      </c>
      <c r="G153">
        <v>26675980</v>
      </c>
      <c r="H153">
        <v>1</v>
      </c>
      <c r="I153" t="s">
        <v>901</v>
      </c>
      <c r="J153" t="s">
        <v>3</v>
      </c>
      <c r="K153" t="s">
        <v>902</v>
      </c>
      <c r="L153">
        <v>1191</v>
      </c>
      <c r="N153">
        <v>1013</v>
      </c>
      <c r="O153" t="s">
        <v>903</v>
      </c>
      <c r="P153" t="s">
        <v>903</v>
      </c>
      <c r="Q153">
        <v>1</v>
      </c>
      <c r="X153">
        <v>21.6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 t="s">
        <v>3</v>
      </c>
      <c r="AG153">
        <v>21.6</v>
      </c>
      <c r="AH153">
        <v>2</v>
      </c>
      <c r="AI153">
        <v>40387851</v>
      </c>
      <c r="AJ153">
        <v>156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ROW(Source!A323)</f>
        <v>323</v>
      </c>
      <c r="B154">
        <v>40387861</v>
      </c>
      <c r="C154">
        <v>40387850</v>
      </c>
      <c r="D154">
        <v>26787394</v>
      </c>
      <c r="E154">
        <v>1</v>
      </c>
      <c r="F154">
        <v>1</v>
      </c>
      <c r="G154">
        <v>26675980</v>
      </c>
      <c r="H154">
        <v>2</v>
      </c>
      <c r="I154" t="s">
        <v>971</v>
      </c>
      <c r="J154" t="s">
        <v>972</v>
      </c>
      <c r="K154" t="s">
        <v>973</v>
      </c>
      <c r="L154">
        <v>1367</v>
      </c>
      <c r="N154">
        <v>1011</v>
      </c>
      <c r="O154" t="s">
        <v>907</v>
      </c>
      <c r="P154" t="s">
        <v>907</v>
      </c>
      <c r="Q154">
        <v>1</v>
      </c>
      <c r="X154">
        <v>2.35</v>
      </c>
      <c r="Y154">
        <v>0</v>
      </c>
      <c r="Z154">
        <v>95.06</v>
      </c>
      <c r="AA154">
        <v>22.22</v>
      </c>
      <c r="AB154">
        <v>0</v>
      </c>
      <c r="AC154">
        <v>0</v>
      </c>
      <c r="AD154">
        <v>1</v>
      </c>
      <c r="AE154">
        <v>0</v>
      </c>
      <c r="AF154" t="s">
        <v>3</v>
      </c>
      <c r="AG154">
        <v>2.35</v>
      </c>
      <c r="AH154">
        <v>2</v>
      </c>
      <c r="AI154">
        <v>40387852</v>
      </c>
      <c r="AJ154">
        <v>157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ROW(Source!A323)</f>
        <v>323</v>
      </c>
      <c r="B155">
        <v>40387862</v>
      </c>
      <c r="C155">
        <v>40387850</v>
      </c>
      <c r="D155">
        <v>26787641</v>
      </c>
      <c r="E155">
        <v>1</v>
      </c>
      <c r="F155">
        <v>1</v>
      </c>
      <c r="G155">
        <v>26675980</v>
      </c>
      <c r="H155">
        <v>2</v>
      </c>
      <c r="I155" t="s">
        <v>938</v>
      </c>
      <c r="J155" t="s">
        <v>974</v>
      </c>
      <c r="K155" t="s">
        <v>975</v>
      </c>
      <c r="L155">
        <v>1367</v>
      </c>
      <c r="N155">
        <v>1011</v>
      </c>
      <c r="O155" t="s">
        <v>907</v>
      </c>
      <c r="P155" t="s">
        <v>907</v>
      </c>
      <c r="Q155">
        <v>1</v>
      </c>
      <c r="X155">
        <v>0.91</v>
      </c>
      <c r="Y155">
        <v>0</v>
      </c>
      <c r="Z155">
        <v>140.58000000000001</v>
      </c>
      <c r="AA155">
        <v>28.61</v>
      </c>
      <c r="AB155">
        <v>0</v>
      </c>
      <c r="AC155">
        <v>0</v>
      </c>
      <c r="AD155">
        <v>1</v>
      </c>
      <c r="AE155">
        <v>0</v>
      </c>
      <c r="AF155" t="s">
        <v>3</v>
      </c>
      <c r="AG155">
        <v>0.91</v>
      </c>
      <c r="AH155">
        <v>2</v>
      </c>
      <c r="AI155">
        <v>40387853</v>
      </c>
      <c r="AJ155">
        <v>158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ROW(Source!A323)</f>
        <v>323</v>
      </c>
      <c r="B156">
        <v>40387863</v>
      </c>
      <c r="C156">
        <v>40387850</v>
      </c>
      <c r="D156">
        <v>26787626</v>
      </c>
      <c r="E156">
        <v>1</v>
      </c>
      <c r="F156">
        <v>1</v>
      </c>
      <c r="G156">
        <v>26675980</v>
      </c>
      <c r="H156">
        <v>2</v>
      </c>
      <c r="I156" t="s">
        <v>941</v>
      </c>
      <c r="J156" t="s">
        <v>942</v>
      </c>
      <c r="K156" t="s">
        <v>943</v>
      </c>
      <c r="L156">
        <v>1367</v>
      </c>
      <c r="N156">
        <v>1011</v>
      </c>
      <c r="O156" t="s">
        <v>907</v>
      </c>
      <c r="P156" t="s">
        <v>907</v>
      </c>
      <c r="Q156">
        <v>1</v>
      </c>
      <c r="X156">
        <v>7.17</v>
      </c>
      <c r="Y156">
        <v>0</v>
      </c>
      <c r="Z156">
        <v>169.44</v>
      </c>
      <c r="AA156">
        <v>15.02</v>
      </c>
      <c r="AB156">
        <v>0</v>
      </c>
      <c r="AC156">
        <v>0</v>
      </c>
      <c r="AD156">
        <v>1</v>
      </c>
      <c r="AE156">
        <v>0</v>
      </c>
      <c r="AF156" t="s">
        <v>3</v>
      </c>
      <c r="AG156">
        <v>7.17</v>
      </c>
      <c r="AH156">
        <v>2</v>
      </c>
      <c r="AI156">
        <v>40387854</v>
      </c>
      <c r="AJ156">
        <v>159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ROW(Source!A323)</f>
        <v>323</v>
      </c>
      <c r="B157">
        <v>40387864</v>
      </c>
      <c r="C157">
        <v>40387850</v>
      </c>
      <c r="D157">
        <v>26787627</v>
      </c>
      <c r="E157">
        <v>1</v>
      </c>
      <c r="F157">
        <v>1</v>
      </c>
      <c r="G157">
        <v>26675980</v>
      </c>
      <c r="H157">
        <v>2</v>
      </c>
      <c r="I157" t="s">
        <v>944</v>
      </c>
      <c r="J157" t="s">
        <v>945</v>
      </c>
      <c r="K157" t="s">
        <v>946</v>
      </c>
      <c r="L157">
        <v>1367</v>
      </c>
      <c r="N157">
        <v>1011</v>
      </c>
      <c r="O157" t="s">
        <v>907</v>
      </c>
      <c r="P157" t="s">
        <v>907</v>
      </c>
      <c r="Q157">
        <v>1</v>
      </c>
      <c r="X157">
        <v>14.6</v>
      </c>
      <c r="Y157">
        <v>0</v>
      </c>
      <c r="Z157">
        <v>219.5</v>
      </c>
      <c r="AA157">
        <v>17.510000000000002</v>
      </c>
      <c r="AB157">
        <v>0</v>
      </c>
      <c r="AC157">
        <v>0</v>
      </c>
      <c r="AD157">
        <v>1</v>
      </c>
      <c r="AE157">
        <v>0</v>
      </c>
      <c r="AF157" t="s">
        <v>3</v>
      </c>
      <c r="AG157">
        <v>14.6</v>
      </c>
      <c r="AH157">
        <v>2</v>
      </c>
      <c r="AI157">
        <v>40387855</v>
      </c>
      <c r="AJ157">
        <v>160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ROW(Source!A323)</f>
        <v>323</v>
      </c>
      <c r="B158">
        <v>40387865</v>
      </c>
      <c r="C158">
        <v>40387850</v>
      </c>
      <c r="D158">
        <v>26787669</v>
      </c>
      <c r="E158">
        <v>1</v>
      </c>
      <c r="F158">
        <v>1</v>
      </c>
      <c r="G158">
        <v>26675980</v>
      </c>
      <c r="H158">
        <v>2</v>
      </c>
      <c r="I158" t="s">
        <v>926</v>
      </c>
      <c r="J158" t="s">
        <v>927</v>
      </c>
      <c r="K158" t="s">
        <v>928</v>
      </c>
      <c r="L158">
        <v>1367</v>
      </c>
      <c r="N158">
        <v>1011</v>
      </c>
      <c r="O158" t="s">
        <v>907</v>
      </c>
      <c r="P158" t="s">
        <v>907</v>
      </c>
      <c r="Q158">
        <v>1</v>
      </c>
      <c r="X158">
        <v>1.79</v>
      </c>
      <c r="Y158">
        <v>0</v>
      </c>
      <c r="Z158">
        <v>125.13</v>
      </c>
      <c r="AA158">
        <v>24.74</v>
      </c>
      <c r="AB158">
        <v>0</v>
      </c>
      <c r="AC158">
        <v>0</v>
      </c>
      <c r="AD158">
        <v>1</v>
      </c>
      <c r="AE158">
        <v>0</v>
      </c>
      <c r="AF158" t="s">
        <v>3</v>
      </c>
      <c r="AG158">
        <v>1.79</v>
      </c>
      <c r="AH158">
        <v>2</v>
      </c>
      <c r="AI158">
        <v>40387856</v>
      </c>
      <c r="AJ158">
        <v>161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ROW(Source!A323)</f>
        <v>323</v>
      </c>
      <c r="B159">
        <v>40387866</v>
      </c>
      <c r="C159">
        <v>40387850</v>
      </c>
      <c r="D159">
        <v>26787631</v>
      </c>
      <c r="E159">
        <v>1</v>
      </c>
      <c r="F159">
        <v>1</v>
      </c>
      <c r="G159">
        <v>26675980</v>
      </c>
      <c r="H159">
        <v>2</v>
      </c>
      <c r="I159" t="s">
        <v>965</v>
      </c>
      <c r="J159" t="s">
        <v>966</v>
      </c>
      <c r="K159" t="s">
        <v>967</v>
      </c>
      <c r="L159">
        <v>1367</v>
      </c>
      <c r="N159">
        <v>1011</v>
      </c>
      <c r="O159" t="s">
        <v>907</v>
      </c>
      <c r="P159" t="s">
        <v>907</v>
      </c>
      <c r="Q159">
        <v>1</v>
      </c>
      <c r="X159">
        <v>0.52</v>
      </c>
      <c r="Y159">
        <v>0</v>
      </c>
      <c r="Z159">
        <v>177.54</v>
      </c>
      <c r="AA159">
        <v>17.420000000000002</v>
      </c>
      <c r="AB159">
        <v>0</v>
      </c>
      <c r="AC159">
        <v>0</v>
      </c>
      <c r="AD159">
        <v>1</v>
      </c>
      <c r="AE159">
        <v>0</v>
      </c>
      <c r="AF159" t="s">
        <v>3</v>
      </c>
      <c r="AG159">
        <v>0.52</v>
      </c>
      <c r="AH159">
        <v>2</v>
      </c>
      <c r="AI159">
        <v>40387857</v>
      </c>
      <c r="AJ159">
        <v>162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ROW(Source!A323)</f>
        <v>323</v>
      </c>
      <c r="B160">
        <v>40387867</v>
      </c>
      <c r="C160">
        <v>40387850</v>
      </c>
      <c r="D160">
        <v>26763322</v>
      </c>
      <c r="E160">
        <v>1</v>
      </c>
      <c r="F160">
        <v>1</v>
      </c>
      <c r="G160">
        <v>26675980</v>
      </c>
      <c r="H160">
        <v>3</v>
      </c>
      <c r="I160" t="s">
        <v>565</v>
      </c>
      <c r="J160" t="s">
        <v>567</v>
      </c>
      <c r="K160" t="s">
        <v>566</v>
      </c>
      <c r="L160">
        <v>1339</v>
      </c>
      <c r="N160">
        <v>1007</v>
      </c>
      <c r="O160" t="s">
        <v>44</v>
      </c>
      <c r="P160" t="s">
        <v>44</v>
      </c>
      <c r="Q160">
        <v>1</v>
      </c>
      <c r="X160">
        <v>7</v>
      </c>
      <c r="Y160">
        <v>7.07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3</v>
      </c>
      <c r="AG160">
        <v>7</v>
      </c>
      <c r="AH160">
        <v>2</v>
      </c>
      <c r="AI160">
        <v>40387858</v>
      </c>
      <c r="AJ160">
        <v>163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ROW(Source!A323)</f>
        <v>323</v>
      </c>
      <c r="B161">
        <v>40387868</v>
      </c>
      <c r="C161">
        <v>40387850</v>
      </c>
      <c r="D161">
        <v>26728819</v>
      </c>
      <c r="E161">
        <v>26675980</v>
      </c>
      <c r="F161">
        <v>1</v>
      </c>
      <c r="G161">
        <v>26675980</v>
      </c>
      <c r="H161">
        <v>3</v>
      </c>
      <c r="I161" t="s">
        <v>1220</v>
      </c>
      <c r="J161" t="s">
        <v>3</v>
      </c>
      <c r="K161" t="s">
        <v>1224</v>
      </c>
      <c r="L161">
        <v>1339</v>
      </c>
      <c r="N161">
        <v>1007</v>
      </c>
      <c r="O161" t="s">
        <v>44</v>
      </c>
      <c r="P161" t="s">
        <v>44</v>
      </c>
      <c r="Q161">
        <v>1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 t="s">
        <v>3</v>
      </c>
      <c r="AG161">
        <v>0</v>
      </c>
      <c r="AH161">
        <v>3</v>
      </c>
      <c r="AI161">
        <v>-1</v>
      </c>
      <c r="AJ161" t="s">
        <v>3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ROW(Source!A325)</f>
        <v>325</v>
      </c>
      <c r="B162">
        <v>40387875</v>
      </c>
      <c r="C162">
        <v>40387870</v>
      </c>
      <c r="D162">
        <v>26715131</v>
      </c>
      <c r="E162">
        <v>26675980</v>
      </c>
      <c r="F162">
        <v>1</v>
      </c>
      <c r="G162">
        <v>26675980</v>
      </c>
      <c r="H162">
        <v>1</v>
      </c>
      <c r="I162" t="s">
        <v>901</v>
      </c>
      <c r="J162" t="s">
        <v>3</v>
      </c>
      <c r="K162" t="s">
        <v>902</v>
      </c>
      <c r="L162">
        <v>1191</v>
      </c>
      <c r="N162">
        <v>1013</v>
      </c>
      <c r="O162" t="s">
        <v>903</v>
      </c>
      <c r="P162" t="s">
        <v>903</v>
      </c>
      <c r="Q162">
        <v>1</v>
      </c>
      <c r="X162">
        <v>8.9600000000000009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1</v>
      </c>
      <c r="AF162" t="s">
        <v>3</v>
      </c>
      <c r="AG162">
        <v>8.9600000000000009</v>
      </c>
      <c r="AH162">
        <v>2</v>
      </c>
      <c r="AI162">
        <v>40387871</v>
      </c>
      <c r="AJ162">
        <v>165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ROW(Source!A325)</f>
        <v>325</v>
      </c>
      <c r="B163">
        <v>40387876</v>
      </c>
      <c r="C163">
        <v>40387870</v>
      </c>
      <c r="D163">
        <v>26787626</v>
      </c>
      <c r="E163">
        <v>1</v>
      </c>
      <c r="F163">
        <v>1</v>
      </c>
      <c r="G163">
        <v>26675980</v>
      </c>
      <c r="H163">
        <v>2</v>
      </c>
      <c r="I163" t="s">
        <v>941</v>
      </c>
      <c r="J163" t="s">
        <v>942</v>
      </c>
      <c r="K163" t="s">
        <v>943</v>
      </c>
      <c r="L163">
        <v>1367</v>
      </c>
      <c r="N163">
        <v>1011</v>
      </c>
      <c r="O163" t="s">
        <v>907</v>
      </c>
      <c r="P163" t="s">
        <v>907</v>
      </c>
      <c r="Q163">
        <v>1</v>
      </c>
      <c r="X163">
        <v>0.71</v>
      </c>
      <c r="Y163">
        <v>0</v>
      </c>
      <c r="Z163">
        <v>169.44</v>
      </c>
      <c r="AA163">
        <v>15.02</v>
      </c>
      <c r="AB163">
        <v>0</v>
      </c>
      <c r="AC163">
        <v>0</v>
      </c>
      <c r="AD163">
        <v>1</v>
      </c>
      <c r="AE163">
        <v>0</v>
      </c>
      <c r="AF163" t="s">
        <v>3</v>
      </c>
      <c r="AG163">
        <v>0.71</v>
      </c>
      <c r="AH163">
        <v>2</v>
      </c>
      <c r="AI163">
        <v>40387872</v>
      </c>
      <c r="AJ163">
        <v>166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ROW(Source!A325)</f>
        <v>325</v>
      </c>
      <c r="B164">
        <v>40387877</v>
      </c>
      <c r="C164">
        <v>40387870</v>
      </c>
      <c r="D164">
        <v>26763257</v>
      </c>
      <c r="E164">
        <v>1</v>
      </c>
      <c r="F164">
        <v>1</v>
      </c>
      <c r="G164">
        <v>26675980</v>
      </c>
      <c r="H164">
        <v>3</v>
      </c>
      <c r="I164" t="s">
        <v>976</v>
      </c>
      <c r="J164" t="s">
        <v>977</v>
      </c>
      <c r="K164" t="s">
        <v>978</v>
      </c>
      <c r="L164">
        <v>1348</v>
      </c>
      <c r="N164">
        <v>1009</v>
      </c>
      <c r="O164" t="s">
        <v>57</v>
      </c>
      <c r="P164" t="s">
        <v>57</v>
      </c>
      <c r="Q164">
        <v>1000</v>
      </c>
      <c r="X164">
        <v>0.06</v>
      </c>
      <c r="Y164">
        <v>3501.78</v>
      </c>
      <c r="Z164">
        <v>0</v>
      </c>
      <c r="AA164">
        <v>0</v>
      </c>
      <c r="AB164">
        <v>0</v>
      </c>
      <c r="AC164">
        <v>0</v>
      </c>
      <c r="AD164">
        <v>1</v>
      </c>
      <c r="AE164">
        <v>0</v>
      </c>
      <c r="AF164" t="s">
        <v>3</v>
      </c>
      <c r="AG164">
        <v>0.06</v>
      </c>
      <c r="AH164">
        <v>2</v>
      </c>
      <c r="AI164">
        <v>40387873</v>
      </c>
      <c r="AJ164">
        <v>167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ROW(Source!A325)</f>
        <v>325</v>
      </c>
      <c r="B165">
        <v>40387878</v>
      </c>
      <c r="C165">
        <v>40387870</v>
      </c>
      <c r="D165">
        <v>26729073</v>
      </c>
      <c r="E165">
        <v>26675980</v>
      </c>
      <c r="F165">
        <v>1</v>
      </c>
      <c r="G165">
        <v>26675980</v>
      </c>
      <c r="H165">
        <v>3</v>
      </c>
      <c r="I165" t="s">
        <v>1222</v>
      </c>
      <c r="J165" t="s">
        <v>3</v>
      </c>
      <c r="K165" t="s">
        <v>1223</v>
      </c>
      <c r="L165">
        <v>1348</v>
      </c>
      <c r="N165">
        <v>1009</v>
      </c>
      <c r="O165" t="s">
        <v>57</v>
      </c>
      <c r="P165" t="s">
        <v>57</v>
      </c>
      <c r="Q165">
        <v>1000</v>
      </c>
      <c r="X165">
        <v>7.14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 t="s">
        <v>3</v>
      </c>
      <c r="AG165">
        <v>7.14</v>
      </c>
      <c r="AH165">
        <v>3</v>
      </c>
      <c r="AI165">
        <v>-1</v>
      </c>
      <c r="AJ165" t="s">
        <v>3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ROW(Source!A361)</f>
        <v>361</v>
      </c>
      <c r="B166">
        <v>40387882</v>
      </c>
      <c r="C166">
        <v>40387880</v>
      </c>
      <c r="D166">
        <v>26715131</v>
      </c>
      <c r="E166">
        <v>26675980</v>
      </c>
      <c r="F166">
        <v>1</v>
      </c>
      <c r="G166">
        <v>26675980</v>
      </c>
      <c r="H166">
        <v>1</v>
      </c>
      <c r="I166" t="s">
        <v>901</v>
      </c>
      <c r="J166" t="s">
        <v>3</v>
      </c>
      <c r="K166" t="s">
        <v>902</v>
      </c>
      <c r="L166">
        <v>1191</v>
      </c>
      <c r="N166">
        <v>1013</v>
      </c>
      <c r="O166" t="s">
        <v>903</v>
      </c>
      <c r="P166" t="s">
        <v>903</v>
      </c>
      <c r="Q166">
        <v>1</v>
      </c>
      <c r="X166">
        <v>76.7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</v>
      </c>
      <c r="AE166">
        <v>1</v>
      </c>
      <c r="AF166" t="s">
        <v>3</v>
      </c>
      <c r="AG166">
        <v>76.7</v>
      </c>
      <c r="AH166">
        <v>2</v>
      </c>
      <c r="AI166">
        <v>40387881</v>
      </c>
      <c r="AJ166">
        <v>169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ROW(Source!A362)</f>
        <v>362</v>
      </c>
      <c r="B167">
        <v>40387885</v>
      </c>
      <c r="C167">
        <v>40387883</v>
      </c>
      <c r="D167">
        <v>26715879</v>
      </c>
      <c r="E167">
        <v>26675980</v>
      </c>
      <c r="F167">
        <v>1</v>
      </c>
      <c r="G167">
        <v>26675980</v>
      </c>
      <c r="H167">
        <v>2</v>
      </c>
      <c r="I167" t="s">
        <v>929</v>
      </c>
      <c r="J167" t="s">
        <v>3</v>
      </c>
      <c r="K167" t="s">
        <v>930</v>
      </c>
      <c r="L167">
        <v>1344</v>
      </c>
      <c r="N167">
        <v>1008</v>
      </c>
      <c r="O167" t="s">
        <v>931</v>
      </c>
      <c r="P167" t="s">
        <v>931</v>
      </c>
      <c r="Q167">
        <v>1</v>
      </c>
      <c r="X167">
        <v>8.86</v>
      </c>
      <c r="Y167">
        <v>0</v>
      </c>
      <c r="Z167">
        <v>1</v>
      </c>
      <c r="AA167">
        <v>0</v>
      </c>
      <c r="AB167">
        <v>0</v>
      </c>
      <c r="AC167">
        <v>0</v>
      </c>
      <c r="AD167">
        <v>1</v>
      </c>
      <c r="AE167">
        <v>0</v>
      </c>
      <c r="AF167" t="s">
        <v>3</v>
      </c>
      <c r="AG167">
        <v>8.86</v>
      </c>
      <c r="AH167">
        <v>2</v>
      </c>
      <c r="AI167">
        <v>40387884</v>
      </c>
      <c r="AJ167">
        <v>170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ROW(Source!A363)</f>
        <v>363</v>
      </c>
      <c r="B168">
        <v>40387896</v>
      </c>
      <c r="C168">
        <v>40387886</v>
      </c>
      <c r="D168">
        <v>26715131</v>
      </c>
      <c r="E168">
        <v>26675980</v>
      </c>
      <c r="F168">
        <v>1</v>
      </c>
      <c r="G168">
        <v>26675980</v>
      </c>
      <c r="H168">
        <v>1</v>
      </c>
      <c r="I168" t="s">
        <v>901</v>
      </c>
      <c r="J168" t="s">
        <v>3</v>
      </c>
      <c r="K168" t="s">
        <v>902</v>
      </c>
      <c r="L168">
        <v>1191</v>
      </c>
      <c r="N168">
        <v>1013</v>
      </c>
      <c r="O168" t="s">
        <v>903</v>
      </c>
      <c r="P168" t="s">
        <v>903</v>
      </c>
      <c r="Q168">
        <v>1</v>
      </c>
      <c r="X168">
        <v>63.44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1</v>
      </c>
      <c r="AF168" t="s">
        <v>3</v>
      </c>
      <c r="AG168">
        <v>63.44</v>
      </c>
      <c r="AH168">
        <v>2</v>
      </c>
      <c r="AI168">
        <v>40387887</v>
      </c>
      <c r="AJ168">
        <v>171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ROW(Source!A363)</f>
        <v>363</v>
      </c>
      <c r="B169">
        <v>40387897</v>
      </c>
      <c r="C169">
        <v>40387886</v>
      </c>
      <c r="D169">
        <v>26788215</v>
      </c>
      <c r="E169">
        <v>1</v>
      </c>
      <c r="F169">
        <v>1</v>
      </c>
      <c r="G169">
        <v>26675980</v>
      </c>
      <c r="H169">
        <v>2</v>
      </c>
      <c r="I169" t="s">
        <v>932</v>
      </c>
      <c r="J169" t="s">
        <v>933</v>
      </c>
      <c r="K169" t="s">
        <v>934</v>
      </c>
      <c r="L169">
        <v>1367</v>
      </c>
      <c r="N169">
        <v>1011</v>
      </c>
      <c r="O169" t="s">
        <v>907</v>
      </c>
      <c r="P169" t="s">
        <v>907</v>
      </c>
      <c r="Q169">
        <v>1</v>
      </c>
      <c r="X169">
        <v>0.14000000000000001</v>
      </c>
      <c r="Y169">
        <v>0</v>
      </c>
      <c r="Z169">
        <v>76.81</v>
      </c>
      <c r="AA169">
        <v>14.36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0.14000000000000001</v>
      </c>
      <c r="AH169">
        <v>2</v>
      </c>
      <c r="AI169">
        <v>40387888</v>
      </c>
      <c r="AJ169">
        <v>172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ROW(Source!A363)</f>
        <v>363</v>
      </c>
      <c r="B170">
        <v>40387898</v>
      </c>
      <c r="C170">
        <v>40387886</v>
      </c>
      <c r="D170">
        <v>26787462</v>
      </c>
      <c r="E170">
        <v>1</v>
      </c>
      <c r="F170">
        <v>1</v>
      </c>
      <c r="G170">
        <v>26675980</v>
      </c>
      <c r="H170">
        <v>2</v>
      </c>
      <c r="I170" t="s">
        <v>988</v>
      </c>
      <c r="J170" t="s">
        <v>989</v>
      </c>
      <c r="K170" t="s">
        <v>990</v>
      </c>
      <c r="L170">
        <v>1367</v>
      </c>
      <c r="N170">
        <v>1011</v>
      </c>
      <c r="O170" t="s">
        <v>907</v>
      </c>
      <c r="P170" t="s">
        <v>907</v>
      </c>
      <c r="Q170">
        <v>1</v>
      </c>
      <c r="X170">
        <v>0.14000000000000001</v>
      </c>
      <c r="Y170">
        <v>0</v>
      </c>
      <c r="Z170">
        <v>190.93</v>
      </c>
      <c r="AA170">
        <v>18.149999999999999</v>
      </c>
      <c r="AB170">
        <v>0</v>
      </c>
      <c r="AC170">
        <v>0</v>
      </c>
      <c r="AD170">
        <v>1</v>
      </c>
      <c r="AE170">
        <v>0</v>
      </c>
      <c r="AF170" t="s">
        <v>3</v>
      </c>
      <c r="AG170">
        <v>0.14000000000000001</v>
      </c>
      <c r="AH170">
        <v>2</v>
      </c>
      <c r="AI170">
        <v>40387889</v>
      </c>
      <c r="AJ170">
        <v>173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ROW(Source!A363)</f>
        <v>363</v>
      </c>
      <c r="B171">
        <v>40387899</v>
      </c>
      <c r="C171">
        <v>40387886</v>
      </c>
      <c r="D171">
        <v>26787555</v>
      </c>
      <c r="E171">
        <v>1</v>
      </c>
      <c r="F171">
        <v>1</v>
      </c>
      <c r="G171">
        <v>26675980</v>
      </c>
      <c r="H171">
        <v>2</v>
      </c>
      <c r="I171" t="s">
        <v>995</v>
      </c>
      <c r="J171" t="s">
        <v>996</v>
      </c>
      <c r="K171" t="s">
        <v>997</v>
      </c>
      <c r="L171">
        <v>1367</v>
      </c>
      <c r="N171">
        <v>1011</v>
      </c>
      <c r="O171" t="s">
        <v>907</v>
      </c>
      <c r="P171" t="s">
        <v>907</v>
      </c>
      <c r="Q171">
        <v>1</v>
      </c>
      <c r="X171">
        <v>0.22</v>
      </c>
      <c r="Y171">
        <v>0</v>
      </c>
      <c r="Z171">
        <v>73</v>
      </c>
      <c r="AA171">
        <v>16.899999999999999</v>
      </c>
      <c r="AB171">
        <v>0</v>
      </c>
      <c r="AC171">
        <v>0</v>
      </c>
      <c r="AD171">
        <v>1</v>
      </c>
      <c r="AE171">
        <v>0</v>
      </c>
      <c r="AF171" t="s">
        <v>3</v>
      </c>
      <c r="AG171">
        <v>0.22</v>
      </c>
      <c r="AH171">
        <v>2</v>
      </c>
      <c r="AI171">
        <v>40387890</v>
      </c>
      <c r="AJ171">
        <v>174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ROW(Source!A363)</f>
        <v>363</v>
      </c>
      <c r="B172">
        <v>40387900</v>
      </c>
      <c r="C172">
        <v>40387886</v>
      </c>
      <c r="D172">
        <v>26763335</v>
      </c>
      <c r="E172">
        <v>1</v>
      </c>
      <c r="F172">
        <v>1</v>
      </c>
      <c r="G172">
        <v>26675980</v>
      </c>
      <c r="H172">
        <v>3</v>
      </c>
      <c r="I172" t="s">
        <v>998</v>
      </c>
      <c r="J172" t="s">
        <v>999</v>
      </c>
      <c r="K172" t="s">
        <v>1000</v>
      </c>
      <c r="L172">
        <v>1348</v>
      </c>
      <c r="N172">
        <v>1009</v>
      </c>
      <c r="O172" t="s">
        <v>57</v>
      </c>
      <c r="P172" t="s">
        <v>57</v>
      </c>
      <c r="Q172">
        <v>1000</v>
      </c>
      <c r="X172">
        <v>1E-3</v>
      </c>
      <c r="Y172">
        <v>6521.42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 t="s">
        <v>3</v>
      </c>
      <c r="AG172">
        <v>1E-3</v>
      </c>
      <c r="AH172">
        <v>2</v>
      </c>
      <c r="AI172">
        <v>40387891</v>
      </c>
      <c r="AJ172">
        <v>175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ROW(Source!A363)</f>
        <v>363</v>
      </c>
      <c r="B173">
        <v>40387901</v>
      </c>
      <c r="C173">
        <v>40387886</v>
      </c>
      <c r="D173">
        <v>26763429</v>
      </c>
      <c r="E173">
        <v>1</v>
      </c>
      <c r="F173">
        <v>1</v>
      </c>
      <c r="G173">
        <v>26675980</v>
      </c>
      <c r="H173">
        <v>3</v>
      </c>
      <c r="I173" t="s">
        <v>1001</v>
      </c>
      <c r="J173" t="s">
        <v>1002</v>
      </c>
      <c r="K173" t="s">
        <v>1003</v>
      </c>
      <c r="L173">
        <v>1339</v>
      </c>
      <c r="N173">
        <v>1007</v>
      </c>
      <c r="O173" t="s">
        <v>44</v>
      </c>
      <c r="P173" t="s">
        <v>44</v>
      </c>
      <c r="Q173">
        <v>1</v>
      </c>
      <c r="X173">
        <v>0.17</v>
      </c>
      <c r="Y173">
        <v>1828.56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0</v>
      </c>
      <c r="AF173" t="s">
        <v>3</v>
      </c>
      <c r="AG173">
        <v>0.17</v>
      </c>
      <c r="AH173">
        <v>2</v>
      </c>
      <c r="AI173">
        <v>40387892</v>
      </c>
      <c r="AJ173">
        <v>176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ROW(Source!A363)</f>
        <v>363</v>
      </c>
      <c r="B174">
        <v>40387902</v>
      </c>
      <c r="C174">
        <v>40387886</v>
      </c>
      <c r="D174">
        <v>26781698</v>
      </c>
      <c r="E174">
        <v>1</v>
      </c>
      <c r="F174">
        <v>1</v>
      </c>
      <c r="G174">
        <v>26675980</v>
      </c>
      <c r="H174">
        <v>3</v>
      </c>
      <c r="I174" t="s">
        <v>223</v>
      </c>
      <c r="J174" t="s">
        <v>225</v>
      </c>
      <c r="K174" t="s">
        <v>224</v>
      </c>
      <c r="L174">
        <v>1339</v>
      </c>
      <c r="N174">
        <v>1007</v>
      </c>
      <c r="O174" t="s">
        <v>44</v>
      </c>
      <c r="P174" t="s">
        <v>44</v>
      </c>
      <c r="Q174">
        <v>1</v>
      </c>
      <c r="X174">
        <v>4.8</v>
      </c>
      <c r="Y174">
        <v>704.89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4.8</v>
      </c>
      <c r="AH174">
        <v>2</v>
      </c>
      <c r="AI174">
        <v>40387893</v>
      </c>
      <c r="AJ174">
        <v>177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ROW(Source!A363)</f>
        <v>363</v>
      </c>
      <c r="B175">
        <v>40387903</v>
      </c>
      <c r="C175">
        <v>40387886</v>
      </c>
      <c r="D175">
        <v>26781832</v>
      </c>
      <c r="E175">
        <v>1</v>
      </c>
      <c r="F175">
        <v>1</v>
      </c>
      <c r="G175">
        <v>26675980</v>
      </c>
      <c r="H175">
        <v>3</v>
      </c>
      <c r="I175" t="s">
        <v>227</v>
      </c>
      <c r="J175" t="s">
        <v>229</v>
      </c>
      <c r="K175" t="s">
        <v>228</v>
      </c>
      <c r="L175">
        <v>1339</v>
      </c>
      <c r="N175">
        <v>1007</v>
      </c>
      <c r="O175" t="s">
        <v>44</v>
      </c>
      <c r="P175" t="s">
        <v>44</v>
      </c>
      <c r="Q175">
        <v>1</v>
      </c>
      <c r="X175">
        <v>0.02</v>
      </c>
      <c r="Y175">
        <v>451.14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 t="s">
        <v>3</v>
      </c>
      <c r="AG175">
        <v>0.02</v>
      </c>
      <c r="AH175">
        <v>2</v>
      </c>
      <c r="AI175">
        <v>40387894</v>
      </c>
      <c r="AJ175">
        <v>178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ROW(Source!A363)</f>
        <v>363</v>
      </c>
      <c r="B176">
        <v>40387904</v>
      </c>
      <c r="C176">
        <v>40387886</v>
      </c>
      <c r="D176">
        <v>26728373</v>
      </c>
      <c r="E176">
        <v>26675980</v>
      </c>
      <c r="F176">
        <v>1</v>
      </c>
      <c r="G176">
        <v>26675980</v>
      </c>
      <c r="H176">
        <v>3</v>
      </c>
      <c r="I176" t="s">
        <v>216</v>
      </c>
      <c r="J176" t="s">
        <v>3</v>
      </c>
      <c r="K176" t="s">
        <v>1233</v>
      </c>
      <c r="L176">
        <v>1339</v>
      </c>
      <c r="N176">
        <v>1007</v>
      </c>
      <c r="O176" t="s">
        <v>44</v>
      </c>
      <c r="P176" t="s">
        <v>44</v>
      </c>
      <c r="Q176">
        <v>1</v>
      </c>
      <c r="X176">
        <v>1.6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3</v>
      </c>
      <c r="AG176">
        <v>1.6</v>
      </c>
      <c r="AH176">
        <v>3</v>
      </c>
      <c r="AI176">
        <v>-1</v>
      </c>
      <c r="AJ176" t="s">
        <v>3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ROW(Source!A399)</f>
        <v>399</v>
      </c>
      <c r="B177">
        <v>40387910</v>
      </c>
      <c r="C177">
        <v>40387906</v>
      </c>
      <c r="D177">
        <v>26715131</v>
      </c>
      <c r="E177">
        <v>26675980</v>
      </c>
      <c r="F177">
        <v>1</v>
      </c>
      <c r="G177">
        <v>26675980</v>
      </c>
      <c r="H177">
        <v>1</v>
      </c>
      <c r="I177" t="s">
        <v>901</v>
      </c>
      <c r="J177" t="s">
        <v>3</v>
      </c>
      <c r="K177" t="s">
        <v>902</v>
      </c>
      <c r="L177">
        <v>1191</v>
      </c>
      <c r="N177">
        <v>1013</v>
      </c>
      <c r="O177" t="s">
        <v>903</v>
      </c>
      <c r="P177" t="s">
        <v>903</v>
      </c>
      <c r="Q177">
        <v>1</v>
      </c>
      <c r="X177">
        <v>1.38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</v>
      </c>
      <c r="AE177">
        <v>1</v>
      </c>
      <c r="AF177" t="s">
        <v>3</v>
      </c>
      <c r="AG177">
        <v>1.38</v>
      </c>
      <c r="AH177">
        <v>2</v>
      </c>
      <c r="AI177">
        <v>40387907</v>
      </c>
      <c r="AJ177">
        <v>180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ROW(Source!A399)</f>
        <v>399</v>
      </c>
      <c r="B178">
        <v>40387911</v>
      </c>
      <c r="C178">
        <v>40387906</v>
      </c>
      <c r="D178">
        <v>26787370</v>
      </c>
      <c r="E178">
        <v>1</v>
      </c>
      <c r="F178">
        <v>1</v>
      </c>
      <c r="G178">
        <v>26675980</v>
      </c>
      <c r="H178">
        <v>2</v>
      </c>
      <c r="I178" t="s">
        <v>979</v>
      </c>
      <c r="J178" t="s">
        <v>980</v>
      </c>
      <c r="K178" t="s">
        <v>981</v>
      </c>
      <c r="L178">
        <v>1367</v>
      </c>
      <c r="N178">
        <v>1011</v>
      </c>
      <c r="O178" t="s">
        <v>907</v>
      </c>
      <c r="P178" t="s">
        <v>907</v>
      </c>
      <c r="Q178">
        <v>1</v>
      </c>
      <c r="X178">
        <v>3.9874999999999998</v>
      </c>
      <c r="Y178">
        <v>0</v>
      </c>
      <c r="Z178">
        <v>162.4</v>
      </c>
      <c r="AA178">
        <v>28.6</v>
      </c>
      <c r="AB178">
        <v>0</v>
      </c>
      <c r="AC178">
        <v>0</v>
      </c>
      <c r="AD178">
        <v>1</v>
      </c>
      <c r="AE178">
        <v>0</v>
      </c>
      <c r="AF178" t="s">
        <v>3</v>
      </c>
      <c r="AG178">
        <v>3.9874999999999998</v>
      </c>
      <c r="AH178">
        <v>2</v>
      </c>
      <c r="AI178">
        <v>40387908</v>
      </c>
      <c r="AJ178">
        <v>181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ROW(Source!A399)</f>
        <v>399</v>
      </c>
      <c r="B179">
        <v>40387912</v>
      </c>
      <c r="C179">
        <v>40387906</v>
      </c>
      <c r="D179">
        <v>26787395</v>
      </c>
      <c r="E179">
        <v>1</v>
      </c>
      <c r="F179">
        <v>1</v>
      </c>
      <c r="G179">
        <v>26675980</v>
      </c>
      <c r="H179">
        <v>2</v>
      </c>
      <c r="I179" t="s">
        <v>982</v>
      </c>
      <c r="J179" t="s">
        <v>983</v>
      </c>
      <c r="K179" t="s">
        <v>984</v>
      </c>
      <c r="L179">
        <v>1367</v>
      </c>
      <c r="N179">
        <v>1011</v>
      </c>
      <c r="O179" t="s">
        <v>907</v>
      </c>
      <c r="P179" t="s">
        <v>907</v>
      </c>
      <c r="Q179">
        <v>1</v>
      </c>
      <c r="X179">
        <v>0.997</v>
      </c>
      <c r="Y179">
        <v>0</v>
      </c>
      <c r="Z179">
        <v>110.31</v>
      </c>
      <c r="AA179">
        <v>26.52</v>
      </c>
      <c r="AB179">
        <v>0</v>
      </c>
      <c r="AC179">
        <v>0</v>
      </c>
      <c r="AD179">
        <v>1</v>
      </c>
      <c r="AE179">
        <v>0</v>
      </c>
      <c r="AF179" t="s">
        <v>3</v>
      </c>
      <c r="AG179">
        <v>0.997</v>
      </c>
      <c r="AH179">
        <v>2</v>
      </c>
      <c r="AI179">
        <v>40387909</v>
      </c>
      <c r="AJ179">
        <v>182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ROW(Source!A400)</f>
        <v>400</v>
      </c>
      <c r="B180">
        <v>40387915</v>
      </c>
      <c r="C180">
        <v>40387913</v>
      </c>
      <c r="D180">
        <v>26715131</v>
      </c>
      <c r="E180">
        <v>26675980</v>
      </c>
      <c r="F180">
        <v>1</v>
      </c>
      <c r="G180">
        <v>26675980</v>
      </c>
      <c r="H180">
        <v>1</v>
      </c>
      <c r="I180" t="s">
        <v>901</v>
      </c>
      <c r="J180" t="s">
        <v>3</v>
      </c>
      <c r="K180" t="s">
        <v>902</v>
      </c>
      <c r="L180">
        <v>1191</v>
      </c>
      <c r="N180">
        <v>1013</v>
      </c>
      <c r="O180" t="s">
        <v>903</v>
      </c>
      <c r="P180" t="s">
        <v>903</v>
      </c>
      <c r="Q180">
        <v>1</v>
      </c>
      <c r="X180">
        <v>2.31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1</v>
      </c>
      <c r="AF180" t="s">
        <v>3</v>
      </c>
      <c r="AG180">
        <v>2.31</v>
      </c>
      <c r="AH180">
        <v>2</v>
      </c>
      <c r="AI180">
        <v>40387914</v>
      </c>
      <c r="AJ180">
        <v>183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ROW(Source!A401)</f>
        <v>401</v>
      </c>
      <c r="B181">
        <v>40387920</v>
      </c>
      <c r="C181">
        <v>40387916</v>
      </c>
      <c r="D181">
        <v>26715131</v>
      </c>
      <c r="E181">
        <v>26675980</v>
      </c>
      <c r="F181">
        <v>1</v>
      </c>
      <c r="G181">
        <v>26675980</v>
      </c>
      <c r="H181">
        <v>1</v>
      </c>
      <c r="I181" t="s">
        <v>901</v>
      </c>
      <c r="J181" t="s">
        <v>3</v>
      </c>
      <c r="K181" t="s">
        <v>902</v>
      </c>
      <c r="L181">
        <v>1191</v>
      </c>
      <c r="N181">
        <v>1013</v>
      </c>
      <c r="O181" t="s">
        <v>903</v>
      </c>
      <c r="P181" t="s">
        <v>903</v>
      </c>
      <c r="Q181">
        <v>1</v>
      </c>
      <c r="X181">
        <v>1.38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</v>
      </c>
      <c r="AE181">
        <v>1</v>
      </c>
      <c r="AF181" t="s">
        <v>3</v>
      </c>
      <c r="AG181">
        <v>1.38</v>
      </c>
      <c r="AH181">
        <v>2</v>
      </c>
      <c r="AI181">
        <v>40387917</v>
      </c>
      <c r="AJ181">
        <v>184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ROW(Source!A401)</f>
        <v>401</v>
      </c>
      <c r="B182">
        <v>40387921</v>
      </c>
      <c r="C182">
        <v>40387916</v>
      </c>
      <c r="D182">
        <v>26787370</v>
      </c>
      <c r="E182">
        <v>1</v>
      </c>
      <c r="F182">
        <v>1</v>
      </c>
      <c r="G182">
        <v>26675980</v>
      </c>
      <c r="H182">
        <v>2</v>
      </c>
      <c r="I182" t="s">
        <v>979</v>
      </c>
      <c r="J182" t="s">
        <v>980</v>
      </c>
      <c r="K182" t="s">
        <v>981</v>
      </c>
      <c r="L182">
        <v>1367</v>
      </c>
      <c r="N182">
        <v>1011</v>
      </c>
      <c r="O182" t="s">
        <v>907</v>
      </c>
      <c r="P182" t="s">
        <v>907</v>
      </c>
      <c r="Q182">
        <v>1</v>
      </c>
      <c r="X182">
        <v>3.9874999999999998</v>
      </c>
      <c r="Y182">
        <v>0</v>
      </c>
      <c r="Z182">
        <v>162.4</v>
      </c>
      <c r="AA182">
        <v>28.6</v>
      </c>
      <c r="AB182">
        <v>0</v>
      </c>
      <c r="AC182">
        <v>0</v>
      </c>
      <c r="AD182">
        <v>1</v>
      </c>
      <c r="AE182">
        <v>0</v>
      </c>
      <c r="AF182" t="s">
        <v>3</v>
      </c>
      <c r="AG182">
        <v>3.9874999999999998</v>
      </c>
      <c r="AH182">
        <v>2</v>
      </c>
      <c r="AI182">
        <v>40387918</v>
      </c>
      <c r="AJ182">
        <v>185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ROW(Source!A401)</f>
        <v>401</v>
      </c>
      <c r="B183">
        <v>40387922</v>
      </c>
      <c r="C183">
        <v>40387916</v>
      </c>
      <c r="D183">
        <v>26787395</v>
      </c>
      <c r="E183">
        <v>1</v>
      </c>
      <c r="F183">
        <v>1</v>
      </c>
      <c r="G183">
        <v>26675980</v>
      </c>
      <c r="H183">
        <v>2</v>
      </c>
      <c r="I183" t="s">
        <v>982</v>
      </c>
      <c r="J183" t="s">
        <v>983</v>
      </c>
      <c r="K183" t="s">
        <v>984</v>
      </c>
      <c r="L183">
        <v>1367</v>
      </c>
      <c r="N183">
        <v>1011</v>
      </c>
      <c r="O183" t="s">
        <v>907</v>
      </c>
      <c r="P183" t="s">
        <v>907</v>
      </c>
      <c r="Q183">
        <v>1</v>
      </c>
      <c r="X183">
        <v>0.997</v>
      </c>
      <c r="Y183">
        <v>0</v>
      </c>
      <c r="Z183">
        <v>110.31</v>
      </c>
      <c r="AA183">
        <v>26.52</v>
      </c>
      <c r="AB183">
        <v>0</v>
      </c>
      <c r="AC183">
        <v>0</v>
      </c>
      <c r="AD183">
        <v>1</v>
      </c>
      <c r="AE183">
        <v>0</v>
      </c>
      <c r="AF183" t="s">
        <v>3</v>
      </c>
      <c r="AG183">
        <v>0.997</v>
      </c>
      <c r="AH183">
        <v>2</v>
      </c>
      <c r="AI183">
        <v>40387919</v>
      </c>
      <c r="AJ183">
        <v>186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ROW(Source!A402)</f>
        <v>402</v>
      </c>
      <c r="B184">
        <v>40387925</v>
      </c>
      <c r="C184">
        <v>40387923</v>
      </c>
      <c r="D184">
        <v>26715131</v>
      </c>
      <c r="E184">
        <v>26675980</v>
      </c>
      <c r="F184">
        <v>1</v>
      </c>
      <c r="G184">
        <v>26675980</v>
      </c>
      <c r="H184">
        <v>1</v>
      </c>
      <c r="I184" t="s">
        <v>901</v>
      </c>
      <c r="J184" t="s">
        <v>3</v>
      </c>
      <c r="K184" t="s">
        <v>902</v>
      </c>
      <c r="L184">
        <v>1191</v>
      </c>
      <c r="N184">
        <v>1013</v>
      </c>
      <c r="O184" t="s">
        <v>903</v>
      </c>
      <c r="P184" t="s">
        <v>903</v>
      </c>
      <c r="Q184">
        <v>1</v>
      </c>
      <c r="X184">
        <v>83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</v>
      </c>
      <c r="AE184">
        <v>1</v>
      </c>
      <c r="AF184" t="s">
        <v>3</v>
      </c>
      <c r="AG184">
        <v>83</v>
      </c>
      <c r="AH184">
        <v>2</v>
      </c>
      <c r="AI184">
        <v>40387924</v>
      </c>
      <c r="AJ184">
        <v>187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ROW(Source!A403)</f>
        <v>403</v>
      </c>
      <c r="B185">
        <v>40387931</v>
      </c>
      <c r="C185">
        <v>40387926</v>
      </c>
      <c r="D185">
        <v>26715131</v>
      </c>
      <c r="E185">
        <v>26675980</v>
      </c>
      <c r="F185">
        <v>1</v>
      </c>
      <c r="G185">
        <v>26675980</v>
      </c>
      <c r="H185">
        <v>1</v>
      </c>
      <c r="I185" t="s">
        <v>901</v>
      </c>
      <c r="J185" t="s">
        <v>3</v>
      </c>
      <c r="K185" t="s">
        <v>902</v>
      </c>
      <c r="L185">
        <v>1191</v>
      </c>
      <c r="N185">
        <v>1013</v>
      </c>
      <c r="O185" t="s">
        <v>903</v>
      </c>
      <c r="P185" t="s">
        <v>903</v>
      </c>
      <c r="Q185">
        <v>1</v>
      </c>
      <c r="X185">
        <v>26.78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1</v>
      </c>
      <c r="AE185">
        <v>1</v>
      </c>
      <c r="AF185" t="s">
        <v>3</v>
      </c>
      <c r="AG185">
        <v>26.78</v>
      </c>
      <c r="AH185">
        <v>2</v>
      </c>
      <c r="AI185">
        <v>40387927</v>
      </c>
      <c r="AJ185">
        <v>188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ROW(Source!A403)</f>
        <v>403</v>
      </c>
      <c r="B186">
        <v>40387932</v>
      </c>
      <c r="C186">
        <v>40387926</v>
      </c>
      <c r="D186">
        <v>26787421</v>
      </c>
      <c r="E186">
        <v>1</v>
      </c>
      <c r="F186">
        <v>1</v>
      </c>
      <c r="G186">
        <v>26675980</v>
      </c>
      <c r="H186">
        <v>2</v>
      </c>
      <c r="I186" t="s">
        <v>1004</v>
      </c>
      <c r="J186" t="s">
        <v>1005</v>
      </c>
      <c r="K186" t="s">
        <v>1006</v>
      </c>
      <c r="L186">
        <v>1367</v>
      </c>
      <c r="N186">
        <v>1011</v>
      </c>
      <c r="O186" t="s">
        <v>907</v>
      </c>
      <c r="P186" t="s">
        <v>907</v>
      </c>
      <c r="Q186">
        <v>1</v>
      </c>
      <c r="X186">
        <v>0.05</v>
      </c>
      <c r="Y186">
        <v>0</v>
      </c>
      <c r="Z186">
        <v>97.54</v>
      </c>
      <c r="AA186">
        <v>20.82</v>
      </c>
      <c r="AB186">
        <v>0</v>
      </c>
      <c r="AC186">
        <v>0</v>
      </c>
      <c r="AD186">
        <v>1</v>
      </c>
      <c r="AE186">
        <v>0</v>
      </c>
      <c r="AF186" t="s">
        <v>3</v>
      </c>
      <c r="AG186">
        <v>0.05</v>
      </c>
      <c r="AH186">
        <v>2</v>
      </c>
      <c r="AI186">
        <v>40387928</v>
      </c>
      <c r="AJ186">
        <v>189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ROW(Source!A403)</f>
        <v>403</v>
      </c>
      <c r="B187">
        <v>40387933</v>
      </c>
      <c r="C187">
        <v>40387926</v>
      </c>
      <c r="D187">
        <v>26715879</v>
      </c>
      <c r="E187">
        <v>26675980</v>
      </c>
      <c r="F187">
        <v>1</v>
      </c>
      <c r="G187">
        <v>26675980</v>
      </c>
      <c r="H187">
        <v>2</v>
      </c>
      <c r="I187" t="s">
        <v>929</v>
      </c>
      <c r="J187" t="s">
        <v>3</v>
      </c>
      <c r="K187" t="s">
        <v>930</v>
      </c>
      <c r="L187">
        <v>1344</v>
      </c>
      <c r="N187">
        <v>1008</v>
      </c>
      <c r="O187" t="s">
        <v>931</v>
      </c>
      <c r="P187" t="s">
        <v>931</v>
      </c>
      <c r="Q187">
        <v>1</v>
      </c>
      <c r="X187">
        <v>0.12</v>
      </c>
      <c r="Y187">
        <v>0</v>
      </c>
      <c r="Z187">
        <v>1</v>
      </c>
      <c r="AA187">
        <v>0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0.12</v>
      </c>
      <c r="AH187">
        <v>2</v>
      </c>
      <c r="AI187">
        <v>40387929</v>
      </c>
      <c r="AJ187">
        <v>190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ROW(Source!A403)</f>
        <v>403</v>
      </c>
      <c r="B188">
        <v>40387934</v>
      </c>
      <c r="C188">
        <v>40387926</v>
      </c>
      <c r="D188">
        <v>26728329</v>
      </c>
      <c r="E188">
        <v>26675980</v>
      </c>
      <c r="F188">
        <v>1</v>
      </c>
      <c r="G188">
        <v>26675980</v>
      </c>
      <c r="H188">
        <v>3</v>
      </c>
      <c r="I188" t="s">
        <v>1234</v>
      </c>
      <c r="J188" t="s">
        <v>3</v>
      </c>
      <c r="K188" t="s">
        <v>299</v>
      </c>
      <c r="L188">
        <v>1339</v>
      </c>
      <c r="N188">
        <v>1007</v>
      </c>
      <c r="O188" t="s">
        <v>44</v>
      </c>
      <c r="P188" t="s">
        <v>44</v>
      </c>
      <c r="Q188">
        <v>1</v>
      </c>
      <c r="X188">
        <v>15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 t="s">
        <v>3</v>
      </c>
      <c r="AG188">
        <v>15</v>
      </c>
      <c r="AH188">
        <v>3</v>
      </c>
      <c r="AI188">
        <v>-1</v>
      </c>
      <c r="AJ188" t="s">
        <v>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ROW(Source!A405)</f>
        <v>405</v>
      </c>
      <c r="B189">
        <v>40387939</v>
      </c>
      <c r="C189">
        <v>40387936</v>
      </c>
      <c r="D189">
        <v>26715131</v>
      </c>
      <c r="E189">
        <v>26675980</v>
      </c>
      <c r="F189">
        <v>1</v>
      </c>
      <c r="G189">
        <v>26675980</v>
      </c>
      <c r="H189">
        <v>1</v>
      </c>
      <c r="I189" t="s">
        <v>901</v>
      </c>
      <c r="J189" t="s">
        <v>3</v>
      </c>
      <c r="K189" t="s">
        <v>902</v>
      </c>
      <c r="L189">
        <v>1191</v>
      </c>
      <c r="N189">
        <v>1013</v>
      </c>
      <c r="O189" t="s">
        <v>903</v>
      </c>
      <c r="P189" t="s">
        <v>903</v>
      </c>
      <c r="Q189">
        <v>1</v>
      </c>
      <c r="X189">
        <v>40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1</v>
      </c>
      <c r="AF189" t="s">
        <v>3</v>
      </c>
      <c r="AG189">
        <v>40</v>
      </c>
      <c r="AH189">
        <v>2</v>
      </c>
      <c r="AI189">
        <v>40387937</v>
      </c>
      <c r="AJ189">
        <v>192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ROW(Source!A405)</f>
        <v>405</v>
      </c>
      <c r="B190">
        <v>40387940</v>
      </c>
      <c r="C190">
        <v>40387936</v>
      </c>
      <c r="D190">
        <v>26728329</v>
      </c>
      <c r="E190">
        <v>26675980</v>
      </c>
      <c r="F190">
        <v>1</v>
      </c>
      <c r="G190">
        <v>26675980</v>
      </c>
      <c r="H190">
        <v>3</v>
      </c>
      <c r="I190" t="s">
        <v>1234</v>
      </c>
      <c r="J190" t="s">
        <v>3</v>
      </c>
      <c r="K190" t="s">
        <v>299</v>
      </c>
      <c r="L190">
        <v>1339</v>
      </c>
      <c r="N190">
        <v>1007</v>
      </c>
      <c r="O190" t="s">
        <v>44</v>
      </c>
      <c r="P190" t="s">
        <v>44</v>
      </c>
      <c r="Q190">
        <v>1</v>
      </c>
      <c r="X190">
        <v>15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 t="s">
        <v>3</v>
      </c>
      <c r="AG190">
        <v>15</v>
      </c>
      <c r="AH190">
        <v>3</v>
      </c>
      <c r="AI190">
        <v>-1</v>
      </c>
      <c r="AJ190" t="s">
        <v>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ROW(Source!A407)</f>
        <v>407</v>
      </c>
      <c r="B191">
        <v>40387945</v>
      </c>
      <c r="C191">
        <v>40387942</v>
      </c>
      <c r="D191">
        <v>26715131</v>
      </c>
      <c r="E191">
        <v>26675980</v>
      </c>
      <c r="F191">
        <v>1</v>
      </c>
      <c r="G191">
        <v>26675980</v>
      </c>
      <c r="H191">
        <v>1</v>
      </c>
      <c r="I191" t="s">
        <v>901</v>
      </c>
      <c r="J191" t="s">
        <v>3</v>
      </c>
      <c r="K191" t="s">
        <v>902</v>
      </c>
      <c r="L191">
        <v>1191</v>
      </c>
      <c r="N191">
        <v>1013</v>
      </c>
      <c r="O191" t="s">
        <v>903</v>
      </c>
      <c r="P191" t="s">
        <v>903</v>
      </c>
      <c r="Q191">
        <v>1</v>
      </c>
      <c r="X191">
        <v>5.47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</v>
      </c>
      <c r="AE191">
        <v>1</v>
      </c>
      <c r="AF191" t="s">
        <v>3</v>
      </c>
      <c r="AG191">
        <v>5.47</v>
      </c>
      <c r="AH191">
        <v>2</v>
      </c>
      <c r="AI191">
        <v>40387943</v>
      </c>
      <c r="AJ191">
        <v>194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ROW(Source!A407)</f>
        <v>407</v>
      </c>
      <c r="B192">
        <v>40387946</v>
      </c>
      <c r="C192">
        <v>40387942</v>
      </c>
      <c r="D192">
        <v>26728329</v>
      </c>
      <c r="E192">
        <v>26675980</v>
      </c>
      <c r="F192">
        <v>1</v>
      </c>
      <c r="G192">
        <v>26675980</v>
      </c>
      <c r="H192">
        <v>3</v>
      </c>
      <c r="I192" t="s">
        <v>1234</v>
      </c>
      <c r="J192" t="s">
        <v>3</v>
      </c>
      <c r="K192" t="s">
        <v>299</v>
      </c>
      <c r="L192">
        <v>1339</v>
      </c>
      <c r="N192">
        <v>1007</v>
      </c>
      <c r="O192" t="s">
        <v>44</v>
      </c>
      <c r="P192" t="s">
        <v>44</v>
      </c>
      <c r="Q192">
        <v>1</v>
      </c>
      <c r="X192">
        <v>5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t="s">
        <v>3</v>
      </c>
      <c r="AG192">
        <v>5</v>
      </c>
      <c r="AH192">
        <v>3</v>
      </c>
      <c r="AI192">
        <v>-1</v>
      </c>
      <c r="AJ192" t="s">
        <v>3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ROW(Source!A409)</f>
        <v>409</v>
      </c>
      <c r="B193">
        <v>40387952</v>
      </c>
      <c r="C193">
        <v>40387948</v>
      </c>
      <c r="D193">
        <v>26715131</v>
      </c>
      <c r="E193">
        <v>26675980</v>
      </c>
      <c r="F193">
        <v>1</v>
      </c>
      <c r="G193">
        <v>26675980</v>
      </c>
      <c r="H193">
        <v>1</v>
      </c>
      <c r="I193" t="s">
        <v>901</v>
      </c>
      <c r="J193" t="s">
        <v>3</v>
      </c>
      <c r="K193" t="s">
        <v>902</v>
      </c>
      <c r="L193">
        <v>1191</v>
      </c>
      <c r="N193">
        <v>1013</v>
      </c>
      <c r="O193" t="s">
        <v>903</v>
      </c>
      <c r="P193" t="s">
        <v>903</v>
      </c>
      <c r="Q193">
        <v>1</v>
      </c>
      <c r="X193">
        <v>5.25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1</v>
      </c>
      <c r="AF193" t="s">
        <v>3</v>
      </c>
      <c r="AG193">
        <v>5.25</v>
      </c>
      <c r="AH193">
        <v>2</v>
      </c>
      <c r="AI193">
        <v>40387949</v>
      </c>
      <c r="AJ193">
        <v>196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ROW(Source!A409)</f>
        <v>409</v>
      </c>
      <c r="B194">
        <v>40387953</v>
      </c>
      <c r="C194">
        <v>40387948</v>
      </c>
      <c r="D194">
        <v>26763322</v>
      </c>
      <c r="E194">
        <v>1</v>
      </c>
      <c r="F194">
        <v>1</v>
      </c>
      <c r="G194">
        <v>26675980</v>
      </c>
      <c r="H194">
        <v>3</v>
      </c>
      <c r="I194" t="s">
        <v>565</v>
      </c>
      <c r="J194" t="s">
        <v>567</v>
      </c>
      <c r="K194" t="s">
        <v>566</v>
      </c>
      <c r="L194">
        <v>1339</v>
      </c>
      <c r="N194">
        <v>1007</v>
      </c>
      <c r="O194" t="s">
        <v>44</v>
      </c>
      <c r="P194" t="s">
        <v>44</v>
      </c>
      <c r="Q194">
        <v>1</v>
      </c>
      <c r="X194">
        <v>10</v>
      </c>
      <c r="Y194">
        <v>7.07</v>
      </c>
      <c r="Z194">
        <v>0</v>
      </c>
      <c r="AA194">
        <v>0</v>
      </c>
      <c r="AB194">
        <v>0</v>
      </c>
      <c r="AC194">
        <v>0</v>
      </c>
      <c r="AD194">
        <v>1</v>
      </c>
      <c r="AE194">
        <v>0</v>
      </c>
      <c r="AF194" t="s">
        <v>3</v>
      </c>
      <c r="AG194">
        <v>10</v>
      </c>
      <c r="AH194">
        <v>2</v>
      </c>
      <c r="AI194">
        <v>40387950</v>
      </c>
      <c r="AJ194">
        <v>197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ROW(Source!A409)</f>
        <v>409</v>
      </c>
      <c r="B195">
        <v>40387954</v>
      </c>
      <c r="C195">
        <v>40387948</v>
      </c>
      <c r="D195">
        <v>26729455</v>
      </c>
      <c r="E195">
        <v>26675980</v>
      </c>
      <c r="F195">
        <v>1</v>
      </c>
      <c r="G195">
        <v>26675980</v>
      </c>
      <c r="H195">
        <v>3</v>
      </c>
      <c r="I195" t="s">
        <v>1235</v>
      </c>
      <c r="J195" t="s">
        <v>3</v>
      </c>
      <c r="K195" t="s">
        <v>1236</v>
      </c>
      <c r="L195">
        <v>1346</v>
      </c>
      <c r="N195">
        <v>1009</v>
      </c>
      <c r="O195" t="s">
        <v>318</v>
      </c>
      <c r="P195" t="s">
        <v>318</v>
      </c>
      <c r="Q195">
        <v>1</v>
      </c>
      <c r="X195">
        <v>4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 t="s">
        <v>3</v>
      </c>
      <c r="AG195">
        <v>4</v>
      </c>
      <c r="AH195">
        <v>3</v>
      </c>
      <c r="AI195">
        <v>-1</v>
      </c>
      <c r="AJ195" t="s">
        <v>3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ROW(Source!A445)</f>
        <v>445</v>
      </c>
      <c r="B196">
        <v>40387960</v>
      </c>
      <c r="C196">
        <v>40387956</v>
      </c>
      <c r="D196">
        <v>26715131</v>
      </c>
      <c r="E196">
        <v>26675980</v>
      </c>
      <c r="F196">
        <v>1</v>
      </c>
      <c r="G196">
        <v>26675980</v>
      </c>
      <c r="H196">
        <v>1</v>
      </c>
      <c r="I196" t="s">
        <v>901</v>
      </c>
      <c r="J196" t="s">
        <v>3</v>
      </c>
      <c r="K196" t="s">
        <v>902</v>
      </c>
      <c r="L196">
        <v>1191</v>
      </c>
      <c r="N196">
        <v>1013</v>
      </c>
      <c r="O196" t="s">
        <v>903</v>
      </c>
      <c r="P196" t="s">
        <v>903</v>
      </c>
      <c r="Q196">
        <v>1</v>
      </c>
      <c r="X196">
        <v>1.38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1</v>
      </c>
      <c r="AE196">
        <v>1</v>
      </c>
      <c r="AF196" t="s">
        <v>3</v>
      </c>
      <c r="AG196">
        <v>1.38</v>
      </c>
      <c r="AH196">
        <v>2</v>
      </c>
      <c r="AI196">
        <v>40387957</v>
      </c>
      <c r="AJ196">
        <v>199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ROW(Source!A445)</f>
        <v>445</v>
      </c>
      <c r="B197">
        <v>40387961</v>
      </c>
      <c r="C197">
        <v>40387956</v>
      </c>
      <c r="D197">
        <v>26787370</v>
      </c>
      <c r="E197">
        <v>1</v>
      </c>
      <c r="F197">
        <v>1</v>
      </c>
      <c r="G197">
        <v>26675980</v>
      </c>
      <c r="H197">
        <v>2</v>
      </c>
      <c r="I197" t="s">
        <v>979</v>
      </c>
      <c r="J197" t="s">
        <v>980</v>
      </c>
      <c r="K197" t="s">
        <v>981</v>
      </c>
      <c r="L197">
        <v>1367</v>
      </c>
      <c r="N197">
        <v>1011</v>
      </c>
      <c r="O197" t="s">
        <v>907</v>
      </c>
      <c r="P197" t="s">
        <v>907</v>
      </c>
      <c r="Q197">
        <v>1</v>
      </c>
      <c r="X197">
        <v>3.9874999999999998</v>
      </c>
      <c r="Y197">
        <v>0</v>
      </c>
      <c r="Z197">
        <v>162.4</v>
      </c>
      <c r="AA197">
        <v>28.6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3.9874999999999998</v>
      </c>
      <c r="AH197">
        <v>2</v>
      </c>
      <c r="AI197">
        <v>40387958</v>
      </c>
      <c r="AJ197">
        <v>200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ROW(Source!A445)</f>
        <v>445</v>
      </c>
      <c r="B198">
        <v>40387962</v>
      </c>
      <c r="C198">
        <v>40387956</v>
      </c>
      <c r="D198">
        <v>26787395</v>
      </c>
      <c r="E198">
        <v>1</v>
      </c>
      <c r="F198">
        <v>1</v>
      </c>
      <c r="G198">
        <v>26675980</v>
      </c>
      <c r="H198">
        <v>2</v>
      </c>
      <c r="I198" t="s">
        <v>982</v>
      </c>
      <c r="J198" t="s">
        <v>983</v>
      </c>
      <c r="K198" t="s">
        <v>984</v>
      </c>
      <c r="L198">
        <v>1367</v>
      </c>
      <c r="N198">
        <v>1011</v>
      </c>
      <c r="O198" t="s">
        <v>907</v>
      </c>
      <c r="P198" t="s">
        <v>907</v>
      </c>
      <c r="Q198">
        <v>1</v>
      </c>
      <c r="X198">
        <v>0.997</v>
      </c>
      <c r="Y198">
        <v>0</v>
      </c>
      <c r="Z198">
        <v>110.31</v>
      </c>
      <c r="AA198">
        <v>26.52</v>
      </c>
      <c r="AB198">
        <v>0</v>
      </c>
      <c r="AC198">
        <v>0</v>
      </c>
      <c r="AD198">
        <v>1</v>
      </c>
      <c r="AE198">
        <v>0</v>
      </c>
      <c r="AF198" t="s">
        <v>3</v>
      </c>
      <c r="AG198">
        <v>0.997</v>
      </c>
      <c r="AH198">
        <v>2</v>
      </c>
      <c r="AI198">
        <v>40387959</v>
      </c>
      <c r="AJ198">
        <v>201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ROW(Source!A446)</f>
        <v>446</v>
      </c>
      <c r="B199">
        <v>40387965</v>
      </c>
      <c r="C199">
        <v>40387963</v>
      </c>
      <c r="D199">
        <v>26715131</v>
      </c>
      <c r="E199">
        <v>26675980</v>
      </c>
      <c r="F199">
        <v>1</v>
      </c>
      <c r="G199">
        <v>26675980</v>
      </c>
      <c r="H199">
        <v>1</v>
      </c>
      <c r="I199" t="s">
        <v>901</v>
      </c>
      <c r="J199" t="s">
        <v>3</v>
      </c>
      <c r="K199" t="s">
        <v>902</v>
      </c>
      <c r="L199">
        <v>1191</v>
      </c>
      <c r="N199">
        <v>1013</v>
      </c>
      <c r="O199" t="s">
        <v>903</v>
      </c>
      <c r="P199" t="s">
        <v>903</v>
      </c>
      <c r="Q199">
        <v>1</v>
      </c>
      <c r="X199">
        <v>83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1</v>
      </c>
      <c r="AF199" t="s">
        <v>3</v>
      </c>
      <c r="AG199">
        <v>83</v>
      </c>
      <c r="AH199">
        <v>2</v>
      </c>
      <c r="AI199">
        <v>40387964</v>
      </c>
      <c r="AJ199">
        <v>202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ROW(Source!A447)</f>
        <v>447</v>
      </c>
      <c r="B200">
        <v>40387972</v>
      </c>
      <c r="C200">
        <v>40387966</v>
      </c>
      <c r="D200">
        <v>26715131</v>
      </c>
      <c r="E200">
        <v>26675980</v>
      </c>
      <c r="F200">
        <v>1</v>
      </c>
      <c r="G200">
        <v>26675980</v>
      </c>
      <c r="H200">
        <v>1</v>
      </c>
      <c r="I200" t="s">
        <v>901</v>
      </c>
      <c r="J200" t="s">
        <v>3</v>
      </c>
      <c r="K200" t="s">
        <v>902</v>
      </c>
      <c r="L200">
        <v>1191</v>
      </c>
      <c r="N200">
        <v>1013</v>
      </c>
      <c r="O200" t="s">
        <v>903</v>
      </c>
      <c r="P200" t="s">
        <v>903</v>
      </c>
      <c r="Q200">
        <v>1</v>
      </c>
      <c r="X200">
        <v>9.66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1</v>
      </c>
      <c r="AF200" t="s">
        <v>3</v>
      </c>
      <c r="AG200">
        <v>9.66</v>
      </c>
      <c r="AH200">
        <v>2</v>
      </c>
      <c r="AI200">
        <v>40387967</v>
      </c>
      <c r="AJ200">
        <v>203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ROW(Source!A447)</f>
        <v>447</v>
      </c>
      <c r="B201">
        <v>40387973</v>
      </c>
      <c r="C201">
        <v>40387966</v>
      </c>
      <c r="D201">
        <v>26788085</v>
      </c>
      <c r="E201">
        <v>1</v>
      </c>
      <c r="F201">
        <v>1</v>
      </c>
      <c r="G201">
        <v>26675980</v>
      </c>
      <c r="H201">
        <v>2</v>
      </c>
      <c r="I201" t="s">
        <v>1007</v>
      </c>
      <c r="J201" t="s">
        <v>1008</v>
      </c>
      <c r="K201" t="s">
        <v>1009</v>
      </c>
      <c r="L201">
        <v>1367</v>
      </c>
      <c r="N201">
        <v>1011</v>
      </c>
      <c r="O201" t="s">
        <v>907</v>
      </c>
      <c r="P201" t="s">
        <v>907</v>
      </c>
      <c r="Q201">
        <v>1</v>
      </c>
      <c r="X201">
        <v>0.2</v>
      </c>
      <c r="Y201">
        <v>0</v>
      </c>
      <c r="Z201">
        <v>5.31</v>
      </c>
      <c r="AA201">
        <v>0.36</v>
      </c>
      <c r="AB201">
        <v>0</v>
      </c>
      <c r="AC201">
        <v>0</v>
      </c>
      <c r="AD201">
        <v>1</v>
      </c>
      <c r="AE201">
        <v>0</v>
      </c>
      <c r="AF201" t="s">
        <v>3</v>
      </c>
      <c r="AG201">
        <v>0.2</v>
      </c>
      <c r="AH201">
        <v>2</v>
      </c>
      <c r="AI201">
        <v>40387968</v>
      </c>
      <c r="AJ201">
        <v>204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ROW(Source!A447)</f>
        <v>447</v>
      </c>
      <c r="B202">
        <v>40387974</v>
      </c>
      <c r="C202">
        <v>40387966</v>
      </c>
      <c r="D202">
        <v>26787421</v>
      </c>
      <c r="E202">
        <v>1</v>
      </c>
      <c r="F202">
        <v>1</v>
      </c>
      <c r="G202">
        <v>26675980</v>
      </c>
      <c r="H202">
        <v>2</v>
      </c>
      <c r="I202" t="s">
        <v>1004</v>
      </c>
      <c r="J202" t="s">
        <v>1005</v>
      </c>
      <c r="K202" t="s">
        <v>1006</v>
      </c>
      <c r="L202">
        <v>1367</v>
      </c>
      <c r="N202">
        <v>1011</v>
      </c>
      <c r="O202" t="s">
        <v>907</v>
      </c>
      <c r="P202" t="s">
        <v>907</v>
      </c>
      <c r="Q202">
        <v>1</v>
      </c>
      <c r="X202">
        <v>0.2</v>
      </c>
      <c r="Y202">
        <v>0</v>
      </c>
      <c r="Z202">
        <v>97.54</v>
      </c>
      <c r="AA202">
        <v>20.82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0.2</v>
      </c>
      <c r="AH202">
        <v>2</v>
      </c>
      <c r="AI202">
        <v>40387969</v>
      </c>
      <c r="AJ202">
        <v>205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ROW(Source!A447)</f>
        <v>447</v>
      </c>
      <c r="B203">
        <v>40387975</v>
      </c>
      <c r="C203">
        <v>40387966</v>
      </c>
      <c r="D203">
        <v>26782376</v>
      </c>
      <c r="E203">
        <v>1</v>
      </c>
      <c r="F203">
        <v>1</v>
      </c>
      <c r="G203">
        <v>26675980</v>
      </c>
      <c r="H203">
        <v>3</v>
      </c>
      <c r="I203" t="s">
        <v>1010</v>
      </c>
      <c r="J203" t="s">
        <v>1011</v>
      </c>
      <c r="K203" t="s">
        <v>1012</v>
      </c>
      <c r="L203">
        <v>1339</v>
      </c>
      <c r="N203">
        <v>1007</v>
      </c>
      <c r="O203" t="s">
        <v>44</v>
      </c>
      <c r="P203" t="s">
        <v>44</v>
      </c>
      <c r="Q203">
        <v>1</v>
      </c>
      <c r="X203">
        <v>0.7</v>
      </c>
      <c r="Y203">
        <v>407.48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0.7</v>
      </c>
      <c r="AH203">
        <v>2</v>
      </c>
      <c r="AI203">
        <v>40387971</v>
      </c>
      <c r="AJ203">
        <v>207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ROW(Source!A447)</f>
        <v>447</v>
      </c>
      <c r="B204">
        <v>40387976</v>
      </c>
      <c r="C204">
        <v>40387966</v>
      </c>
      <c r="D204">
        <v>26728329</v>
      </c>
      <c r="E204">
        <v>26675980</v>
      </c>
      <c r="F204">
        <v>1</v>
      </c>
      <c r="G204">
        <v>26675980</v>
      </c>
      <c r="H204">
        <v>3</v>
      </c>
      <c r="I204" t="s">
        <v>1234</v>
      </c>
      <c r="J204" t="s">
        <v>3</v>
      </c>
      <c r="K204" t="s">
        <v>299</v>
      </c>
      <c r="L204">
        <v>1339</v>
      </c>
      <c r="N204">
        <v>1007</v>
      </c>
      <c r="O204" t="s">
        <v>44</v>
      </c>
      <c r="P204" t="s">
        <v>44</v>
      </c>
      <c r="Q204">
        <v>1</v>
      </c>
      <c r="X204">
        <v>2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 t="s">
        <v>3</v>
      </c>
      <c r="AG204">
        <v>2</v>
      </c>
      <c r="AH204">
        <v>3</v>
      </c>
      <c r="AI204">
        <v>-1</v>
      </c>
      <c r="AJ204" t="s">
        <v>3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ROW(Source!A449)</f>
        <v>449</v>
      </c>
      <c r="B205">
        <v>40387982</v>
      </c>
      <c r="C205">
        <v>40387978</v>
      </c>
      <c r="D205">
        <v>26715131</v>
      </c>
      <c r="E205">
        <v>26675980</v>
      </c>
      <c r="F205">
        <v>1</v>
      </c>
      <c r="G205">
        <v>26675980</v>
      </c>
      <c r="H205">
        <v>1</v>
      </c>
      <c r="I205" t="s">
        <v>901</v>
      </c>
      <c r="J205" t="s">
        <v>3</v>
      </c>
      <c r="K205" t="s">
        <v>902</v>
      </c>
      <c r="L205">
        <v>1191</v>
      </c>
      <c r="N205">
        <v>1013</v>
      </c>
      <c r="O205" t="s">
        <v>903</v>
      </c>
      <c r="P205" t="s">
        <v>903</v>
      </c>
      <c r="Q205">
        <v>1</v>
      </c>
      <c r="X205">
        <v>14.6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1</v>
      </c>
      <c r="AF205" t="s">
        <v>3</v>
      </c>
      <c r="AG205">
        <v>14.6</v>
      </c>
      <c r="AH205">
        <v>2</v>
      </c>
      <c r="AI205">
        <v>40387979</v>
      </c>
      <c r="AJ205">
        <v>208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ROW(Source!A449)</f>
        <v>449</v>
      </c>
      <c r="B206">
        <v>40387983</v>
      </c>
      <c r="C206">
        <v>40387978</v>
      </c>
      <c r="D206">
        <v>26782376</v>
      </c>
      <c r="E206">
        <v>1</v>
      </c>
      <c r="F206">
        <v>1</v>
      </c>
      <c r="G206">
        <v>26675980</v>
      </c>
      <c r="H206">
        <v>3</v>
      </c>
      <c r="I206" t="s">
        <v>1010</v>
      </c>
      <c r="J206" t="s">
        <v>1011</v>
      </c>
      <c r="K206" t="s">
        <v>1012</v>
      </c>
      <c r="L206">
        <v>1339</v>
      </c>
      <c r="N206">
        <v>1007</v>
      </c>
      <c r="O206" t="s">
        <v>44</v>
      </c>
      <c r="P206" t="s">
        <v>44</v>
      </c>
      <c r="Q206">
        <v>1</v>
      </c>
      <c r="X206">
        <v>0.7</v>
      </c>
      <c r="Y206">
        <v>407.48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0.7</v>
      </c>
      <c r="AH206">
        <v>2</v>
      </c>
      <c r="AI206">
        <v>40387981</v>
      </c>
      <c r="AJ206">
        <v>210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ROW(Source!A449)</f>
        <v>449</v>
      </c>
      <c r="B207">
        <v>40387984</v>
      </c>
      <c r="C207">
        <v>40387978</v>
      </c>
      <c r="D207">
        <v>26728329</v>
      </c>
      <c r="E207">
        <v>26675980</v>
      </c>
      <c r="F207">
        <v>1</v>
      </c>
      <c r="G207">
        <v>26675980</v>
      </c>
      <c r="H207">
        <v>3</v>
      </c>
      <c r="I207" t="s">
        <v>1234</v>
      </c>
      <c r="J207" t="s">
        <v>3</v>
      </c>
      <c r="K207" t="s">
        <v>299</v>
      </c>
      <c r="L207">
        <v>1339</v>
      </c>
      <c r="N207">
        <v>1007</v>
      </c>
      <c r="O207" t="s">
        <v>44</v>
      </c>
      <c r="P207" t="s">
        <v>44</v>
      </c>
      <c r="Q207">
        <v>1</v>
      </c>
      <c r="X207">
        <v>2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 t="s">
        <v>3</v>
      </c>
      <c r="AG207">
        <v>2</v>
      </c>
      <c r="AH207">
        <v>3</v>
      </c>
      <c r="AI207">
        <v>-1</v>
      </c>
      <c r="AJ207" t="s">
        <v>3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ROW(Source!A451)</f>
        <v>451</v>
      </c>
      <c r="B208">
        <v>40387991</v>
      </c>
      <c r="C208">
        <v>40387986</v>
      </c>
      <c r="D208">
        <v>26715131</v>
      </c>
      <c r="E208">
        <v>26675980</v>
      </c>
      <c r="F208">
        <v>1</v>
      </c>
      <c r="G208">
        <v>26675980</v>
      </c>
      <c r="H208">
        <v>1</v>
      </c>
      <c r="I208" t="s">
        <v>901</v>
      </c>
      <c r="J208" t="s">
        <v>3</v>
      </c>
      <c r="K208" t="s">
        <v>902</v>
      </c>
      <c r="L208">
        <v>1191</v>
      </c>
      <c r="N208">
        <v>1013</v>
      </c>
      <c r="O208" t="s">
        <v>903</v>
      </c>
      <c r="P208" t="s">
        <v>903</v>
      </c>
      <c r="Q208">
        <v>1</v>
      </c>
      <c r="X208">
        <v>6.16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1</v>
      </c>
      <c r="AF208" t="s">
        <v>3</v>
      </c>
      <c r="AG208">
        <v>6.16</v>
      </c>
      <c r="AH208">
        <v>2</v>
      </c>
      <c r="AI208">
        <v>40387987</v>
      </c>
      <c r="AJ208">
        <v>211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ROW(Source!A451)</f>
        <v>451</v>
      </c>
      <c r="B209">
        <v>40387992</v>
      </c>
      <c r="C209">
        <v>40387986</v>
      </c>
      <c r="D209">
        <v>26787641</v>
      </c>
      <c r="E209">
        <v>1</v>
      </c>
      <c r="F209">
        <v>1</v>
      </c>
      <c r="G209">
        <v>26675980</v>
      </c>
      <c r="H209">
        <v>2</v>
      </c>
      <c r="I209" t="s">
        <v>938</v>
      </c>
      <c r="J209" t="s">
        <v>974</v>
      </c>
      <c r="K209" t="s">
        <v>975</v>
      </c>
      <c r="L209">
        <v>1367</v>
      </c>
      <c r="N209">
        <v>1011</v>
      </c>
      <c r="O209" t="s">
        <v>907</v>
      </c>
      <c r="P209" t="s">
        <v>907</v>
      </c>
      <c r="Q209">
        <v>1</v>
      </c>
      <c r="X209">
        <v>0.26</v>
      </c>
      <c r="Y209">
        <v>0</v>
      </c>
      <c r="Z209">
        <v>140.58000000000001</v>
      </c>
      <c r="AA209">
        <v>28.61</v>
      </c>
      <c r="AB209">
        <v>0</v>
      </c>
      <c r="AC209">
        <v>0</v>
      </c>
      <c r="AD209">
        <v>1</v>
      </c>
      <c r="AE209">
        <v>0</v>
      </c>
      <c r="AF209" t="s">
        <v>3</v>
      </c>
      <c r="AG209">
        <v>0.26</v>
      </c>
      <c r="AH209">
        <v>2</v>
      </c>
      <c r="AI209">
        <v>40387988</v>
      </c>
      <c r="AJ209">
        <v>212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ROW(Source!A451)</f>
        <v>451</v>
      </c>
      <c r="B210">
        <v>40387993</v>
      </c>
      <c r="C210">
        <v>40387986</v>
      </c>
      <c r="D210">
        <v>26763322</v>
      </c>
      <c r="E210">
        <v>1</v>
      </c>
      <c r="F210">
        <v>1</v>
      </c>
      <c r="G210">
        <v>26675980</v>
      </c>
      <c r="H210">
        <v>3</v>
      </c>
      <c r="I210" t="s">
        <v>565</v>
      </c>
      <c r="J210" t="s">
        <v>567</v>
      </c>
      <c r="K210" t="s">
        <v>566</v>
      </c>
      <c r="L210">
        <v>1339</v>
      </c>
      <c r="N210">
        <v>1007</v>
      </c>
      <c r="O210" t="s">
        <v>44</v>
      </c>
      <c r="P210" t="s">
        <v>44</v>
      </c>
      <c r="Q210">
        <v>1</v>
      </c>
      <c r="X210">
        <v>1.07</v>
      </c>
      <c r="Y210">
        <v>7.07</v>
      </c>
      <c r="Z210">
        <v>0</v>
      </c>
      <c r="AA210">
        <v>0</v>
      </c>
      <c r="AB210">
        <v>0</v>
      </c>
      <c r="AC210">
        <v>0</v>
      </c>
      <c r="AD210">
        <v>1</v>
      </c>
      <c r="AE210">
        <v>0</v>
      </c>
      <c r="AF210" t="s">
        <v>3</v>
      </c>
      <c r="AG210">
        <v>1.07</v>
      </c>
      <c r="AH210">
        <v>2</v>
      </c>
      <c r="AI210">
        <v>40387989</v>
      </c>
      <c r="AJ210">
        <v>213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ROW(Source!A451)</f>
        <v>451</v>
      </c>
      <c r="B211">
        <v>40387994</v>
      </c>
      <c r="C211">
        <v>40387986</v>
      </c>
      <c r="D211">
        <v>26728924</v>
      </c>
      <c r="E211">
        <v>26675980</v>
      </c>
      <c r="F211">
        <v>1</v>
      </c>
      <c r="G211">
        <v>26675980</v>
      </c>
      <c r="H211">
        <v>3</v>
      </c>
      <c r="I211" t="s">
        <v>1237</v>
      </c>
      <c r="J211" t="s">
        <v>3</v>
      </c>
      <c r="K211" t="s">
        <v>1238</v>
      </c>
      <c r="L211">
        <v>1354</v>
      </c>
      <c r="N211">
        <v>1010</v>
      </c>
      <c r="O211" t="s">
        <v>344</v>
      </c>
      <c r="P211" t="s">
        <v>344</v>
      </c>
      <c r="Q211">
        <v>1</v>
      </c>
      <c r="X211">
        <v>10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 t="s">
        <v>3</v>
      </c>
      <c r="AG211">
        <v>10</v>
      </c>
      <c r="AH211">
        <v>3</v>
      </c>
      <c r="AI211">
        <v>-1</v>
      </c>
      <c r="AJ211" t="s">
        <v>3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ROW(Source!A487)</f>
        <v>487</v>
      </c>
      <c r="B212">
        <v>40388000</v>
      </c>
      <c r="C212">
        <v>40387996</v>
      </c>
      <c r="D212">
        <v>26715131</v>
      </c>
      <c r="E212">
        <v>26675980</v>
      </c>
      <c r="F212">
        <v>1</v>
      </c>
      <c r="G212">
        <v>26675980</v>
      </c>
      <c r="H212">
        <v>1</v>
      </c>
      <c r="I212" t="s">
        <v>901</v>
      </c>
      <c r="J212" t="s">
        <v>3</v>
      </c>
      <c r="K212" t="s">
        <v>902</v>
      </c>
      <c r="L212">
        <v>1191</v>
      </c>
      <c r="N212">
        <v>1013</v>
      </c>
      <c r="O212" t="s">
        <v>903</v>
      </c>
      <c r="P212" t="s">
        <v>903</v>
      </c>
      <c r="Q212">
        <v>1</v>
      </c>
      <c r="X212">
        <v>1.38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</v>
      </c>
      <c r="AE212">
        <v>1</v>
      </c>
      <c r="AF212" t="s">
        <v>3</v>
      </c>
      <c r="AG212">
        <v>1.38</v>
      </c>
      <c r="AH212">
        <v>2</v>
      </c>
      <c r="AI212">
        <v>40387997</v>
      </c>
      <c r="AJ212">
        <v>215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ROW(Source!A487)</f>
        <v>487</v>
      </c>
      <c r="B213">
        <v>40388001</v>
      </c>
      <c r="C213">
        <v>40387996</v>
      </c>
      <c r="D213">
        <v>26787370</v>
      </c>
      <c r="E213">
        <v>1</v>
      </c>
      <c r="F213">
        <v>1</v>
      </c>
      <c r="G213">
        <v>26675980</v>
      </c>
      <c r="H213">
        <v>2</v>
      </c>
      <c r="I213" t="s">
        <v>979</v>
      </c>
      <c r="J213" t="s">
        <v>980</v>
      </c>
      <c r="K213" t="s">
        <v>981</v>
      </c>
      <c r="L213">
        <v>1367</v>
      </c>
      <c r="N213">
        <v>1011</v>
      </c>
      <c r="O213" t="s">
        <v>907</v>
      </c>
      <c r="P213" t="s">
        <v>907</v>
      </c>
      <c r="Q213">
        <v>1</v>
      </c>
      <c r="X213">
        <v>3.9874999999999998</v>
      </c>
      <c r="Y213">
        <v>0</v>
      </c>
      <c r="Z213">
        <v>162.4</v>
      </c>
      <c r="AA213">
        <v>28.6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3.9874999999999998</v>
      </c>
      <c r="AH213">
        <v>2</v>
      </c>
      <c r="AI213">
        <v>40387998</v>
      </c>
      <c r="AJ213">
        <v>216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ROW(Source!A487)</f>
        <v>487</v>
      </c>
      <c r="B214">
        <v>40388002</v>
      </c>
      <c r="C214">
        <v>40387996</v>
      </c>
      <c r="D214">
        <v>26787395</v>
      </c>
      <c r="E214">
        <v>1</v>
      </c>
      <c r="F214">
        <v>1</v>
      </c>
      <c r="G214">
        <v>26675980</v>
      </c>
      <c r="H214">
        <v>2</v>
      </c>
      <c r="I214" t="s">
        <v>982</v>
      </c>
      <c r="J214" t="s">
        <v>983</v>
      </c>
      <c r="K214" t="s">
        <v>984</v>
      </c>
      <c r="L214">
        <v>1367</v>
      </c>
      <c r="N214">
        <v>1011</v>
      </c>
      <c r="O214" t="s">
        <v>907</v>
      </c>
      <c r="P214" t="s">
        <v>907</v>
      </c>
      <c r="Q214">
        <v>1</v>
      </c>
      <c r="X214">
        <v>0.997</v>
      </c>
      <c r="Y214">
        <v>0</v>
      </c>
      <c r="Z214">
        <v>110.31</v>
      </c>
      <c r="AA214">
        <v>26.52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0.997</v>
      </c>
      <c r="AH214">
        <v>2</v>
      </c>
      <c r="AI214">
        <v>40387999</v>
      </c>
      <c r="AJ214">
        <v>217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ROW(Source!A488)</f>
        <v>488</v>
      </c>
      <c r="B215">
        <v>40388005</v>
      </c>
      <c r="C215">
        <v>40388003</v>
      </c>
      <c r="D215">
        <v>26715131</v>
      </c>
      <c r="E215">
        <v>26675980</v>
      </c>
      <c r="F215">
        <v>1</v>
      </c>
      <c r="G215">
        <v>26675980</v>
      </c>
      <c r="H215">
        <v>1</v>
      </c>
      <c r="I215" t="s">
        <v>901</v>
      </c>
      <c r="J215" t="s">
        <v>3</v>
      </c>
      <c r="K215" t="s">
        <v>902</v>
      </c>
      <c r="L215">
        <v>1191</v>
      </c>
      <c r="N215">
        <v>1013</v>
      </c>
      <c r="O215" t="s">
        <v>903</v>
      </c>
      <c r="P215" t="s">
        <v>903</v>
      </c>
      <c r="Q215">
        <v>1</v>
      </c>
      <c r="X215">
        <v>83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1</v>
      </c>
      <c r="AF215" t="s">
        <v>3</v>
      </c>
      <c r="AG215">
        <v>83</v>
      </c>
      <c r="AH215">
        <v>2</v>
      </c>
      <c r="AI215">
        <v>40388004</v>
      </c>
      <c r="AJ215">
        <v>218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ROW(Source!A489)</f>
        <v>489</v>
      </c>
      <c r="B216">
        <v>40388010</v>
      </c>
      <c r="C216">
        <v>40388006</v>
      </c>
      <c r="D216">
        <v>26715131</v>
      </c>
      <c r="E216">
        <v>26675980</v>
      </c>
      <c r="F216">
        <v>1</v>
      </c>
      <c r="G216">
        <v>26675980</v>
      </c>
      <c r="H216">
        <v>1</v>
      </c>
      <c r="I216" t="s">
        <v>901</v>
      </c>
      <c r="J216" t="s">
        <v>3</v>
      </c>
      <c r="K216" t="s">
        <v>902</v>
      </c>
      <c r="L216">
        <v>1191</v>
      </c>
      <c r="N216">
        <v>1013</v>
      </c>
      <c r="O216" t="s">
        <v>903</v>
      </c>
      <c r="P216" t="s">
        <v>903</v>
      </c>
      <c r="Q216">
        <v>1</v>
      </c>
      <c r="X216">
        <v>5.17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</v>
      </c>
      <c r="AE216">
        <v>1</v>
      </c>
      <c r="AF216" t="s">
        <v>3</v>
      </c>
      <c r="AG216">
        <v>5.17</v>
      </c>
      <c r="AH216">
        <v>2</v>
      </c>
      <c r="AI216">
        <v>40388007</v>
      </c>
      <c r="AJ216">
        <v>219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ROW(Source!A489)</f>
        <v>489</v>
      </c>
      <c r="B217">
        <v>40388011</v>
      </c>
      <c r="C217">
        <v>40388006</v>
      </c>
      <c r="D217">
        <v>26787388</v>
      </c>
      <c r="E217">
        <v>1</v>
      </c>
      <c r="F217">
        <v>1</v>
      </c>
      <c r="G217">
        <v>26675980</v>
      </c>
      <c r="H217">
        <v>2</v>
      </c>
      <c r="I217" t="s">
        <v>1013</v>
      </c>
      <c r="J217" t="s">
        <v>1014</v>
      </c>
      <c r="K217" t="s">
        <v>1015</v>
      </c>
      <c r="L217">
        <v>1367</v>
      </c>
      <c r="N217">
        <v>1011</v>
      </c>
      <c r="O217" t="s">
        <v>907</v>
      </c>
      <c r="P217" t="s">
        <v>907</v>
      </c>
      <c r="Q217">
        <v>1</v>
      </c>
      <c r="X217">
        <v>0.05</v>
      </c>
      <c r="Y217">
        <v>0</v>
      </c>
      <c r="Z217">
        <v>119.43</v>
      </c>
      <c r="AA217">
        <v>39.56</v>
      </c>
      <c r="AB217">
        <v>0</v>
      </c>
      <c r="AC217">
        <v>0</v>
      </c>
      <c r="AD217">
        <v>1</v>
      </c>
      <c r="AE217">
        <v>0</v>
      </c>
      <c r="AF217" t="s">
        <v>3</v>
      </c>
      <c r="AG217">
        <v>0.05</v>
      </c>
      <c r="AH217">
        <v>2</v>
      </c>
      <c r="AI217">
        <v>40388008</v>
      </c>
      <c r="AJ217">
        <v>220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ROW(Source!A489)</f>
        <v>489</v>
      </c>
      <c r="B218">
        <v>40388012</v>
      </c>
      <c r="C218">
        <v>40388006</v>
      </c>
      <c r="D218">
        <v>26728329</v>
      </c>
      <c r="E218">
        <v>26675980</v>
      </c>
      <c r="F218">
        <v>1</v>
      </c>
      <c r="G218">
        <v>26675980</v>
      </c>
      <c r="H218">
        <v>3</v>
      </c>
      <c r="I218" t="s">
        <v>1234</v>
      </c>
      <c r="J218" t="s">
        <v>3</v>
      </c>
      <c r="K218" t="s">
        <v>299</v>
      </c>
      <c r="L218">
        <v>1339</v>
      </c>
      <c r="N218">
        <v>1007</v>
      </c>
      <c r="O218" t="s">
        <v>44</v>
      </c>
      <c r="P218" t="s">
        <v>44</v>
      </c>
      <c r="Q218">
        <v>1</v>
      </c>
      <c r="X218">
        <v>2.5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 t="s">
        <v>3</v>
      </c>
      <c r="AG218">
        <v>2.5</v>
      </c>
      <c r="AH218">
        <v>3</v>
      </c>
      <c r="AI218">
        <v>-1</v>
      </c>
      <c r="AJ218" t="s">
        <v>3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ROW(Source!A491)</f>
        <v>491</v>
      </c>
      <c r="B219">
        <v>40388017</v>
      </c>
      <c r="C219">
        <v>40388014</v>
      </c>
      <c r="D219">
        <v>26715131</v>
      </c>
      <c r="E219">
        <v>26675980</v>
      </c>
      <c r="F219">
        <v>1</v>
      </c>
      <c r="G219">
        <v>26675980</v>
      </c>
      <c r="H219">
        <v>1</v>
      </c>
      <c r="I219" t="s">
        <v>901</v>
      </c>
      <c r="J219" t="s">
        <v>3</v>
      </c>
      <c r="K219" t="s">
        <v>902</v>
      </c>
      <c r="L219">
        <v>1191</v>
      </c>
      <c r="N219">
        <v>1013</v>
      </c>
      <c r="O219" t="s">
        <v>903</v>
      </c>
      <c r="P219" t="s">
        <v>903</v>
      </c>
      <c r="Q219">
        <v>1</v>
      </c>
      <c r="X219">
        <v>10.89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1</v>
      </c>
      <c r="AE219">
        <v>1</v>
      </c>
      <c r="AF219" t="s">
        <v>3</v>
      </c>
      <c r="AG219">
        <v>10.89</v>
      </c>
      <c r="AH219">
        <v>2</v>
      </c>
      <c r="AI219">
        <v>40388015</v>
      </c>
      <c r="AJ219">
        <v>222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ROW(Source!A491)</f>
        <v>491</v>
      </c>
      <c r="B220">
        <v>40388018</v>
      </c>
      <c r="C220">
        <v>40388014</v>
      </c>
      <c r="D220">
        <v>26728329</v>
      </c>
      <c r="E220">
        <v>26675980</v>
      </c>
      <c r="F220">
        <v>1</v>
      </c>
      <c r="G220">
        <v>26675980</v>
      </c>
      <c r="H220">
        <v>3</v>
      </c>
      <c r="I220" t="s">
        <v>1234</v>
      </c>
      <c r="J220" t="s">
        <v>3</v>
      </c>
      <c r="K220" t="s">
        <v>299</v>
      </c>
      <c r="L220">
        <v>1339</v>
      </c>
      <c r="N220">
        <v>1007</v>
      </c>
      <c r="O220" t="s">
        <v>44</v>
      </c>
      <c r="P220" t="s">
        <v>44</v>
      </c>
      <c r="Q220">
        <v>1</v>
      </c>
      <c r="X220">
        <v>2.5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 t="s">
        <v>3</v>
      </c>
      <c r="AG220">
        <v>2.5</v>
      </c>
      <c r="AH220">
        <v>3</v>
      </c>
      <c r="AI220">
        <v>-1</v>
      </c>
      <c r="AJ220" t="s">
        <v>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ROW(Source!A493)</f>
        <v>493</v>
      </c>
      <c r="B221">
        <v>40388024</v>
      </c>
      <c r="C221">
        <v>40388020</v>
      </c>
      <c r="D221">
        <v>26715131</v>
      </c>
      <c r="E221">
        <v>26675980</v>
      </c>
      <c r="F221">
        <v>1</v>
      </c>
      <c r="G221">
        <v>26675980</v>
      </c>
      <c r="H221">
        <v>1</v>
      </c>
      <c r="I221" t="s">
        <v>901</v>
      </c>
      <c r="J221" t="s">
        <v>3</v>
      </c>
      <c r="K221" t="s">
        <v>902</v>
      </c>
      <c r="L221">
        <v>1191</v>
      </c>
      <c r="N221">
        <v>1013</v>
      </c>
      <c r="O221" t="s">
        <v>903</v>
      </c>
      <c r="P221" t="s">
        <v>903</v>
      </c>
      <c r="Q221">
        <v>1</v>
      </c>
      <c r="X221">
        <v>4.04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1</v>
      </c>
      <c r="AF221" t="s">
        <v>3</v>
      </c>
      <c r="AG221">
        <v>4.04</v>
      </c>
      <c r="AH221">
        <v>2</v>
      </c>
      <c r="AI221">
        <v>40388021</v>
      </c>
      <c r="AJ221">
        <v>224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ROW(Source!A493)</f>
        <v>493</v>
      </c>
      <c r="B222">
        <v>40388025</v>
      </c>
      <c r="C222">
        <v>40388020</v>
      </c>
      <c r="D222">
        <v>26763322</v>
      </c>
      <c r="E222">
        <v>1</v>
      </c>
      <c r="F222">
        <v>1</v>
      </c>
      <c r="G222">
        <v>26675980</v>
      </c>
      <c r="H222">
        <v>3</v>
      </c>
      <c r="I222" t="s">
        <v>565</v>
      </c>
      <c r="J222" t="s">
        <v>567</v>
      </c>
      <c r="K222" t="s">
        <v>566</v>
      </c>
      <c r="L222">
        <v>1339</v>
      </c>
      <c r="N222">
        <v>1007</v>
      </c>
      <c r="O222" t="s">
        <v>44</v>
      </c>
      <c r="P222" t="s">
        <v>44</v>
      </c>
      <c r="Q222">
        <v>1</v>
      </c>
      <c r="X222">
        <v>0.63</v>
      </c>
      <c r="Y222">
        <v>7.07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0.63</v>
      </c>
      <c r="AH222">
        <v>2</v>
      </c>
      <c r="AI222">
        <v>40388022</v>
      </c>
      <c r="AJ222">
        <v>225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ROW(Source!A493)</f>
        <v>493</v>
      </c>
      <c r="B223">
        <v>40388026</v>
      </c>
      <c r="C223">
        <v>40388020</v>
      </c>
      <c r="D223">
        <v>26729899</v>
      </c>
      <c r="E223">
        <v>26675980</v>
      </c>
      <c r="F223">
        <v>1</v>
      </c>
      <c r="G223">
        <v>26675980</v>
      </c>
      <c r="H223">
        <v>3</v>
      </c>
      <c r="I223" t="s">
        <v>1239</v>
      </c>
      <c r="J223" t="s">
        <v>3</v>
      </c>
      <c r="K223" t="s">
        <v>1240</v>
      </c>
      <c r="L223">
        <v>1354</v>
      </c>
      <c r="N223">
        <v>1010</v>
      </c>
      <c r="O223" t="s">
        <v>344</v>
      </c>
      <c r="P223" t="s">
        <v>344</v>
      </c>
      <c r="Q223">
        <v>1</v>
      </c>
      <c r="X223">
        <v>30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 t="s">
        <v>3</v>
      </c>
      <c r="AG223">
        <v>30</v>
      </c>
      <c r="AH223">
        <v>3</v>
      </c>
      <c r="AI223">
        <v>-1</v>
      </c>
      <c r="AJ223" t="s">
        <v>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ROW(Source!A529)</f>
        <v>529</v>
      </c>
      <c r="B224">
        <v>40388032</v>
      </c>
      <c r="C224">
        <v>40388028</v>
      </c>
      <c r="D224">
        <v>26715131</v>
      </c>
      <c r="E224">
        <v>26675980</v>
      </c>
      <c r="F224">
        <v>1</v>
      </c>
      <c r="G224">
        <v>26675980</v>
      </c>
      <c r="H224">
        <v>1</v>
      </c>
      <c r="I224" t="s">
        <v>901</v>
      </c>
      <c r="J224" t="s">
        <v>3</v>
      </c>
      <c r="K224" t="s">
        <v>902</v>
      </c>
      <c r="L224">
        <v>1191</v>
      </c>
      <c r="N224">
        <v>1013</v>
      </c>
      <c r="O224" t="s">
        <v>903</v>
      </c>
      <c r="P224" t="s">
        <v>903</v>
      </c>
      <c r="Q224">
        <v>1</v>
      </c>
      <c r="X224">
        <v>1.38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1</v>
      </c>
      <c r="AF224" t="s">
        <v>3</v>
      </c>
      <c r="AG224">
        <v>1.38</v>
      </c>
      <c r="AH224">
        <v>2</v>
      </c>
      <c r="AI224">
        <v>40388029</v>
      </c>
      <c r="AJ224">
        <v>227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ROW(Source!A529)</f>
        <v>529</v>
      </c>
      <c r="B225">
        <v>40388033</v>
      </c>
      <c r="C225">
        <v>40388028</v>
      </c>
      <c r="D225">
        <v>26787370</v>
      </c>
      <c r="E225">
        <v>1</v>
      </c>
      <c r="F225">
        <v>1</v>
      </c>
      <c r="G225">
        <v>26675980</v>
      </c>
      <c r="H225">
        <v>2</v>
      </c>
      <c r="I225" t="s">
        <v>979</v>
      </c>
      <c r="J225" t="s">
        <v>980</v>
      </c>
      <c r="K225" t="s">
        <v>981</v>
      </c>
      <c r="L225">
        <v>1367</v>
      </c>
      <c r="N225">
        <v>1011</v>
      </c>
      <c r="O225" t="s">
        <v>907</v>
      </c>
      <c r="P225" t="s">
        <v>907</v>
      </c>
      <c r="Q225">
        <v>1</v>
      </c>
      <c r="X225">
        <v>3.9874999999999998</v>
      </c>
      <c r="Y225">
        <v>0</v>
      </c>
      <c r="Z225">
        <v>162.4</v>
      </c>
      <c r="AA225">
        <v>28.6</v>
      </c>
      <c r="AB225">
        <v>0</v>
      </c>
      <c r="AC225">
        <v>0</v>
      </c>
      <c r="AD225">
        <v>1</v>
      </c>
      <c r="AE225">
        <v>0</v>
      </c>
      <c r="AF225" t="s">
        <v>3</v>
      </c>
      <c r="AG225">
        <v>3.9874999999999998</v>
      </c>
      <c r="AH225">
        <v>2</v>
      </c>
      <c r="AI225">
        <v>40388030</v>
      </c>
      <c r="AJ225">
        <v>228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ROW(Source!A529)</f>
        <v>529</v>
      </c>
      <c r="B226">
        <v>40388034</v>
      </c>
      <c r="C226">
        <v>40388028</v>
      </c>
      <c r="D226">
        <v>26787395</v>
      </c>
      <c r="E226">
        <v>1</v>
      </c>
      <c r="F226">
        <v>1</v>
      </c>
      <c r="G226">
        <v>26675980</v>
      </c>
      <c r="H226">
        <v>2</v>
      </c>
      <c r="I226" t="s">
        <v>982</v>
      </c>
      <c r="J226" t="s">
        <v>983</v>
      </c>
      <c r="K226" t="s">
        <v>984</v>
      </c>
      <c r="L226">
        <v>1367</v>
      </c>
      <c r="N226">
        <v>1011</v>
      </c>
      <c r="O226" t="s">
        <v>907</v>
      </c>
      <c r="P226" t="s">
        <v>907</v>
      </c>
      <c r="Q226">
        <v>1</v>
      </c>
      <c r="X226">
        <v>0.997</v>
      </c>
      <c r="Y226">
        <v>0</v>
      </c>
      <c r="Z226">
        <v>110.31</v>
      </c>
      <c r="AA226">
        <v>26.52</v>
      </c>
      <c r="AB226">
        <v>0</v>
      </c>
      <c r="AC226">
        <v>0</v>
      </c>
      <c r="AD226">
        <v>1</v>
      </c>
      <c r="AE226">
        <v>0</v>
      </c>
      <c r="AF226" t="s">
        <v>3</v>
      </c>
      <c r="AG226">
        <v>0.997</v>
      </c>
      <c r="AH226">
        <v>2</v>
      </c>
      <c r="AI226">
        <v>40388031</v>
      </c>
      <c r="AJ226">
        <v>229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ROW(Source!A530)</f>
        <v>530</v>
      </c>
      <c r="B227">
        <v>40388037</v>
      </c>
      <c r="C227">
        <v>40388035</v>
      </c>
      <c r="D227">
        <v>26715131</v>
      </c>
      <c r="E227">
        <v>26675980</v>
      </c>
      <c r="F227">
        <v>1</v>
      </c>
      <c r="G227">
        <v>26675980</v>
      </c>
      <c r="H227">
        <v>1</v>
      </c>
      <c r="I227" t="s">
        <v>901</v>
      </c>
      <c r="J227" t="s">
        <v>3</v>
      </c>
      <c r="K227" t="s">
        <v>902</v>
      </c>
      <c r="L227">
        <v>1191</v>
      </c>
      <c r="N227">
        <v>1013</v>
      </c>
      <c r="O227" t="s">
        <v>903</v>
      </c>
      <c r="P227" t="s">
        <v>903</v>
      </c>
      <c r="Q227">
        <v>1</v>
      </c>
      <c r="X227">
        <v>83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1</v>
      </c>
      <c r="AF227" t="s">
        <v>3</v>
      </c>
      <c r="AG227">
        <v>83</v>
      </c>
      <c r="AH227">
        <v>2</v>
      </c>
      <c r="AI227">
        <v>40388036</v>
      </c>
      <c r="AJ227">
        <v>230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ROW(Source!A531)</f>
        <v>531</v>
      </c>
      <c r="B228">
        <v>40388042</v>
      </c>
      <c r="C228">
        <v>40388038</v>
      </c>
      <c r="D228">
        <v>26715131</v>
      </c>
      <c r="E228">
        <v>26675980</v>
      </c>
      <c r="F228">
        <v>1</v>
      </c>
      <c r="G228">
        <v>26675980</v>
      </c>
      <c r="H228">
        <v>1</v>
      </c>
      <c r="I228" t="s">
        <v>901</v>
      </c>
      <c r="J228" t="s">
        <v>3</v>
      </c>
      <c r="K228" t="s">
        <v>902</v>
      </c>
      <c r="L228">
        <v>1191</v>
      </c>
      <c r="N228">
        <v>1013</v>
      </c>
      <c r="O228" t="s">
        <v>903</v>
      </c>
      <c r="P228" t="s">
        <v>903</v>
      </c>
      <c r="Q228">
        <v>1</v>
      </c>
      <c r="X228">
        <v>11.9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</v>
      </c>
      <c r="AE228">
        <v>1</v>
      </c>
      <c r="AF228" t="s">
        <v>3</v>
      </c>
      <c r="AG228">
        <v>11.9</v>
      </c>
      <c r="AH228">
        <v>2</v>
      </c>
      <c r="AI228">
        <v>40388039</v>
      </c>
      <c r="AJ228">
        <v>231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ROW(Source!A531)</f>
        <v>531</v>
      </c>
      <c r="B229">
        <v>40388043</v>
      </c>
      <c r="C229">
        <v>40388038</v>
      </c>
      <c r="D229">
        <v>26787388</v>
      </c>
      <c r="E229">
        <v>1</v>
      </c>
      <c r="F229">
        <v>1</v>
      </c>
      <c r="G229">
        <v>26675980</v>
      </c>
      <c r="H229">
        <v>2</v>
      </c>
      <c r="I229" t="s">
        <v>1013</v>
      </c>
      <c r="J229" t="s">
        <v>1014</v>
      </c>
      <c r="K229" t="s">
        <v>1015</v>
      </c>
      <c r="L229">
        <v>1367</v>
      </c>
      <c r="N229">
        <v>1011</v>
      </c>
      <c r="O229" t="s">
        <v>907</v>
      </c>
      <c r="P229" t="s">
        <v>907</v>
      </c>
      <c r="Q229">
        <v>1</v>
      </c>
      <c r="X229">
        <v>0.05</v>
      </c>
      <c r="Y229">
        <v>0</v>
      </c>
      <c r="Z229">
        <v>119.43</v>
      </c>
      <c r="AA229">
        <v>39.56</v>
      </c>
      <c r="AB229">
        <v>0</v>
      </c>
      <c r="AC229">
        <v>0</v>
      </c>
      <c r="AD229">
        <v>1</v>
      </c>
      <c r="AE229">
        <v>0</v>
      </c>
      <c r="AF229" t="s">
        <v>3</v>
      </c>
      <c r="AG229">
        <v>0.05</v>
      </c>
      <c r="AH229">
        <v>2</v>
      </c>
      <c r="AI229">
        <v>40388040</v>
      </c>
      <c r="AJ229">
        <v>232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ROW(Source!A531)</f>
        <v>531</v>
      </c>
      <c r="B230">
        <v>40388044</v>
      </c>
      <c r="C230">
        <v>40388038</v>
      </c>
      <c r="D230">
        <v>26728329</v>
      </c>
      <c r="E230">
        <v>26675980</v>
      </c>
      <c r="F230">
        <v>1</v>
      </c>
      <c r="G230">
        <v>26675980</v>
      </c>
      <c r="H230">
        <v>3</v>
      </c>
      <c r="I230" t="s">
        <v>1234</v>
      </c>
      <c r="J230" t="s">
        <v>3</v>
      </c>
      <c r="K230" t="s">
        <v>299</v>
      </c>
      <c r="L230">
        <v>1339</v>
      </c>
      <c r="N230">
        <v>1007</v>
      </c>
      <c r="O230" t="s">
        <v>44</v>
      </c>
      <c r="P230" t="s">
        <v>44</v>
      </c>
      <c r="Q230">
        <v>1</v>
      </c>
      <c r="X230">
        <v>3.5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 t="s">
        <v>3</v>
      </c>
      <c r="AG230">
        <v>3.5</v>
      </c>
      <c r="AH230">
        <v>3</v>
      </c>
      <c r="AI230">
        <v>-1</v>
      </c>
      <c r="AJ230" t="s">
        <v>3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ROW(Source!A533)</f>
        <v>533</v>
      </c>
      <c r="B231">
        <v>40388049</v>
      </c>
      <c r="C231">
        <v>40388046</v>
      </c>
      <c r="D231">
        <v>26715131</v>
      </c>
      <c r="E231">
        <v>26675980</v>
      </c>
      <c r="F231">
        <v>1</v>
      </c>
      <c r="G231">
        <v>26675980</v>
      </c>
      <c r="H231">
        <v>1</v>
      </c>
      <c r="I231" t="s">
        <v>901</v>
      </c>
      <c r="J231" t="s">
        <v>3</v>
      </c>
      <c r="K231" t="s">
        <v>902</v>
      </c>
      <c r="L231">
        <v>1191</v>
      </c>
      <c r="N231">
        <v>1013</v>
      </c>
      <c r="O231" t="s">
        <v>903</v>
      </c>
      <c r="P231" t="s">
        <v>903</v>
      </c>
      <c r="Q231">
        <v>1</v>
      </c>
      <c r="X231">
        <v>15.24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</v>
      </c>
      <c r="AE231">
        <v>1</v>
      </c>
      <c r="AF231" t="s">
        <v>3</v>
      </c>
      <c r="AG231">
        <v>15.24</v>
      </c>
      <c r="AH231">
        <v>2</v>
      </c>
      <c r="AI231">
        <v>40388047</v>
      </c>
      <c r="AJ231">
        <v>234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ROW(Source!A533)</f>
        <v>533</v>
      </c>
      <c r="B232">
        <v>40388050</v>
      </c>
      <c r="C232">
        <v>40388046</v>
      </c>
      <c r="D232">
        <v>26728329</v>
      </c>
      <c r="E232">
        <v>26675980</v>
      </c>
      <c r="F232">
        <v>1</v>
      </c>
      <c r="G232">
        <v>26675980</v>
      </c>
      <c r="H232">
        <v>3</v>
      </c>
      <c r="I232" t="s">
        <v>1234</v>
      </c>
      <c r="J232" t="s">
        <v>3</v>
      </c>
      <c r="K232" t="s">
        <v>299</v>
      </c>
      <c r="L232">
        <v>1339</v>
      </c>
      <c r="N232">
        <v>1007</v>
      </c>
      <c r="O232" t="s">
        <v>44</v>
      </c>
      <c r="P232" t="s">
        <v>44</v>
      </c>
      <c r="Q232">
        <v>1</v>
      </c>
      <c r="X232">
        <v>3.5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 t="s">
        <v>3</v>
      </c>
      <c r="AG232">
        <v>3.5</v>
      </c>
      <c r="AH232">
        <v>3</v>
      </c>
      <c r="AI232">
        <v>-1</v>
      </c>
      <c r="AJ232" t="s">
        <v>3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ROW(Source!A535)</f>
        <v>535</v>
      </c>
      <c r="B233">
        <v>40388056</v>
      </c>
      <c r="C233">
        <v>40388052</v>
      </c>
      <c r="D233">
        <v>26715131</v>
      </c>
      <c r="E233">
        <v>26675980</v>
      </c>
      <c r="F233">
        <v>1</v>
      </c>
      <c r="G233">
        <v>26675980</v>
      </c>
      <c r="H233">
        <v>1</v>
      </c>
      <c r="I233" t="s">
        <v>901</v>
      </c>
      <c r="J233" t="s">
        <v>3</v>
      </c>
      <c r="K233" t="s">
        <v>902</v>
      </c>
      <c r="L233">
        <v>1191</v>
      </c>
      <c r="N233">
        <v>1013</v>
      </c>
      <c r="O233" t="s">
        <v>903</v>
      </c>
      <c r="P233" t="s">
        <v>903</v>
      </c>
      <c r="Q233">
        <v>1</v>
      </c>
      <c r="X233">
        <v>11.52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1</v>
      </c>
      <c r="AF233" t="s">
        <v>3</v>
      </c>
      <c r="AG233">
        <v>11.52</v>
      </c>
      <c r="AH233">
        <v>2</v>
      </c>
      <c r="AI233">
        <v>40388053</v>
      </c>
      <c r="AJ233">
        <v>236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ROW(Source!A535)</f>
        <v>535</v>
      </c>
      <c r="B234">
        <v>40388057</v>
      </c>
      <c r="C234">
        <v>40388052</v>
      </c>
      <c r="D234">
        <v>26763322</v>
      </c>
      <c r="E234">
        <v>1</v>
      </c>
      <c r="F234">
        <v>1</v>
      </c>
      <c r="G234">
        <v>26675980</v>
      </c>
      <c r="H234">
        <v>3</v>
      </c>
      <c r="I234" t="s">
        <v>565</v>
      </c>
      <c r="J234" t="s">
        <v>567</v>
      </c>
      <c r="K234" t="s">
        <v>566</v>
      </c>
      <c r="L234">
        <v>1339</v>
      </c>
      <c r="N234">
        <v>1007</v>
      </c>
      <c r="O234" t="s">
        <v>44</v>
      </c>
      <c r="P234" t="s">
        <v>44</v>
      </c>
      <c r="Q234">
        <v>1</v>
      </c>
      <c r="X234">
        <v>1.05</v>
      </c>
      <c r="Y234">
        <v>7.07</v>
      </c>
      <c r="Z234">
        <v>0</v>
      </c>
      <c r="AA234">
        <v>0</v>
      </c>
      <c r="AB234">
        <v>0</v>
      </c>
      <c r="AC234">
        <v>0</v>
      </c>
      <c r="AD234">
        <v>1</v>
      </c>
      <c r="AE234">
        <v>0</v>
      </c>
      <c r="AF234" t="s">
        <v>3</v>
      </c>
      <c r="AG234">
        <v>1.05</v>
      </c>
      <c r="AH234">
        <v>2</v>
      </c>
      <c r="AI234">
        <v>40388054</v>
      </c>
      <c r="AJ234">
        <v>237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ROW(Source!A535)</f>
        <v>535</v>
      </c>
      <c r="B235">
        <v>40388058</v>
      </c>
      <c r="C235">
        <v>40388052</v>
      </c>
      <c r="D235">
        <v>26729899</v>
      </c>
      <c r="E235">
        <v>26675980</v>
      </c>
      <c r="F235">
        <v>1</v>
      </c>
      <c r="G235">
        <v>26675980</v>
      </c>
      <c r="H235">
        <v>3</v>
      </c>
      <c r="I235" t="s">
        <v>1239</v>
      </c>
      <c r="J235" t="s">
        <v>3</v>
      </c>
      <c r="K235" t="s">
        <v>1240</v>
      </c>
      <c r="L235">
        <v>1354</v>
      </c>
      <c r="N235">
        <v>1010</v>
      </c>
      <c r="O235" t="s">
        <v>344</v>
      </c>
      <c r="P235" t="s">
        <v>344</v>
      </c>
      <c r="Q235">
        <v>1</v>
      </c>
      <c r="X235">
        <v>50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 t="s">
        <v>3</v>
      </c>
      <c r="AG235">
        <v>50</v>
      </c>
      <c r="AH235">
        <v>3</v>
      </c>
      <c r="AI235">
        <v>-1</v>
      </c>
      <c r="AJ235" t="s">
        <v>3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ROW(Source!A571)</f>
        <v>571</v>
      </c>
      <c r="B236">
        <v>40388064</v>
      </c>
      <c r="C236">
        <v>40388060</v>
      </c>
      <c r="D236">
        <v>26715131</v>
      </c>
      <c r="E236">
        <v>26675980</v>
      </c>
      <c r="F236">
        <v>1</v>
      </c>
      <c r="G236">
        <v>26675980</v>
      </c>
      <c r="H236">
        <v>1</v>
      </c>
      <c r="I236" t="s">
        <v>901</v>
      </c>
      <c r="J236" t="s">
        <v>3</v>
      </c>
      <c r="K236" t="s">
        <v>902</v>
      </c>
      <c r="L236">
        <v>1191</v>
      </c>
      <c r="N236">
        <v>1013</v>
      </c>
      <c r="O236" t="s">
        <v>903</v>
      </c>
      <c r="P236" t="s">
        <v>903</v>
      </c>
      <c r="Q236">
        <v>1</v>
      </c>
      <c r="X236">
        <v>1.38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1</v>
      </c>
      <c r="AE236">
        <v>1</v>
      </c>
      <c r="AF236" t="s">
        <v>3</v>
      </c>
      <c r="AG236">
        <v>1.38</v>
      </c>
      <c r="AH236">
        <v>2</v>
      </c>
      <c r="AI236">
        <v>40388061</v>
      </c>
      <c r="AJ236">
        <v>239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ROW(Source!A571)</f>
        <v>571</v>
      </c>
      <c r="B237">
        <v>40388065</v>
      </c>
      <c r="C237">
        <v>40388060</v>
      </c>
      <c r="D237">
        <v>26787370</v>
      </c>
      <c r="E237">
        <v>1</v>
      </c>
      <c r="F237">
        <v>1</v>
      </c>
      <c r="G237">
        <v>26675980</v>
      </c>
      <c r="H237">
        <v>2</v>
      </c>
      <c r="I237" t="s">
        <v>979</v>
      </c>
      <c r="J237" t="s">
        <v>980</v>
      </c>
      <c r="K237" t="s">
        <v>981</v>
      </c>
      <c r="L237">
        <v>1367</v>
      </c>
      <c r="N237">
        <v>1011</v>
      </c>
      <c r="O237" t="s">
        <v>907</v>
      </c>
      <c r="P237" t="s">
        <v>907</v>
      </c>
      <c r="Q237">
        <v>1</v>
      </c>
      <c r="X237">
        <v>3.9874999999999998</v>
      </c>
      <c r="Y237">
        <v>0</v>
      </c>
      <c r="Z237">
        <v>162.4</v>
      </c>
      <c r="AA237">
        <v>28.6</v>
      </c>
      <c r="AB237">
        <v>0</v>
      </c>
      <c r="AC237">
        <v>0</v>
      </c>
      <c r="AD237">
        <v>1</v>
      </c>
      <c r="AE237">
        <v>0</v>
      </c>
      <c r="AF237" t="s">
        <v>3</v>
      </c>
      <c r="AG237">
        <v>3.9874999999999998</v>
      </c>
      <c r="AH237">
        <v>2</v>
      </c>
      <c r="AI237">
        <v>40388062</v>
      </c>
      <c r="AJ237">
        <v>240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ROW(Source!A571)</f>
        <v>571</v>
      </c>
      <c r="B238">
        <v>40388066</v>
      </c>
      <c r="C238">
        <v>40388060</v>
      </c>
      <c r="D238">
        <v>26787395</v>
      </c>
      <c r="E238">
        <v>1</v>
      </c>
      <c r="F238">
        <v>1</v>
      </c>
      <c r="G238">
        <v>26675980</v>
      </c>
      <c r="H238">
        <v>2</v>
      </c>
      <c r="I238" t="s">
        <v>982</v>
      </c>
      <c r="J238" t="s">
        <v>983</v>
      </c>
      <c r="K238" t="s">
        <v>984</v>
      </c>
      <c r="L238">
        <v>1367</v>
      </c>
      <c r="N238">
        <v>1011</v>
      </c>
      <c r="O238" t="s">
        <v>907</v>
      </c>
      <c r="P238" t="s">
        <v>907</v>
      </c>
      <c r="Q238">
        <v>1</v>
      </c>
      <c r="X238">
        <v>0.997</v>
      </c>
      <c r="Y238">
        <v>0</v>
      </c>
      <c r="Z238">
        <v>110.31</v>
      </c>
      <c r="AA238">
        <v>26.52</v>
      </c>
      <c r="AB238">
        <v>0</v>
      </c>
      <c r="AC238">
        <v>0</v>
      </c>
      <c r="AD238">
        <v>1</v>
      </c>
      <c r="AE238">
        <v>0</v>
      </c>
      <c r="AF238" t="s">
        <v>3</v>
      </c>
      <c r="AG238">
        <v>0.997</v>
      </c>
      <c r="AH238">
        <v>2</v>
      </c>
      <c r="AI238">
        <v>40388063</v>
      </c>
      <c r="AJ238">
        <v>241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ROW(Source!A572)</f>
        <v>572</v>
      </c>
      <c r="B239">
        <v>40388069</v>
      </c>
      <c r="C239">
        <v>40388067</v>
      </c>
      <c r="D239">
        <v>26715131</v>
      </c>
      <c r="E239">
        <v>26675980</v>
      </c>
      <c r="F239">
        <v>1</v>
      </c>
      <c r="G239">
        <v>26675980</v>
      </c>
      <c r="H239">
        <v>1</v>
      </c>
      <c r="I239" t="s">
        <v>901</v>
      </c>
      <c r="J239" t="s">
        <v>3</v>
      </c>
      <c r="K239" t="s">
        <v>902</v>
      </c>
      <c r="L239">
        <v>1191</v>
      </c>
      <c r="N239">
        <v>1013</v>
      </c>
      <c r="O239" t="s">
        <v>903</v>
      </c>
      <c r="P239" t="s">
        <v>903</v>
      </c>
      <c r="Q239">
        <v>1</v>
      </c>
      <c r="X239">
        <v>83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1</v>
      </c>
      <c r="AF239" t="s">
        <v>3</v>
      </c>
      <c r="AG239">
        <v>83</v>
      </c>
      <c r="AH239">
        <v>2</v>
      </c>
      <c r="AI239">
        <v>40388068</v>
      </c>
      <c r="AJ239">
        <v>242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ROW(Source!A573)</f>
        <v>573</v>
      </c>
      <c r="B240">
        <v>40388075</v>
      </c>
      <c r="C240">
        <v>40388070</v>
      </c>
      <c r="D240">
        <v>26715131</v>
      </c>
      <c r="E240">
        <v>26675980</v>
      </c>
      <c r="F240">
        <v>1</v>
      </c>
      <c r="G240">
        <v>26675980</v>
      </c>
      <c r="H240">
        <v>1</v>
      </c>
      <c r="I240" t="s">
        <v>901</v>
      </c>
      <c r="J240" t="s">
        <v>3</v>
      </c>
      <c r="K240" t="s">
        <v>902</v>
      </c>
      <c r="L240">
        <v>1191</v>
      </c>
      <c r="N240">
        <v>1013</v>
      </c>
      <c r="O240" t="s">
        <v>903</v>
      </c>
      <c r="P240" t="s">
        <v>903</v>
      </c>
      <c r="Q240">
        <v>1</v>
      </c>
      <c r="X240">
        <v>29.95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</v>
      </c>
      <c r="AE240">
        <v>1</v>
      </c>
      <c r="AF240" t="s">
        <v>3</v>
      </c>
      <c r="AG240">
        <v>29.95</v>
      </c>
      <c r="AH240">
        <v>2</v>
      </c>
      <c r="AI240">
        <v>40388071</v>
      </c>
      <c r="AJ240">
        <v>243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ROW(Source!A573)</f>
        <v>573</v>
      </c>
      <c r="B241">
        <v>40388076</v>
      </c>
      <c r="C241">
        <v>40388070</v>
      </c>
      <c r="D241">
        <v>26787384</v>
      </c>
      <c r="E241">
        <v>1</v>
      </c>
      <c r="F241">
        <v>1</v>
      </c>
      <c r="G241">
        <v>26675980</v>
      </c>
      <c r="H241">
        <v>2</v>
      </c>
      <c r="I241" t="s">
        <v>1016</v>
      </c>
      <c r="J241" t="s">
        <v>1017</v>
      </c>
      <c r="K241" t="s">
        <v>1018</v>
      </c>
      <c r="L241">
        <v>1367</v>
      </c>
      <c r="N241">
        <v>1011</v>
      </c>
      <c r="O241" t="s">
        <v>907</v>
      </c>
      <c r="P241" t="s">
        <v>907</v>
      </c>
      <c r="Q241">
        <v>1</v>
      </c>
      <c r="X241">
        <v>0.54</v>
      </c>
      <c r="Y241">
        <v>0</v>
      </c>
      <c r="Z241">
        <v>80</v>
      </c>
      <c r="AA241">
        <v>20.87</v>
      </c>
      <c r="AB241">
        <v>0</v>
      </c>
      <c r="AC241">
        <v>0</v>
      </c>
      <c r="AD241">
        <v>1</v>
      </c>
      <c r="AE241">
        <v>0</v>
      </c>
      <c r="AF241" t="s">
        <v>3</v>
      </c>
      <c r="AG241">
        <v>0.54</v>
      </c>
      <c r="AH241">
        <v>2</v>
      </c>
      <c r="AI241">
        <v>40388072</v>
      </c>
      <c r="AJ241">
        <v>244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ROW(Source!A573)</f>
        <v>573</v>
      </c>
      <c r="B242">
        <v>40388077</v>
      </c>
      <c r="C242">
        <v>40388070</v>
      </c>
      <c r="D242">
        <v>26782376</v>
      </c>
      <c r="E242">
        <v>1</v>
      </c>
      <c r="F242">
        <v>1</v>
      </c>
      <c r="G242">
        <v>26675980</v>
      </c>
      <c r="H242">
        <v>3</v>
      </c>
      <c r="I242" t="s">
        <v>1010</v>
      </c>
      <c r="J242" t="s">
        <v>1011</v>
      </c>
      <c r="K242" t="s">
        <v>1012</v>
      </c>
      <c r="L242">
        <v>1339</v>
      </c>
      <c r="N242">
        <v>1007</v>
      </c>
      <c r="O242" t="s">
        <v>44</v>
      </c>
      <c r="P242" t="s">
        <v>44</v>
      </c>
      <c r="Q242">
        <v>1</v>
      </c>
      <c r="X242">
        <v>2.1</v>
      </c>
      <c r="Y242">
        <v>407.48</v>
      </c>
      <c r="Z242">
        <v>0</v>
      </c>
      <c r="AA242">
        <v>0</v>
      </c>
      <c r="AB242">
        <v>0</v>
      </c>
      <c r="AC242">
        <v>0</v>
      </c>
      <c r="AD242">
        <v>1</v>
      </c>
      <c r="AE242">
        <v>0</v>
      </c>
      <c r="AF242" t="s">
        <v>3</v>
      </c>
      <c r="AG242">
        <v>2.1</v>
      </c>
      <c r="AH242">
        <v>2</v>
      </c>
      <c r="AI242">
        <v>40388074</v>
      </c>
      <c r="AJ242">
        <v>246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ROW(Source!A573)</f>
        <v>573</v>
      </c>
      <c r="B243">
        <v>40388078</v>
      </c>
      <c r="C243">
        <v>40388070</v>
      </c>
      <c r="D243">
        <v>26728329</v>
      </c>
      <c r="E243">
        <v>26675980</v>
      </c>
      <c r="F243">
        <v>1</v>
      </c>
      <c r="G243">
        <v>26675980</v>
      </c>
      <c r="H243">
        <v>3</v>
      </c>
      <c r="I243" t="s">
        <v>1234</v>
      </c>
      <c r="J243" t="s">
        <v>3</v>
      </c>
      <c r="K243" t="s">
        <v>299</v>
      </c>
      <c r="L243">
        <v>1339</v>
      </c>
      <c r="N243">
        <v>1007</v>
      </c>
      <c r="O243" t="s">
        <v>44</v>
      </c>
      <c r="P243" t="s">
        <v>44</v>
      </c>
      <c r="Q243">
        <v>1</v>
      </c>
      <c r="X243">
        <v>6.2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 t="s">
        <v>3</v>
      </c>
      <c r="AG243">
        <v>6.2</v>
      </c>
      <c r="AH243">
        <v>3</v>
      </c>
      <c r="AI243">
        <v>-1</v>
      </c>
      <c r="AJ243" t="s">
        <v>3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ROW(Source!A575)</f>
        <v>575</v>
      </c>
      <c r="B244">
        <v>40388084</v>
      </c>
      <c r="C244">
        <v>40388080</v>
      </c>
      <c r="D244">
        <v>26715131</v>
      </c>
      <c r="E244">
        <v>26675980</v>
      </c>
      <c r="F244">
        <v>1</v>
      </c>
      <c r="G244">
        <v>26675980</v>
      </c>
      <c r="H244">
        <v>1</v>
      </c>
      <c r="I244" t="s">
        <v>901</v>
      </c>
      <c r="J244" t="s">
        <v>3</v>
      </c>
      <c r="K244" t="s">
        <v>902</v>
      </c>
      <c r="L244">
        <v>1191</v>
      </c>
      <c r="N244">
        <v>1013</v>
      </c>
      <c r="O244" t="s">
        <v>903</v>
      </c>
      <c r="P244" t="s">
        <v>903</v>
      </c>
      <c r="Q244">
        <v>1</v>
      </c>
      <c r="X244">
        <v>51.09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1</v>
      </c>
      <c r="AF244" t="s">
        <v>3</v>
      </c>
      <c r="AG244">
        <v>51.09</v>
      </c>
      <c r="AH244">
        <v>2</v>
      </c>
      <c r="AI244">
        <v>40388081</v>
      </c>
      <c r="AJ244">
        <v>247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ROW(Source!A575)</f>
        <v>575</v>
      </c>
      <c r="B245">
        <v>40388085</v>
      </c>
      <c r="C245">
        <v>40388080</v>
      </c>
      <c r="D245">
        <v>26782376</v>
      </c>
      <c r="E245">
        <v>1</v>
      </c>
      <c r="F245">
        <v>1</v>
      </c>
      <c r="G245">
        <v>26675980</v>
      </c>
      <c r="H245">
        <v>3</v>
      </c>
      <c r="I245" t="s">
        <v>1010</v>
      </c>
      <c r="J245" t="s">
        <v>1011</v>
      </c>
      <c r="K245" t="s">
        <v>1012</v>
      </c>
      <c r="L245">
        <v>1339</v>
      </c>
      <c r="N245">
        <v>1007</v>
      </c>
      <c r="O245" t="s">
        <v>44</v>
      </c>
      <c r="P245" t="s">
        <v>44</v>
      </c>
      <c r="Q245">
        <v>1</v>
      </c>
      <c r="X245">
        <v>2.1</v>
      </c>
      <c r="Y245">
        <v>407.48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2.1</v>
      </c>
      <c r="AH245">
        <v>2</v>
      </c>
      <c r="AI245">
        <v>40388083</v>
      </c>
      <c r="AJ245">
        <v>249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ROW(Source!A575)</f>
        <v>575</v>
      </c>
      <c r="B246">
        <v>40388086</v>
      </c>
      <c r="C246">
        <v>40388080</v>
      </c>
      <c r="D246">
        <v>26728329</v>
      </c>
      <c r="E246">
        <v>26675980</v>
      </c>
      <c r="F246">
        <v>1</v>
      </c>
      <c r="G246">
        <v>26675980</v>
      </c>
      <c r="H246">
        <v>3</v>
      </c>
      <c r="I246" t="s">
        <v>1234</v>
      </c>
      <c r="J246" t="s">
        <v>3</v>
      </c>
      <c r="K246" t="s">
        <v>299</v>
      </c>
      <c r="L246">
        <v>1339</v>
      </c>
      <c r="N246">
        <v>1007</v>
      </c>
      <c r="O246" t="s">
        <v>44</v>
      </c>
      <c r="P246" t="s">
        <v>44</v>
      </c>
      <c r="Q246">
        <v>1</v>
      </c>
      <c r="X246">
        <v>6.2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 t="s">
        <v>3</v>
      </c>
      <c r="AG246">
        <v>6.2</v>
      </c>
      <c r="AH246">
        <v>3</v>
      </c>
      <c r="AI246">
        <v>-1</v>
      </c>
      <c r="AJ246" t="s">
        <v>3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ROW(Source!A577)</f>
        <v>577</v>
      </c>
      <c r="B247">
        <v>40388095</v>
      </c>
      <c r="C247">
        <v>40388088</v>
      </c>
      <c r="D247">
        <v>26715131</v>
      </c>
      <c r="E247">
        <v>26675980</v>
      </c>
      <c r="F247">
        <v>1</v>
      </c>
      <c r="G247">
        <v>26675980</v>
      </c>
      <c r="H247">
        <v>1</v>
      </c>
      <c r="I247" t="s">
        <v>901</v>
      </c>
      <c r="J247" t="s">
        <v>3</v>
      </c>
      <c r="K247" t="s">
        <v>902</v>
      </c>
      <c r="L247">
        <v>1191</v>
      </c>
      <c r="N247">
        <v>1013</v>
      </c>
      <c r="O247" t="s">
        <v>903</v>
      </c>
      <c r="P247" t="s">
        <v>903</v>
      </c>
      <c r="Q247">
        <v>1</v>
      </c>
      <c r="X247">
        <v>18.010000000000002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1</v>
      </c>
      <c r="AF247" t="s">
        <v>3</v>
      </c>
      <c r="AG247">
        <v>18.010000000000002</v>
      </c>
      <c r="AH247">
        <v>2</v>
      </c>
      <c r="AI247">
        <v>40388089</v>
      </c>
      <c r="AJ247">
        <v>250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ROW(Source!A577)</f>
        <v>577</v>
      </c>
      <c r="B248">
        <v>40388096</v>
      </c>
      <c r="C248">
        <v>40388088</v>
      </c>
      <c r="D248">
        <v>26787462</v>
      </c>
      <c r="E248">
        <v>1</v>
      </c>
      <c r="F248">
        <v>1</v>
      </c>
      <c r="G248">
        <v>26675980</v>
      </c>
      <c r="H248">
        <v>2</v>
      </c>
      <c r="I248" t="s">
        <v>988</v>
      </c>
      <c r="J248" t="s">
        <v>989</v>
      </c>
      <c r="K248" t="s">
        <v>990</v>
      </c>
      <c r="L248">
        <v>1367</v>
      </c>
      <c r="N248">
        <v>1011</v>
      </c>
      <c r="O248" t="s">
        <v>907</v>
      </c>
      <c r="P248" t="s">
        <v>907</v>
      </c>
      <c r="Q248">
        <v>1</v>
      </c>
      <c r="X248">
        <v>1.34</v>
      </c>
      <c r="Y248">
        <v>0</v>
      </c>
      <c r="Z248">
        <v>190.93</v>
      </c>
      <c r="AA248">
        <v>18.149999999999999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1.34</v>
      </c>
      <c r="AH248">
        <v>2</v>
      </c>
      <c r="AI248">
        <v>40388090</v>
      </c>
      <c r="AJ248">
        <v>251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ROW(Source!A577)</f>
        <v>577</v>
      </c>
      <c r="B249">
        <v>40388097</v>
      </c>
      <c r="C249">
        <v>40388088</v>
      </c>
      <c r="D249">
        <v>26787641</v>
      </c>
      <c r="E249">
        <v>1</v>
      </c>
      <c r="F249">
        <v>1</v>
      </c>
      <c r="G249">
        <v>26675980</v>
      </c>
      <c r="H249">
        <v>2</v>
      </c>
      <c r="I249" t="s">
        <v>938</v>
      </c>
      <c r="J249" t="s">
        <v>974</v>
      </c>
      <c r="K249" t="s">
        <v>975</v>
      </c>
      <c r="L249">
        <v>1367</v>
      </c>
      <c r="N249">
        <v>1011</v>
      </c>
      <c r="O249" t="s">
        <v>907</v>
      </c>
      <c r="P249" t="s">
        <v>907</v>
      </c>
      <c r="Q249">
        <v>1</v>
      </c>
      <c r="X249">
        <v>0.61</v>
      </c>
      <c r="Y249">
        <v>0</v>
      </c>
      <c r="Z249">
        <v>140.58000000000001</v>
      </c>
      <c r="AA249">
        <v>28.61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0.61</v>
      </c>
      <c r="AH249">
        <v>2</v>
      </c>
      <c r="AI249">
        <v>40388091</v>
      </c>
      <c r="AJ249">
        <v>252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ROW(Source!A577)</f>
        <v>577</v>
      </c>
      <c r="B250">
        <v>40388098</v>
      </c>
      <c r="C250">
        <v>40388088</v>
      </c>
      <c r="D250">
        <v>26763322</v>
      </c>
      <c r="E250">
        <v>1</v>
      </c>
      <c r="F250">
        <v>1</v>
      </c>
      <c r="G250">
        <v>26675980</v>
      </c>
      <c r="H250">
        <v>3</v>
      </c>
      <c r="I250" t="s">
        <v>565</v>
      </c>
      <c r="J250" t="s">
        <v>567</v>
      </c>
      <c r="K250" t="s">
        <v>566</v>
      </c>
      <c r="L250">
        <v>1339</v>
      </c>
      <c r="N250">
        <v>1007</v>
      </c>
      <c r="O250" t="s">
        <v>44</v>
      </c>
      <c r="P250" t="s">
        <v>44</v>
      </c>
      <c r="Q250">
        <v>1</v>
      </c>
      <c r="X250">
        <v>2.6</v>
      </c>
      <c r="Y250">
        <v>7.07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2.6</v>
      </c>
      <c r="AH250">
        <v>2</v>
      </c>
      <c r="AI250">
        <v>40388092</v>
      </c>
      <c r="AJ250">
        <v>253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ROW(Source!A577)</f>
        <v>577</v>
      </c>
      <c r="B251">
        <v>40388099</v>
      </c>
      <c r="C251">
        <v>40388088</v>
      </c>
      <c r="D251">
        <v>26728924</v>
      </c>
      <c r="E251">
        <v>26675980</v>
      </c>
      <c r="F251">
        <v>1</v>
      </c>
      <c r="G251">
        <v>26675980</v>
      </c>
      <c r="H251">
        <v>3</v>
      </c>
      <c r="I251" t="s">
        <v>1237</v>
      </c>
      <c r="J251" t="s">
        <v>3</v>
      </c>
      <c r="K251" t="s">
        <v>1238</v>
      </c>
      <c r="L251">
        <v>1354</v>
      </c>
      <c r="N251">
        <v>1010</v>
      </c>
      <c r="O251" t="s">
        <v>344</v>
      </c>
      <c r="P251" t="s">
        <v>344</v>
      </c>
      <c r="Q251">
        <v>1</v>
      </c>
      <c r="X251">
        <v>10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 t="s">
        <v>3</v>
      </c>
      <c r="AG251">
        <v>10</v>
      </c>
      <c r="AH251">
        <v>3</v>
      </c>
      <c r="AI251">
        <v>-1</v>
      </c>
      <c r="AJ251" t="s">
        <v>3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ROW(Source!A577)</f>
        <v>577</v>
      </c>
      <c r="B252">
        <v>40388100</v>
      </c>
      <c r="C252">
        <v>40388088</v>
      </c>
      <c r="D252">
        <v>26736904</v>
      </c>
      <c r="E252">
        <v>26675980</v>
      </c>
      <c r="F252">
        <v>1</v>
      </c>
      <c r="G252">
        <v>26675980</v>
      </c>
      <c r="H252">
        <v>3</v>
      </c>
      <c r="I252" t="s">
        <v>991</v>
      </c>
      <c r="J252" t="s">
        <v>3</v>
      </c>
      <c r="K252" t="s">
        <v>992</v>
      </c>
      <c r="L252">
        <v>1344</v>
      </c>
      <c r="N252">
        <v>1008</v>
      </c>
      <c r="O252" t="s">
        <v>931</v>
      </c>
      <c r="P252" t="s">
        <v>931</v>
      </c>
      <c r="Q252">
        <v>1</v>
      </c>
      <c r="X252">
        <v>21.7</v>
      </c>
      <c r="Y252">
        <v>1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21.7</v>
      </c>
      <c r="AH252">
        <v>2</v>
      </c>
      <c r="AI252">
        <v>40388094</v>
      </c>
      <c r="AJ252">
        <v>255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ROW(Source!A613)</f>
        <v>613</v>
      </c>
      <c r="B253">
        <v>40388105</v>
      </c>
      <c r="C253">
        <v>40388102</v>
      </c>
      <c r="D253">
        <v>26715131</v>
      </c>
      <c r="E253">
        <v>26675980</v>
      </c>
      <c r="F253">
        <v>1</v>
      </c>
      <c r="G253">
        <v>26675980</v>
      </c>
      <c r="H253">
        <v>1</v>
      </c>
      <c r="I253" t="s">
        <v>901</v>
      </c>
      <c r="J253" t="s">
        <v>3</v>
      </c>
      <c r="K253" t="s">
        <v>902</v>
      </c>
      <c r="L253">
        <v>1191</v>
      </c>
      <c r="N253">
        <v>1013</v>
      </c>
      <c r="O253" t="s">
        <v>903</v>
      </c>
      <c r="P253" t="s">
        <v>903</v>
      </c>
      <c r="Q253">
        <v>1</v>
      </c>
      <c r="X253">
        <v>46.7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1</v>
      </c>
      <c r="AF253" t="s">
        <v>3</v>
      </c>
      <c r="AG253">
        <v>46.7</v>
      </c>
      <c r="AH253">
        <v>2</v>
      </c>
      <c r="AI253">
        <v>40388103</v>
      </c>
      <c r="AJ253">
        <v>256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ROW(Source!A613)</f>
        <v>613</v>
      </c>
      <c r="B254">
        <v>40388106</v>
      </c>
      <c r="C254">
        <v>40388102</v>
      </c>
      <c r="D254">
        <v>26728329</v>
      </c>
      <c r="E254">
        <v>26675980</v>
      </c>
      <c r="F254">
        <v>1</v>
      </c>
      <c r="G254">
        <v>26675980</v>
      </c>
      <c r="H254">
        <v>3</v>
      </c>
      <c r="I254" t="s">
        <v>1234</v>
      </c>
      <c r="J254" t="s">
        <v>3</v>
      </c>
      <c r="K254" t="s">
        <v>299</v>
      </c>
      <c r="L254">
        <v>1339</v>
      </c>
      <c r="N254">
        <v>1007</v>
      </c>
      <c r="O254" t="s">
        <v>44</v>
      </c>
      <c r="P254" t="s">
        <v>44</v>
      </c>
      <c r="Q254">
        <v>1</v>
      </c>
      <c r="X254">
        <v>20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 t="s">
        <v>3</v>
      </c>
      <c r="AG254">
        <v>20</v>
      </c>
      <c r="AH254">
        <v>3</v>
      </c>
      <c r="AI254">
        <v>-1</v>
      </c>
      <c r="AJ254" t="s">
        <v>3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ROW(Source!A615)</f>
        <v>615</v>
      </c>
      <c r="B255">
        <v>40388111</v>
      </c>
      <c r="C255">
        <v>40388108</v>
      </c>
      <c r="D255">
        <v>26715131</v>
      </c>
      <c r="E255">
        <v>26675980</v>
      </c>
      <c r="F255">
        <v>1</v>
      </c>
      <c r="G255">
        <v>26675980</v>
      </c>
      <c r="H255">
        <v>1</v>
      </c>
      <c r="I255" t="s">
        <v>901</v>
      </c>
      <c r="J255" t="s">
        <v>3</v>
      </c>
      <c r="K255" t="s">
        <v>902</v>
      </c>
      <c r="L255">
        <v>1191</v>
      </c>
      <c r="N255">
        <v>1013</v>
      </c>
      <c r="O255" t="s">
        <v>903</v>
      </c>
      <c r="P255" t="s">
        <v>903</v>
      </c>
      <c r="Q255">
        <v>1</v>
      </c>
      <c r="X255">
        <v>5.42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1</v>
      </c>
      <c r="AF255" t="s">
        <v>421</v>
      </c>
      <c r="AG255">
        <v>21.68</v>
      </c>
      <c r="AH255">
        <v>2</v>
      </c>
      <c r="AI255">
        <v>40388109</v>
      </c>
      <c r="AJ255">
        <v>258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ROW(Source!A615)</f>
        <v>615</v>
      </c>
      <c r="B256">
        <v>40388112</v>
      </c>
      <c r="C256">
        <v>40388108</v>
      </c>
      <c r="D256">
        <v>26728329</v>
      </c>
      <c r="E256">
        <v>26675980</v>
      </c>
      <c r="F256">
        <v>1</v>
      </c>
      <c r="G256">
        <v>26675980</v>
      </c>
      <c r="H256">
        <v>3</v>
      </c>
      <c r="I256" t="s">
        <v>1234</v>
      </c>
      <c r="J256" t="s">
        <v>3</v>
      </c>
      <c r="K256" t="s">
        <v>299</v>
      </c>
      <c r="L256">
        <v>1339</v>
      </c>
      <c r="N256">
        <v>1007</v>
      </c>
      <c r="O256" t="s">
        <v>44</v>
      </c>
      <c r="P256" t="s">
        <v>44</v>
      </c>
      <c r="Q256">
        <v>1</v>
      </c>
      <c r="X256">
        <v>5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 t="s">
        <v>421</v>
      </c>
      <c r="AG256">
        <v>20</v>
      </c>
      <c r="AH256">
        <v>3</v>
      </c>
      <c r="AI256">
        <v>-1</v>
      </c>
      <c r="AJ256" t="s">
        <v>3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ROW(Source!A617)</f>
        <v>617</v>
      </c>
      <c r="B257">
        <v>40388121</v>
      </c>
      <c r="C257">
        <v>40388114</v>
      </c>
      <c r="D257">
        <v>26715131</v>
      </c>
      <c r="E257">
        <v>26675980</v>
      </c>
      <c r="F257">
        <v>1</v>
      </c>
      <c r="G257">
        <v>26675980</v>
      </c>
      <c r="H257">
        <v>1</v>
      </c>
      <c r="I257" t="s">
        <v>901</v>
      </c>
      <c r="J257" t="s">
        <v>3</v>
      </c>
      <c r="K257" t="s">
        <v>902</v>
      </c>
      <c r="L257">
        <v>1191</v>
      </c>
      <c r="N257">
        <v>1013</v>
      </c>
      <c r="O257" t="s">
        <v>903</v>
      </c>
      <c r="P257" t="s">
        <v>903</v>
      </c>
      <c r="Q257">
        <v>1</v>
      </c>
      <c r="X257">
        <v>135.01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</v>
      </c>
      <c r="AE257">
        <v>1</v>
      </c>
      <c r="AF257" t="s">
        <v>3</v>
      </c>
      <c r="AG257">
        <v>135.01</v>
      </c>
      <c r="AH257">
        <v>2</v>
      </c>
      <c r="AI257">
        <v>40388115</v>
      </c>
      <c r="AJ257">
        <v>260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ROW(Source!A617)</f>
        <v>617</v>
      </c>
      <c r="B258">
        <v>40388122</v>
      </c>
      <c r="C258">
        <v>40388114</v>
      </c>
      <c r="D258">
        <v>26763322</v>
      </c>
      <c r="E258">
        <v>1</v>
      </c>
      <c r="F258">
        <v>1</v>
      </c>
      <c r="G258">
        <v>26675980</v>
      </c>
      <c r="H258">
        <v>3</v>
      </c>
      <c r="I258" t="s">
        <v>565</v>
      </c>
      <c r="J258" t="s">
        <v>567</v>
      </c>
      <c r="K258" t="s">
        <v>566</v>
      </c>
      <c r="L258">
        <v>1339</v>
      </c>
      <c r="N258">
        <v>1007</v>
      </c>
      <c r="O258" t="s">
        <v>44</v>
      </c>
      <c r="P258" t="s">
        <v>44</v>
      </c>
      <c r="Q258">
        <v>1</v>
      </c>
      <c r="X258">
        <v>30</v>
      </c>
      <c r="Y258">
        <v>7.07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30</v>
      </c>
      <c r="AH258">
        <v>2</v>
      </c>
      <c r="AI258">
        <v>40388116</v>
      </c>
      <c r="AJ258">
        <v>261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ROW(Source!A617)</f>
        <v>617</v>
      </c>
      <c r="B259">
        <v>40388123</v>
      </c>
      <c r="C259">
        <v>40388114</v>
      </c>
      <c r="D259">
        <v>26763431</v>
      </c>
      <c r="E259">
        <v>1</v>
      </c>
      <c r="F259">
        <v>1</v>
      </c>
      <c r="G259">
        <v>26675980</v>
      </c>
      <c r="H259">
        <v>3</v>
      </c>
      <c r="I259" t="s">
        <v>1019</v>
      </c>
      <c r="J259" t="s">
        <v>1020</v>
      </c>
      <c r="K259" t="s">
        <v>1021</v>
      </c>
      <c r="L259">
        <v>1339</v>
      </c>
      <c r="N259">
        <v>1007</v>
      </c>
      <c r="O259" t="s">
        <v>44</v>
      </c>
      <c r="P259" t="s">
        <v>44</v>
      </c>
      <c r="Q259">
        <v>1</v>
      </c>
      <c r="X259">
        <v>8.0000000000000002E-3</v>
      </c>
      <c r="Y259">
        <v>1828.56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8.0000000000000002E-3</v>
      </c>
      <c r="AH259">
        <v>2</v>
      </c>
      <c r="AI259">
        <v>40388117</v>
      </c>
      <c r="AJ259">
        <v>262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ROW(Source!A617)</f>
        <v>617</v>
      </c>
      <c r="B260">
        <v>40388124</v>
      </c>
      <c r="C260">
        <v>40388114</v>
      </c>
      <c r="D260">
        <v>26782376</v>
      </c>
      <c r="E260">
        <v>1</v>
      </c>
      <c r="F260">
        <v>1</v>
      </c>
      <c r="G260">
        <v>26675980</v>
      </c>
      <c r="H260">
        <v>3</v>
      </c>
      <c r="I260" t="s">
        <v>1010</v>
      </c>
      <c r="J260" t="s">
        <v>1011</v>
      </c>
      <c r="K260" t="s">
        <v>1012</v>
      </c>
      <c r="L260">
        <v>1339</v>
      </c>
      <c r="N260">
        <v>1007</v>
      </c>
      <c r="O260" t="s">
        <v>44</v>
      </c>
      <c r="P260" t="s">
        <v>44</v>
      </c>
      <c r="Q260">
        <v>1</v>
      </c>
      <c r="X260">
        <v>2</v>
      </c>
      <c r="Y260">
        <v>407.48</v>
      </c>
      <c r="Z260">
        <v>0</v>
      </c>
      <c r="AA260">
        <v>0</v>
      </c>
      <c r="AB260">
        <v>0</v>
      </c>
      <c r="AC260">
        <v>0</v>
      </c>
      <c r="AD260">
        <v>1</v>
      </c>
      <c r="AE260">
        <v>0</v>
      </c>
      <c r="AF260" t="s">
        <v>3</v>
      </c>
      <c r="AG260">
        <v>2</v>
      </c>
      <c r="AH260">
        <v>2</v>
      </c>
      <c r="AI260">
        <v>40388119</v>
      </c>
      <c r="AJ260">
        <v>264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ROW(Source!A617)</f>
        <v>617</v>
      </c>
      <c r="B261">
        <v>40388125</v>
      </c>
      <c r="C261">
        <v>40388114</v>
      </c>
      <c r="D261">
        <v>29157261</v>
      </c>
      <c r="E261">
        <v>26675980</v>
      </c>
      <c r="F261">
        <v>1</v>
      </c>
      <c r="G261">
        <v>26675980</v>
      </c>
      <c r="H261">
        <v>3</v>
      </c>
      <c r="I261" t="s">
        <v>1241</v>
      </c>
      <c r="J261" t="s">
        <v>3</v>
      </c>
      <c r="K261" t="s">
        <v>1242</v>
      </c>
      <c r="L261">
        <v>1354</v>
      </c>
      <c r="N261">
        <v>1010</v>
      </c>
      <c r="O261" t="s">
        <v>344</v>
      </c>
      <c r="P261" t="s">
        <v>344</v>
      </c>
      <c r="Q261">
        <v>1</v>
      </c>
      <c r="X261">
        <v>1680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 t="s">
        <v>3</v>
      </c>
      <c r="AG261">
        <v>1680</v>
      </c>
      <c r="AH261">
        <v>3</v>
      </c>
      <c r="AI261">
        <v>-1</v>
      </c>
      <c r="AJ261" t="s">
        <v>3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ROW(Source!A617)</f>
        <v>617</v>
      </c>
      <c r="B262">
        <v>40388126</v>
      </c>
      <c r="C262">
        <v>40388114</v>
      </c>
      <c r="D262">
        <v>26736904</v>
      </c>
      <c r="E262">
        <v>26675980</v>
      </c>
      <c r="F262">
        <v>1</v>
      </c>
      <c r="G262">
        <v>26675980</v>
      </c>
      <c r="H262">
        <v>3</v>
      </c>
      <c r="I262" t="s">
        <v>991</v>
      </c>
      <c r="J262" t="s">
        <v>3</v>
      </c>
      <c r="K262" t="s">
        <v>992</v>
      </c>
      <c r="L262">
        <v>1344</v>
      </c>
      <c r="N262">
        <v>1008</v>
      </c>
      <c r="O262" t="s">
        <v>931</v>
      </c>
      <c r="P262" t="s">
        <v>931</v>
      </c>
      <c r="Q262">
        <v>1</v>
      </c>
      <c r="X262">
        <v>6.79</v>
      </c>
      <c r="Y262">
        <v>1</v>
      </c>
      <c r="Z262">
        <v>0</v>
      </c>
      <c r="AA262">
        <v>0</v>
      </c>
      <c r="AB262">
        <v>0</v>
      </c>
      <c r="AC262">
        <v>0</v>
      </c>
      <c r="AD262">
        <v>1</v>
      </c>
      <c r="AE262">
        <v>0</v>
      </c>
      <c r="AF262" t="s">
        <v>3</v>
      </c>
      <c r="AG262">
        <v>6.79</v>
      </c>
      <c r="AH262">
        <v>2</v>
      </c>
      <c r="AI262">
        <v>40388120</v>
      </c>
      <c r="AJ262">
        <v>265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ROW(Source!A619)</f>
        <v>619</v>
      </c>
      <c r="B263">
        <v>40388135</v>
      </c>
      <c r="C263">
        <v>40388128</v>
      </c>
      <c r="D263">
        <v>26715131</v>
      </c>
      <c r="E263">
        <v>26675980</v>
      </c>
      <c r="F263">
        <v>1</v>
      </c>
      <c r="G263">
        <v>26675980</v>
      </c>
      <c r="H263">
        <v>1</v>
      </c>
      <c r="I263" t="s">
        <v>901</v>
      </c>
      <c r="J263" t="s">
        <v>3</v>
      </c>
      <c r="K263" t="s">
        <v>902</v>
      </c>
      <c r="L263">
        <v>1191</v>
      </c>
      <c r="N263">
        <v>1013</v>
      </c>
      <c r="O263" t="s">
        <v>903</v>
      </c>
      <c r="P263" t="s">
        <v>903</v>
      </c>
      <c r="Q263">
        <v>1</v>
      </c>
      <c r="X263">
        <v>135.01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1</v>
      </c>
      <c r="AE263">
        <v>1</v>
      </c>
      <c r="AF263" t="s">
        <v>3</v>
      </c>
      <c r="AG263">
        <v>135.01</v>
      </c>
      <c r="AH263">
        <v>2</v>
      </c>
      <c r="AI263">
        <v>40388129</v>
      </c>
      <c r="AJ263">
        <v>266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ROW(Source!A619)</f>
        <v>619</v>
      </c>
      <c r="B264">
        <v>40388136</v>
      </c>
      <c r="C264">
        <v>40388128</v>
      </c>
      <c r="D264">
        <v>26763322</v>
      </c>
      <c r="E264">
        <v>1</v>
      </c>
      <c r="F264">
        <v>1</v>
      </c>
      <c r="G264">
        <v>26675980</v>
      </c>
      <c r="H264">
        <v>3</v>
      </c>
      <c r="I264" t="s">
        <v>565</v>
      </c>
      <c r="J264" t="s">
        <v>567</v>
      </c>
      <c r="K264" t="s">
        <v>566</v>
      </c>
      <c r="L264">
        <v>1339</v>
      </c>
      <c r="N264">
        <v>1007</v>
      </c>
      <c r="O264" t="s">
        <v>44</v>
      </c>
      <c r="P264" t="s">
        <v>44</v>
      </c>
      <c r="Q264">
        <v>1</v>
      </c>
      <c r="X264">
        <v>30</v>
      </c>
      <c r="Y264">
        <v>7.07</v>
      </c>
      <c r="Z264">
        <v>0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3</v>
      </c>
      <c r="AG264">
        <v>30</v>
      </c>
      <c r="AH264">
        <v>2</v>
      </c>
      <c r="AI264">
        <v>40388130</v>
      </c>
      <c r="AJ264">
        <v>267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ROW(Source!A619)</f>
        <v>619</v>
      </c>
      <c r="B265">
        <v>40388137</v>
      </c>
      <c r="C265">
        <v>40388128</v>
      </c>
      <c r="D265">
        <v>26763431</v>
      </c>
      <c r="E265">
        <v>1</v>
      </c>
      <c r="F265">
        <v>1</v>
      </c>
      <c r="G265">
        <v>26675980</v>
      </c>
      <c r="H265">
        <v>3</v>
      </c>
      <c r="I265" t="s">
        <v>1019</v>
      </c>
      <c r="J265" t="s">
        <v>1020</v>
      </c>
      <c r="K265" t="s">
        <v>1021</v>
      </c>
      <c r="L265">
        <v>1339</v>
      </c>
      <c r="N265">
        <v>1007</v>
      </c>
      <c r="O265" t="s">
        <v>44</v>
      </c>
      <c r="P265" t="s">
        <v>44</v>
      </c>
      <c r="Q265">
        <v>1</v>
      </c>
      <c r="X265">
        <v>8.0000000000000002E-3</v>
      </c>
      <c r="Y265">
        <v>1828.56</v>
      </c>
      <c r="Z265">
        <v>0</v>
      </c>
      <c r="AA265">
        <v>0</v>
      </c>
      <c r="AB265">
        <v>0</v>
      </c>
      <c r="AC265">
        <v>0</v>
      </c>
      <c r="AD265">
        <v>1</v>
      </c>
      <c r="AE265">
        <v>0</v>
      </c>
      <c r="AF265" t="s">
        <v>3</v>
      </c>
      <c r="AG265">
        <v>8.0000000000000002E-3</v>
      </c>
      <c r="AH265">
        <v>2</v>
      </c>
      <c r="AI265">
        <v>40388131</v>
      </c>
      <c r="AJ265">
        <v>268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ROW(Source!A619)</f>
        <v>619</v>
      </c>
      <c r="B266">
        <v>40388138</v>
      </c>
      <c r="C266">
        <v>40388128</v>
      </c>
      <c r="D266">
        <v>26782376</v>
      </c>
      <c r="E266">
        <v>1</v>
      </c>
      <c r="F266">
        <v>1</v>
      </c>
      <c r="G266">
        <v>26675980</v>
      </c>
      <c r="H266">
        <v>3</v>
      </c>
      <c r="I266" t="s">
        <v>1010</v>
      </c>
      <c r="J266" t="s">
        <v>1011</v>
      </c>
      <c r="K266" t="s">
        <v>1012</v>
      </c>
      <c r="L266">
        <v>1339</v>
      </c>
      <c r="N266">
        <v>1007</v>
      </c>
      <c r="O266" t="s">
        <v>44</v>
      </c>
      <c r="P266" t="s">
        <v>44</v>
      </c>
      <c r="Q266">
        <v>1</v>
      </c>
      <c r="X266">
        <v>2</v>
      </c>
      <c r="Y266">
        <v>407.48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2</v>
      </c>
      <c r="AH266">
        <v>2</v>
      </c>
      <c r="AI266">
        <v>40388133</v>
      </c>
      <c r="AJ266">
        <v>270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ROW(Source!A619)</f>
        <v>619</v>
      </c>
      <c r="B267">
        <v>40388139</v>
      </c>
      <c r="C267">
        <v>40388128</v>
      </c>
      <c r="D267">
        <v>29157261</v>
      </c>
      <c r="E267">
        <v>26675980</v>
      </c>
      <c r="F267">
        <v>1</v>
      </c>
      <c r="G267">
        <v>26675980</v>
      </c>
      <c r="H267">
        <v>3</v>
      </c>
      <c r="I267" t="s">
        <v>1241</v>
      </c>
      <c r="J267" t="s">
        <v>3</v>
      </c>
      <c r="K267" t="s">
        <v>1242</v>
      </c>
      <c r="L267">
        <v>1354</v>
      </c>
      <c r="N267">
        <v>1010</v>
      </c>
      <c r="O267" t="s">
        <v>344</v>
      </c>
      <c r="P267" t="s">
        <v>344</v>
      </c>
      <c r="Q267">
        <v>1</v>
      </c>
      <c r="X267">
        <v>1680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 t="s">
        <v>3</v>
      </c>
      <c r="AG267">
        <v>1680</v>
      </c>
      <c r="AH267">
        <v>3</v>
      </c>
      <c r="AI267">
        <v>-1</v>
      </c>
      <c r="AJ267" t="s">
        <v>3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ROW(Source!A619)</f>
        <v>619</v>
      </c>
      <c r="B268">
        <v>40388140</v>
      </c>
      <c r="C268">
        <v>40388128</v>
      </c>
      <c r="D268">
        <v>26736904</v>
      </c>
      <c r="E268">
        <v>26675980</v>
      </c>
      <c r="F268">
        <v>1</v>
      </c>
      <c r="G268">
        <v>26675980</v>
      </c>
      <c r="H268">
        <v>3</v>
      </c>
      <c r="I268" t="s">
        <v>991</v>
      </c>
      <c r="J268" t="s">
        <v>3</v>
      </c>
      <c r="K268" t="s">
        <v>992</v>
      </c>
      <c r="L268">
        <v>1344</v>
      </c>
      <c r="N268">
        <v>1008</v>
      </c>
      <c r="O268" t="s">
        <v>931</v>
      </c>
      <c r="P268" t="s">
        <v>931</v>
      </c>
      <c r="Q268">
        <v>1</v>
      </c>
      <c r="X268">
        <v>6.79</v>
      </c>
      <c r="Y268">
        <v>1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6.79</v>
      </c>
      <c r="AH268">
        <v>2</v>
      </c>
      <c r="AI268">
        <v>40388134</v>
      </c>
      <c r="AJ268">
        <v>271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ROW(Source!A621)</f>
        <v>621</v>
      </c>
      <c r="B269">
        <v>40388147</v>
      </c>
      <c r="C269">
        <v>40388142</v>
      </c>
      <c r="D269">
        <v>26715131</v>
      </c>
      <c r="E269">
        <v>26675980</v>
      </c>
      <c r="F269">
        <v>1</v>
      </c>
      <c r="G269">
        <v>26675980</v>
      </c>
      <c r="H269">
        <v>1</v>
      </c>
      <c r="I269" t="s">
        <v>901</v>
      </c>
      <c r="J269" t="s">
        <v>3</v>
      </c>
      <c r="K269" t="s">
        <v>902</v>
      </c>
      <c r="L269">
        <v>1191</v>
      </c>
      <c r="N269">
        <v>1013</v>
      </c>
      <c r="O269" t="s">
        <v>903</v>
      </c>
      <c r="P269" t="s">
        <v>903</v>
      </c>
      <c r="Q269">
        <v>1</v>
      </c>
      <c r="X269">
        <v>6.88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1</v>
      </c>
      <c r="AF269" t="s">
        <v>3</v>
      </c>
      <c r="AG269">
        <v>6.88</v>
      </c>
      <c r="AH269">
        <v>2</v>
      </c>
      <c r="AI269">
        <v>40388143</v>
      </c>
      <c r="AJ269">
        <v>272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ROW(Source!A621)</f>
        <v>621</v>
      </c>
      <c r="B270">
        <v>40388148</v>
      </c>
      <c r="C270">
        <v>40388142</v>
      </c>
      <c r="D270">
        <v>26763431</v>
      </c>
      <c r="E270">
        <v>1</v>
      </c>
      <c r="F270">
        <v>1</v>
      </c>
      <c r="G270">
        <v>26675980</v>
      </c>
      <c r="H270">
        <v>3</v>
      </c>
      <c r="I270" t="s">
        <v>1019</v>
      </c>
      <c r="J270" t="s">
        <v>1020</v>
      </c>
      <c r="K270" t="s">
        <v>1021</v>
      </c>
      <c r="L270">
        <v>1339</v>
      </c>
      <c r="N270">
        <v>1007</v>
      </c>
      <c r="O270" t="s">
        <v>44</v>
      </c>
      <c r="P270" t="s">
        <v>44</v>
      </c>
      <c r="Q270">
        <v>1</v>
      </c>
      <c r="X270">
        <v>5.0000000000000001E-3</v>
      </c>
      <c r="Y270">
        <v>1828.56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5.0000000000000001E-3</v>
      </c>
      <c r="AH270">
        <v>2</v>
      </c>
      <c r="AI270">
        <v>40388144</v>
      </c>
      <c r="AJ270">
        <v>273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ROW(Source!A621)</f>
        <v>621</v>
      </c>
      <c r="B271">
        <v>40388149</v>
      </c>
      <c r="C271">
        <v>40388142</v>
      </c>
      <c r="D271">
        <v>29157261</v>
      </c>
      <c r="E271">
        <v>26675980</v>
      </c>
      <c r="F271">
        <v>1</v>
      </c>
      <c r="G271">
        <v>26675980</v>
      </c>
      <c r="H271">
        <v>3</v>
      </c>
      <c r="I271" t="s">
        <v>1241</v>
      </c>
      <c r="J271" t="s">
        <v>3</v>
      </c>
      <c r="K271" t="s">
        <v>1242</v>
      </c>
      <c r="L271">
        <v>1354</v>
      </c>
      <c r="N271">
        <v>1010</v>
      </c>
      <c r="O271" t="s">
        <v>344</v>
      </c>
      <c r="P271" t="s">
        <v>344</v>
      </c>
      <c r="Q271">
        <v>1</v>
      </c>
      <c r="X271">
        <v>1050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 t="s">
        <v>3</v>
      </c>
      <c r="AG271">
        <v>1050</v>
      </c>
      <c r="AH271">
        <v>3</v>
      </c>
      <c r="AI271">
        <v>-1</v>
      </c>
      <c r="AJ271" t="s">
        <v>3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ROW(Source!A621)</f>
        <v>621</v>
      </c>
      <c r="B272">
        <v>40388150</v>
      </c>
      <c r="C272">
        <v>40388142</v>
      </c>
      <c r="D272">
        <v>26736904</v>
      </c>
      <c r="E272">
        <v>26675980</v>
      </c>
      <c r="F272">
        <v>1</v>
      </c>
      <c r="G272">
        <v>26675980</v>
      </c>
      <c r="H272">
        <v>3</v>
      </c>
      <c r="I272" t="s">
        <v>991</v>
      </c>
      <c r="J272" t="s">
        <v>3</v>
      </c>
      <c r="K272" t="s">
        <v>992</v>
      </c>
      <c r="L272">
        <v>1344</v>
      </c>
      <c r="N272">
        <v>1008</v>
      </c>
      <c r="O272" t="s">
        <v>931</v>
      </c>
      <c r="P272" t="s">
        <v>931</v>
      </c>
      <c r="Q272">
        <v>1</v>
      </c>
      <c r="X272">
        <v>4.34</v>
      </c>
      <c r="Y272">
        <v>1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4.34</v>
      </c>
      <c r="AH272">
        <v>2</v>
      </c>
      <c r="AI272">
        <v>40388146</v>
      </c>
      <c r="AJ272">
        <v>275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ROW(Source!A657)</f>
        <v>657</v>
      </c>
      <c r="B273">
        <v>40388156</v>
      </c>
      <c r="C273">
        <v>40388152</v>
      </c>
      <c r="D273">
        <v>26715131</v>
      </c>
      <c r="E273">
        <v>26675980</v>
      </c>
      <c r="F273">
        <v>1</v>
      </c>
      <c r="G273">
        <v>26675980</v>
      </c>
      <c r="H273">
        <v>1</v>
      </c>
      <c r="I273" t="s">
        <v>901</v>
      </c>
      <c r="J273" t="s">
        <v>3</v>
      </c>
      <c r="K273" t="s">
        <v>902</v>
      </c>
      <c r="L273">
        <v>1191</v>
      </c>
      <c r="N273">
        <v>1013</v>
      </c>
      <c r="O273" t="s">
        <v>903</v>
      </c>
      <c r="P273" t="s">
        <v>903</v>
      </c>
      <c r="Q273">
        <v>1</v>
      </c>
      <c r="X273">
        <v>1.38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1</v>
      </c>
      <c r="AF273" t="s">
        <v>3</v>
      </c>
      <c r="AG273">
        <v>1.38</v>
      </c>
      <c r="AH273">
        <v>2</v>
      </c>
      <c r="AI273">
        <v>40388153</v>
      </c>
      <c r="AJ273">
        <v>276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ROW(Source!A657)</f>
        <v>657</v>
      </c>
      <c r="B274">
        <v>40388157</v>
      </c>
      <c r="C274">
        <v>40388152</v>
      </c>
      <c r="D274">
        <v>26787370</v>
      </c>
      <c r="E274">
        <v>1</v>
      </c>
      <c r="F274">
        <v>1</v>
      </c>
      <c r="G274">
        <v>26675980</v>
      </c>
      <c r="H274">
        <v>2</v>
      </c>
      <c r="I274" t="s">
        <v>979</v>
      </c>
      <c r="J274" t="s">
        <v>980</v>
      </c>
      <c r="K274" t="s">
        <v>981</v>
      </c>
      <c r="L274">
        <v>1367</v>
      </c>
      <c r="N274">
        <v>1011</v>
      </c>
      <c r="O274" t="s">
        <v>907</v>
      </c>
      <c r="P274" t="s">
        <v>907</v>
      </c>
      <c r="Q274">
        <v>1</v>
      </c>
      <c r="X274">
        <v>3.9874999999999998</v>
      </c>
      <c r="Y274">
        <v>0</v>
      </c>
      <c r="Z274">
        <v>162.4</v>
      </c>
      <c r="AA274">
        <v>28.6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3.9874999999999998</v>
      </c>
      <c r="AH274">
        <v>2</v>
      </c>
      <c r="AI274">
        <v>40388154</v>
      </c>
      <c r="AJ274">
        <v>277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ROW(Source!A657)</f>
        <v>657</v>
      </c>
      <c r="B275">
        <v>40388158</v>
      </c>
      <c r="C275">
        <v>40388152</v>
      </c>
      <c r="D275">
        <v>26787395</v>
      </c>
      <c r="E275">
        <v>1</v>
      </c>
      <c r="F275">
        <v>1</v>
      </c>
      <c r="G275">
        <v>26675980</v>
      </c>
      <c r="H275">
        <v>2</v>
      </c>
      <c r="I275" t="s">
        <v>982</v>
      </c>
      <c r="J275" t="s">
        <v>983</v>
      </c>
      <c r="K275" t="s">
        <v>984</v>
      </c>
      <c r="L275">
        <v>1367</v>
      </c>
      <c r="N275">
        <v>1011</v>
      </c>
      <c r="O275" t="s">
        <v>907</v>
      </c>
      <c r="P275" t="s">
        <v>907</v>
      </c>
      <c r="Q275">
        <v>1</v>
      </c>
      <c r="X275">
        <v>0.997</v>
      </c>
      <c r="Y275">
        <v>0</v>
      </c>
      <c r="Z275">
        <v>110.31</v>
      </c>
      <c r="AA275">
        <v>26.52</v>
      </c>
      <c r="AB275">
        <v>0</v>
      </c>
      <c r="AC275">
        <v>0</v>
      </c>
      <c r="AD275">
        <v>1</v>
      </c>
      <c r="AE275">
        <v>0</v>
      </c>
      <c r="AF275" t="s">
        <v>3</v>
      </c>
      <c r="AG275">
        <v>0.997</v>
      </c>
      <c r="AH275">
        <v>2</v>
      </c>
      <c r="AI275">
        <v>40388155</v>
      </c>
      <c r="AJ275">
        <v>278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ROW(Source!A658)</f>
        <v>658</v>
      </c>
      <c r="B276">
        <v>40388161</v>
      </c>
      <c r="C276">
        <v>40388159</v>
      </c>
      <c r="D276">
        <v>26715131</v>
      </c>
      <c r="E276">
        <v>26675980</v>
      </c>
      <c r="F276">
        <v>1</v>
      </c>
      <c r="G276">
        <v>26675980</v>
      </c>
      <c r="H276">
        <v>1</v>
      </c>
      <c r="I276" t="s">
        <v>901</v>
      </c>
      <c r="J276" t="s">
        <v>3</v>
      </c>
      <c r="K276" t="s">
        <v>902</v>
      </c>
      <c r="L276">
        <v>1191</v>
      </c>
      <c r="N276">
        <v>1013</v>
      </c>
      <c r="O276" t="s">
        <v>903</v>
      </c>
      <c r="P276" t="s">
        <v>903</v>
      </c>
      <c r="Q276">
        <v>1</v>
      </c>
      <c r="X276">
        <v>192.7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1</v>
      </c>
      <c r="AF276" t="s">
        <v>3</v>
      </c>
      <c r="AG276">
        <v>192.7</v>
      </c>
      <c r="AH276">
        <v>2</v>
      </c>
      <c r="AI276">
        <v>40388160</v>
      </c>
      <c r="AJ276">
        <v>279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ROW(Source!A659)</f>
        <v>659</v>
      </c>
      <c r="B277">
        <v>40388164</v>
      </c>
      <c r="C277">
        <v>40388162</v>
      </c>
      <c r="D277">
        <v>26715131</v>
      </c>
      <c r="E277">
        <v>26675980</v>
      </c>
      <c r="F277">
        <v>1</v>
      </c>
      <c r="G277">
        <v>26675980</v>
      </c>
      <c r="H277">
        <v>1</v>
      </c>
      <c r="I277" t="s">
        <v>901</v>
      </c>
      <c r="J277" t="s">
        <v>3</v>
      </c>
      <c r="K277" t="s">
        <v>902</v>
      </c>
      <c r="L277">
        <v>1191</v>
      </c>
      <c r="N277">
        <v>1013</v>
      </c>
      <c r="O277" t="s">
        <v>903</v>
      </c>
      <c r="P277" t="s">
        <v>903</v>
      </c>
      <c r="Q277">
        <v>1</v>
      </c>
      <c r="X277">
        <v>83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 t="s">
        <v>3</v>
      </c>
      <c r="AG277">
        <v>83</v>
      </c>
      <c r="AH277">
        <v>2</v>
      </c>
      <c r="AI277">
        <v>40388163</v>
      </c>
      <c r="AJ277">
        <v>280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ROW(Source!A660)</f>
        <v>660</v>
      </c>
      <c r="B278">
        <v>40388174</v>
      </c>
      <c r="C278">
        <v>40388165</v>
      </c>
      <c r="D278">
        <v>26715131</v>
      </c>
      <c r="E278">
        <v>26675980</v>
      </c>
      <c r="F278">
        <v>1</v>
      </c>
      <c r="G278">
        <v>26675980</v>
      </c>
      <c r="H278">
        <v>1</v>
      </c>
      <c r="I278" t="s">
        <v>901</v>
      </c>
      <c r="J278" t="s">
        <v>3</v>
      </c>
      <c r="K278" t="s">
        <v>902</v>
      </c>
      <c r="L278">
        <v>1191</v>
      </c>
      <c r="N278">
        <v>1013</v>
      </c>
      <c r="O278" t="s">
        <v>903</v>
      </c>
      <c r="P278" t="s">
        <v>903</v>
      </c>
      <c r="Q278">
        <v>1</v>
      </c>
      <c r="X278">
        <v>14.4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1</v>
      </c>
      <c r="AF278" t="s">
        <v>3</v>
      </c>
      <c r="AG278">
        <v>14.4</v>
      </c>
      <c r="AH278">
        <v>2</v>
      </c>
      <c r="AI278">
        <v>40388166</v>
      </c>
      <c r="AJ278">
        <v>281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ROW(Source!A660)</f>
        <v>660</v>
      </c>
      <c r="B279">
        <v>40388175</v>
      </c>
      <c r="C279">
        <v>40388165</v>
      </c>
      <c r="D279">
        <v>26787415</v>
      </c>
      <c r="E279">
        <v>1</v>
      </c>
      <c r="F279">
        <v>1</v>
      </c>
      <c r="G279">
        <v>26675980</v>
      </c>
      <c r="H279">
        <v>2</v>
      </c>
      <c r="I279" t="s">
        <v>935</v>
      </c>
      <c r="J279" t="s">
        <v>936</v>
      </c>
      <c r="K279" t="s">
        <v>937</v>
      </c>
      <c r="L279">
        <v>1367</v>
      </c>
      <c r="N279">
        <v>1011</v>
      </c>
      <c r="O279" t="s">
        <v>907</v>
      </c>
      <c r="P279" t="s">
        <v>907</v>
      </c>
      <c r="Q279">
        <v>1</v>
      </c>
      <c r="X279">
        <v>1.66</v>
      </c>
      <c r="Y279">
        <v>0</v>
      </c>
      <c r="Z279">
        <v>116.89</v>
      </c>
      <c r="AA279">
        <v>23.41</v>
      </c>
      <c r="AB279">
        <v>0</v>
      </c>
      <c r="AC279">
        <v>0</v>
      </c>
      <c r="AD279">
        <v>1</v>
      </c>
      <c r="AE279">
        <v>0</v>
      </c>
      <c r="AF279" t="s">
        <v>3</v>
      </c>
      <c r="AG279">
        <v>1.66</v>
      </c>
      <c r="AH279">
        <v>2</v>
      </c>
      <c r="AI279">
        <v>40388167</v>
      </c>
      <c r="AJ279">
        <v>282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ROW(Source!A660)</f>
        <v>660</v>
      </c>
      <c r="B280">
        <v>40388176</v>
      </c>
      <c r="C280">
        <v>40388165</v>
      </c>
      <c r="D280">
        <v>26787638</v>
      </c>
      <c r="E280">
        <v>1</v>
      </c>
      <c r="F280">
        <v>1</v>
      </c>
      <c r="G280">
        <v>26675980</v>
      </c>
      <c r="H280">
        <v>2</v>
      </c>
      <c r="I280" t="s">
        <v>985</v>
      </c>
      <c r="J280" t="s">
        <v>986</v>
      </c>
      <c r="K280" t="s">
        <v>987</v>
      </c>
      <c r="L280">
        <v>1367</v>
      </c>
      <c r="N280">
        <v>1011</v>
      </c>
      <c r="O280" t="s">
        <v>907</v>
      </c>
      <c r="P280" t="s">
        <v>907</v>
      </c>
      <c r="Q280">
        <v>1</v>
      </c>
      <c r="X280">
        <v>1.66</v>
      </c>
      <c r="Y280">
        <v>0</v>
      </c>
      <c r="Z280">
        <v>62.97</v>
      </c>
      <c r="AA280">
        <v>6.64</v>
      </c>
      <c r="AB280">
        <v>0</v>
      </c>
      <c r="AC280">
        <v>0</v>
      </c>
      <c r="AD280">
        <v>1</v>
      </c>
      <c r="AE280">
        <v>0</v>
      </c>
      <c r="AF280" t="s">
        <v>3</v>
      </c>
      <c r="AG280">
        <v>1.66</v>
      </c>
      <c r="AH280">
        <v>2</v>
      </c>
      <c r="AI280">
        <v>40388168</v>
      </c>
      <c r="AJ280">
        <v>283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ROW(Source!A660)</f>
        <v>660</v>
      </c>
      <c r="B281">
        <v>40388177</v>
      </c>
      <c r="C281">
        <v>40388165</v>
      </c>
      <c r="D281">
        <v>26787641</v>
      </c>
      <c r="E281">
        <v>1</v>
      </c>
      <c r="F281">
        <v>1</v>
      </c>
      <c r="G281">
        <v>26675980</v>
      </c>
      <c r="H281">
        <v>2</v>
      </c>
      <c r="I281" t="s">
        <v>938</v>
      </c>
      <c r="J281" t="s">
        <v>974</v>
      </c>
      <c r="K281" t="s">
        <v>975</v>
      </c>
      <c r="L281">
        <v>1367</v>
      </c>
      <c r="N281">
        <v>1011</v>
      </c>
      <c r="O281" t="s">
        <v>907</v>
      </c>
      <c r="P281" t="s">
        <v>907</v>
      </c>
      <c r="Q281">
        <v>1</v>
      </c>
      <c r="X281">
        <v>0.65</v>
      </c>
      <c r="Y281">
        <v>0</v>
      </c>
      <c r="Z281">
        <v>140.58000000000001</v>
      </c>
      <c r="AA281">
        <v>28.61</v>
      </c>
      <c r="AB281">
        <v>0</v>
      </c>
      <c r="AC281">
        <v>0</v>
      </c>
      <c r="AD281">
        <v>1</v>
      </c>
      <c r="AE281">
        <v>0</v>
      </c>
      <c r="AF281" t="s">
        <v>3</v>
      </c>
      <c r="AG281">
        <v>0.65</v>
      </c>
      <c r="AH281">
        <v>2</v>
      </c>
      <c r="AI281">
        <v>40388169</v>
      </c>
      <c r="AJ281">
        <v>284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ROW(Source!A660)</f>
        <v>660</v>
      </c>
      <c r="B282">
        <v>40388178</v>
      </c>
      <c r="C282">
        <v>40388165</v>
      </c>
      <c r="D282">
        <v>26787669</v>
      </c>
      <c r="E282">
        <v>1</v>
      </c>
      <c r="F282">
        <v>1</v>
      </c>
      <c r="G282">
        <v>26675980</v>
      </c>
      <c r="H282">
        <v>2</v>
      </c>
      <c r="I282" t="s">
        <v>926</v>
      </c>
      <c r="J282" t="s">
        <v>927</v>
      </c>
      <c r="K282" t="s">
        <v>928</v>
      </c>
      <c r="L282">
        <v>1367</v>
      </c>
      <c r="N282">
        <v>1011</v>
      </c>
      <c r="O282" t="s">
        <v>907</v>
      </c>
      <c r="P282" t="s">
        <v>907</v>
      </c>
      <c r="Q282">
        <v>1</v>
      </c>
      <c r="X282">
        <v>1.55</v>
      </c>
      <c r="Y282">
        <v>0</v>
      </c>
      <c r="Z282">
        <v>125.13</v>
      </c>
      <c r="AA282">
        <v>24.74</v>
      </c>
      <c r="AB282">
        <v>0</v>
      </c>
      <c r="AC282">
        <v>0</v>
      </c>
      <c r="AD282">
        <v>1</v>
      </c>
      <c r="AE282">
        <v>0</v>
      </c>
      <c r="AF282" t="s">
        <v>3</v>
      </c>
      <c r="AG282">
        <v>1.55</v>
      </c>
      <c r="AH282">
        <v>2</v>
      </c>
      <c r="AI282">
        <v>40388170</v>
      </c>
      <c r="AJ282">
        <v>285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ROW(Source!A660)</f>
        <v>660</v>
      </c>
      <c r="B283">
        <v>40388179</v>
      </c>
      <c r="C283">
        <v>40388165</v>
      </c>
      <c r="D283">
        <v>26787631</v>
      </c>
      <c r="E283">
        <v>1</v>
      </c>
      <c r="F283">
        <v>1</v>
      </c>
      <c r="G283">
        <v>26675980</v>
      </c>
      <c r="H283">
        <v>2</v>
      </c>
      <c r="I283" t="s">
        <v>965</v>
      </c>
      <c r="J283" t="s">
        <v>966</v>
      </c>
      <c r="K283" t="s">
        <v>967</v>
      </c>
      <c r="L283">
        <v>1367</v>
      </c>
      <c r="N283">
        <v>1011</v>
      </c>
      <c r="O283" t="s">
        <v>907</v>
      </c>
      <c r="P283" t="s">
        <v>907</v>
      </c>
      <c r="Q283">
        <v>1</v>
      </c>
      <c r="X283">
        <v>0.52</v>
      </c>
      <c r="Y283">
        <v>0</v>
      </c>
      <c r="Z283">
        <v>177.54</v>
      </c>
      <c r="AA283">
        <v>17.420000000000002</v>
      </c>
      <c r="AB283">
        <v>0</v>
      </c>
      <c r="AC283">
        <v>0</v>
      </c>
      <c r="AD283">
        <v>1</v>
      </c>
      <c r="AE283">
        <v>0</v>
      </c>
      <c r="AF283" t="s">
        <v>3</v>
      </c>
      <c r="AG283">
        <v>0.52</v>
      </c>
      <c r="AH283">
        <v>2</v>
      </c>
      <c r="AI283">
        <v>40388171</v>
      </c>
      <c r="AJ283">
        <v>286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ROW(Source!A660)</f>
        <v>660</v>
      </c>
      <c r="B284">
        <v>40388180</v>
      </c>
      <c r="C284">
        <v>40388165</v>
      </c>
      <c r="D284">
        <v>26763322</v>
      </c>
      <c r="E284">
        <v>1</v>
      </c>
      <c r="F284">
        <v>1</v>
      </c>
      <c r="G284">
        <v>26675980</v>
      </c>
      <c r="H284">
        <v>3</v>
      </c>
      <c r="I284" t="s">
        <v>565</v>
      </c>
      <c r="J284" t="s">
        <v>567</v>
      </c>
      <c r="K284" t="s">
        <v>566</v>
      </c>
      <c r="L284">
        <v>1339</v>
      </c>
      <c r="N284">
        <v>1007</v>
      </c>
      <c r="O284" t="s">
        <v>44</v>
      </c>
      <c r="P284" t="s">
        <v>44</v>
      </c>
      <c r="Q284">
        <v>1</v>
      </c>
      <c r="X284">
        <v>5</v>
      </c>
      <c r="Y284">
        <v>7.07</v>
      </c>
      <c r="Z284">
        <v>0</v>
      </c>
      <c r="AA284">
        <v>0</v>
      </c>
      <c r="AB284">
        <v>0</v>
      </c>
      <c r="AC284">
        <v>0</v>
      </c>
      <c r="AD284">
        <v>1</v>
      </c>
      <c r="AE284">
        <v>0</v>
      </c>
      <c r="AF284" t="s">
        <v>3</v>
      </c>
      <c r="AG284">
        <v>5</v>
      </c>
      <c r="AH284">
        <v>2</v>
      </c>
      <c r="AI284">
        <v>40388172</v>
      </c>
      <c r="AJ284">
        <v>287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ROW(Source!A660)</f>
        <v>660</v>
      </c>
      <c r="B285">
        <v>40388181</v>
      </c>
      <c r="C285">
        <v>40388165</v>
      </c>
      <c r="D285">
        <v>26728286</v>
      </c>
      <c r="E285">
        <v>26675980</v>
      </c>
      <c r="F285">
        <v>1</v>
      </c>
      <c r="G285">
        <v>26675980</v>
      </c>
      <c r="H285">
        <v>3</v>
      </c>
      <c r="I285" t="s">
        <v>1225</v>
      </c>
      <c r="J285" t="s">
        <v>3</v>
      </c>
      <c r="K285" t="s">
        <v>1226</v>
      </c>
      <c r="L285">
        <v>1339</v>
      </c>
      <c r="N285">
        <v>1007</v>
      </c>
      <c r="O285" t="s">
        <v>44</v>
      </c>
      <c r="P285" t="s">
        <v>44</v>
      </c>
      <c r="Q285">
        <v>1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 t="s">
        <v>3</v>
      </c>
      <c r="AG285">
        <v>0</v>
      </c>
      <c r="AH285">
        <v>3</v>
      </c>
      <c r="AI285">
        <v>-1</v>
      </c>
      <c r="AJ285" t="s">
        <v>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ROW(Source!A662)</f>
        <v>662</v>
      </c>
      <c r="B286">
        <v>40388193</v>
      </c>
      <c r="C286">
        <v>40388183</v>
      </c>
      <c r="D286">
        <v>26715131</v>
      </c>
      <c r="E286">
        <v>26675980</v>
      </c>
      <c r="F286">
        <v>1</v>
      </c>
      <c r="G286">
        <v>26675980</v>
      </c>
      <c r="H286">
        <v>1</v>
      </c>
      <c r="I286" t="s">
        <v>901</v>
      </c>
      <c r="J286" t="s">
        <v>3</v>
      </c>
      <c r="K286" t="s">
        <v>902</v>
      </c>
      <c r="L286">
        <v>1191</v>
      </c>
      <c r="N286">
        <v>1013</v>
      </c>
      <c r="O286" t="s">
        <v>903</v>
      </c>
      <c r="P286" t="s">
        <v>903</v>
      </c>
      <c r="Q286">
        <v>1</v>
      </c>
      <c r="X286">
        <v>21.6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1</v>
      </c>
      <c r="AF286" t="s">
        <v>3</v>
      </c>
      <c r="AG286">
        <v>21.6</v>
      </c>
      <c r="AH286">
        <v>2</v>
      </c>
      <c r="AI286">
        <v>40388184</v>
      </c>
      <c r="AJ286">
        <v>289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ROW(Source!A662)</f>
        <v>662</v>
      </c>
      <c r="B287">
        <v>40388194</v>
      </c>
      <c r="C287">
        <v>40388183</v>
      </c>
      <c r="D287">
        <v>26787394</v>
      </c>
      <c r="E287">
        <v>1</v>
      </c>
      <c r="F287">
        <v>1</v>
      </c>
      <c r="G287">
        <v>26675980</v>
      </c>
      <c r="H287">
        <v>2</v>
      </c>
      <c r="I287" t="s">
        <v>971</v>
      </c>
      <c r="J287" t="s">
        <v>972</v>
      </c>
      <c r="K287" t="s">
        <v>973</v>
      </c>
      <c r="L287">
        <v>1367</v>
      </c>
      <c r="N287">
        <v>1011</v>
      </c>
      <c r="O287" t="s">
        <v>907</v>
      </c>
      <c r="P287" t="s">
        <v>907</v>
      </c>
      <c r="Q287">
        <v>1</v>
      </c>
      <c r="X287">
        <v>2.35</v>
      </c>
      <c r="Y287">
        <v>0</v>
      </c>
      <c r="Z287">
        <v>95.06</v>
      </c>
      <c r="AA287">
        <v>22.22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2.35</v>
      </c>
      <c r="AH287">
        <v>2</v>
      </c>
      <c r="AI287">
        <v>40388185</v>
      </c>
      <c r="AJ287">
        <v>290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ROW(Source!A662)</f>
        <v>662</v>
      </c>
      <c r="B288">
        <v>40388195</v>
      </c>
      <c r="C288">
        <v>40388183</v>
      </c>
      <c r="D288">
        <v>26787641</v>
      </c>
      <c r="E288">
        <v>1</v>
      </c>
      <c r="F288">
        <v>1</v>
      </c>
      <c r="G288">
        <v>26675980</v>
      </c>
      <c r="H288">
        <v>2</v>
      </c>
      <c r="I288" t="s">
        <v>938</v>
      </c>
      <c r="J288" t="s">
        <v>974</v>
      </c>
      <c r="K288" t="s">
        <v>975</v>
      </c>
      <c r="L288">
        <v>1367</v>
      </c>
      <c r="N288">
        <v>1011</v>
      </c>
      <c r="O288" t="s">
        <v>907</v>
      </c>
      <c r="P288" t="s">
        <v>907</v>
      </c>
      <c r="Q288">
        <v>1</v>
      </c>
      <c r="X288">
        <v>0.91</v>
      </c>
      <c r="Y288">
        <v>0</v>
      </c>
      <c r="Z288">
        <v>140.58000000000001</v>
      </c>
      <c r="AA288">
        <v>28.61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0.91</v>
      </c>
      <c r="AH288">
        <v>2</v>
      </c>
      <c r="AI288">
        <v>40388186</v>
      </c>
      <c r="AJ288">
        <v>291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ROW(Source!A662)</f>
        <v>662</v>
      </c>
      <c r="B289">
        <v>40388196</v>
      </c>
      <c r="C289">
        <v>40388183</v>
      </c>
      <c r="D289">
        <v>26787626</v>
      </c>
      <c r="E289">
        <v>1</v>
      </c>
      <c r="F289">
        <v>1</v>
      </c>
      <c r="G289">
        <v>26675980</v>
      </c>
      <c r="H289">
        <v>2</v>
      </c>
      <c r="I289" t="s">
        <v>941</v>
      </c>
      <c r="J289" t="s">
        <v>942</v>
      </c>
      <c r="K289" t="s">
        <v>943</v>
      </c>
      <c r="L289">
        <v>1367</v>
      </c>
      <c r="N289">
        <v>1011</v>
      </c>
      <c r="O289" t="s">
        <v>907</v>
      </c>
      <c r="P289" t="s">
        <v>907</v>
      </c>
      <c r="Q289">
        <v>1</v>
      </c>
      <c r="X289">
        <v>7.17</v>
      </c>
      <c r="Y289">
        <v>0</v>
      </c>
      <c r="Z289">
        <v>169.44</v>
      </c>
      <c r="AA289">
        <v>15.02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7.17</v>
      </c>
      <c r="AH289">
        <v>2</v>
      </c>
      <c r="AI289">
        <v>40388187</v>
      </c>
      <c r="AJ289">
        <v>292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ROW(Source!A662)</f>
        <v>662</v>
      </c>
      <c r="B290">
        <v>40388197</v>
      </c>
      <c r="C290">
        <v>40388183</v>
      </c>
      <c r="D290">
        <v>26787627</v>
      </c>
      <c r="E290">
        <v>1</v>
      </c>
      <c r="F290">
        <v>1</v>
      </c>
      <c r="G290">
        <v>26675980</v>
      </c>
      <c r="H290">
        <v>2</v>
      </c>
      <c r="I290" t="s">
        <v>944</v>
      </c>
      <c r="J290" t="s">
        <v>945</v>
      </c>
      <c r="K290" t="s">
        <v>946</v>
      </c>
      <c r="L290">
        <v>1367</v>
      </c>
      <c r="N290">
        <v>1011</v>
      </c>
      <c r="O290" t="s">
        <v>907</v>
      </c>
      <c r="P290" t="s">
        <v>907</v>
      </c>
      <c r="Q290">
        <v>1</v>
      </c>
      <c r="X290">
        <v>14.6</v>
      </c>
      <c r="Y290">
        <v>0</v>
      </c>
      <c r="Z290">
        <v>219.5</v>
      </c>
      <c r="AA290">
        <v>17.510000000000002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14.6</v>
      </c>
      <c r="AH290">
        <v>2</v>
      </c>
      <c r="AI290">
        <v>40388188</v>
      </c>
      <c r="AJ290">
        <v>293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ROW(Source!A662)</f>
        <v>662</v>
      </c>
      <c r="B291">
        <v>40388198</v>
      </c>
      <c r="C291">
        <v>40388183</v>
      </c>
      <c r="D291">
        <v>26787669</v>
      </c>
      <c r="E291">
        <v>1</v>
      </c>
      <c r="F291">
        <v>1</v>
      </c>
      <c r="G291">
        <v>26675980</v>
      </c>
      <c r="H291">
        <v>2</v>
      </c>
      <c r="I291" t="s">
        <v>926</v>
      </c>
      <c r="J291" t="s">
        <v>927</v>
      </c>
      <c r="K291" t="s">
        <v>928</v>
      </c>
      <c r="L291">
        <v>1367</v>
      </c>
      <c r="N291">
        <v>1011</v>
      </c>
      <c r="O291" t="s">
        <v>907</v>
      </c>
      <c r="P291" t="s">
        <v>907</v>
      </c>
      <c r="Q291">
        <v>1</v>
      </c>
      <c r="X291">
        <v>1.79</v>
      </c>
      <c r="Y291">
        <v>0</v>
      </c>
      <c r="Z291">
        <v>125.13</v>
      </c>
      <c r="AA291">
        <v>24.74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1.79</v>
      </c>
      <c r="AH291">
        <v>2</v>
      </c>
      <c r="AI291">
        <v>40388189</v>
      </c>
      <c r="AJ291">
        <v>294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ROW(Source!A662)</f>
        <v>662</v>
      </c>
      <c r="B292">
        <v>40388199</v>
      </c>
      <c r="C292">
        <v>40388183</v>
      </c>
      <c r="D292">
        <v>26787631</v>
      </c>
      <c r="E292">
        <v>1</v>
      </c>
      <c r="F292">
        <v>1</v>
      </c>
      <c r="G292">
        <v>26675980</v>
      </c>
      <c r="H292">
        <v>2</v>
      </c>
      <c r="I292" t="s">
        <v>965</v>
      </c>
      <c r="J292" t="s">
        <v>966</v>
      </c>
      <c r="K292" t="s">
        <v>967</v>
      </c>
      <c r="L292">
        <v>1367</v>
      </c>
      <c r="N292">
        <v>1011</v>
      </c>
      <c r="O292" t="s">
        <v>907</v>
      </c>
      <c r="P292" t="s">
        <v>907</v>
      </c>
      <c r="Q292">
        <v>1</v>
      </c>
      <c r="X292">
        <v>0.52</v>
      </c>
      <c r="Y292">
        <v>0</v>
      </c>
      <c r="Z292">
        <v>177.54</v>
      </c>
      <c r="AA292">
        <v>17.420000000000002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0.52</v>
      </c>
      <c r="AH292">
        <v>2</v>
      </c>
      <c r="AI292">
        <v>40388190</v>
      </c>
      <c r="AJ292">
        <v>295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ROW(Source!A662)</f>
        <v>662</v>
      </c>
      <c r="B293">
        <v>40388200</v>
      </c>
      <c r="C293">
        <v>40388183</v>
      </c>
      <c r="D293">
        <v>26763322</v>
      </c>
      <c r="E293">
        <v>1</v>
      </c>
      <c r="F293">
        <v>1</v>
      </c>
      <c r="G293">
        <v>26675980</v>
      </c>
      <c r="H293">
        <v>3</v>
      </c>
      <c r="I293" t="s">
        <v>565</v>
      </c>
      <c r="J293" t="s">
        <v>567</v>
      </c>
      <c r="K293" t="s">
        <v>566</v>
      </c>
      <c r="L293">
        <v>1339</v>
      </c>
      <c r="N293">
        <v>1007</v>
      </c>
      <c r="O293" t="s">
        <v>44</v>
      </c>
      <c r="P293" t="s">
        <v>44</v>
      </c>
      <c r="Q293">
        <v>1</v>
      </c>
      <c r="X293">
        <v>7</v>
      </c>
      <c r="Y293">
        <v>7.07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7</v>
      </c>
      <c r="AH293">
        <v>2</v>
      </c>
      <c r="AI293">
        <v>40388191</v>
      </c>
      <c r="AJ293">
        <v>296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ROW(Source!A662)</f>
        <v>662</v>
      </c>
      <c r="B294">
        <v>40388201</v>
      </c>
      <c r="C294">
        <v>40388183</v>
      </c>
      <c r="D294">
        <v>26728819</v>
      </c>
      <c r="E294">
        <v>26675980</v>
      </c>
      <c r="F294">
        <v>1</v>
      </c>
      <c r="G294">
        <v>26675980</v>
      </c>
      <c r="H294">
        <v>3</v>
      </c>
      <c r="I294" t="s">
        <v>1220</v>
      </c>
      <c r="J294" t="s">
        <v>3</v>
      </c>
      <c r="K294" t="s">
        <v>1224</v>
      </c>
      <c r="L294">
        <v>1339</v>
      </c>
      <c r="N294">
        <v>1007</v>
      </c>
      <c r="O294" t="s">
        <v>44</v>
      </c>
      <c r="P294" t="s">
        <v>44</v>
      </c>
      <c r="Q294">
        <v>1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 t="s">
        <v>3</v>
      </c>
      <c r="AG294">
        <v>0</v>
      </c>
      <c r="AH294">
        <v>3</v>
      </c>
      <c r="AI294">
        <v>-1</v>
      </c>
      <c r="AJ294" t="s">
        <v>3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ROW(Source!A664)</f>
        <v>664</v>
      </c>
      <c r="B295">
        <v>40388214</v>
      </c>
      <c r="C295">
        <v>40388203</v>
      </c>
      <c r="D295">
        <v>26715131</v>
      </c>
      <c r="E295">
        <v>26675980</v>
      </c>
      <c r="F295">
        <v>1</v>
      </c>
      <c r="G295">
        <v>26675980</v>
      </c>
      <c r="H295">
        <v>1</v>
      </c>
      <c r="I295" t="s">
        <v>901</v>
      </c>
      <c r="J295" t="s">
        <v>3</v>
      </c>
      <c r="K295" t="s">
        <v>902</v>
      </c>
      <c r="L295">
        <v>1191</v>
      </c>
      <c r="N295">
        <v>1013</v>
      </c>
      <c r="O295" t="s">
        <v>903</v>
      </c>
      <c r="P295" t="s">
        <v>903</v>
      </c>
      <c r="Q295">
        <v>1</v>
      </c>
      <c r="X295">
        <v>116.59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1</v>
      </c>
      <c r="AE295">
        <v>1</v>
      </c>
      <c r="AF295" t="s">
        <v>3</v>
      </c>
      <c r="AG295">
        <v>116.59</v>
      </c>
      <c r="AH295">
        <v>2</v>
      </c>
      <c r="AI295">
        <v>40388204</v>
      </c>
      <c r="AJ295">
        <v>298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ROW(Source!A664)</f>
        <v>664</v>
      </c>
      <c r="B296">
        <v>40388215</v>
      </c>
      <c r="C296">
        <v>40388203</v>
      </c>
      <c r="D296">
        <v>26788109</v>
      </c>
      <c r="E296">
        <v>1</v>
      </c>
      <c r="F296">
        <v>1</v>
      </c>
      <c r="G296">
        <v>26675980</v>
      </c>
      <c r="H296">
        <v>2</v>
      </c>
      <c r="I296" t="s">
        <v>1022</v>
      </c>
      <c r="J296" t="s">
        <v>1023</v>
      </c>
      <c r="K296" t="s">
        <v>1024</v>
      </c>
      <c r="L296">
        <v>1367</v>
      </c>
      <c r="N296">
        <v>1011</v>
      </c>
      <c r="O296" t="s">
        <v>907</v>
      </c>
      <c r="P296" t="s">
        <v>907</v>
      </c>
      <c r="Q296">
        <v>1</v>
      </c>
      <c r="X296">
        <v>3.28</v>
      </c>
      <c r="Y296">
        <v>0</v>
      </c>
      <c r="Z296">
        <v>17.420000000000002</v>
      </c>
      <c r="AA296">
        <v>0.15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3.28</v>
      </c>
      <c r="AH296">
        <v>2</v>
      </c>
      <c r="AI296">
        <v>40388205</v>
      </c>
      <c r="AJ296">
        <v>299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ROW(Source!A664)</f>
        <v>664</v>
      </c>
      <c r="B297">
        <v>40388216</v>
      </c>
      <c r="C297">
        <v>40388203</v>
      </c>
      <c r="D297">
        <v>26788215</v>
      </c>
      <c r="E297">
        <v>1</v>
      </c>
      <c r="F297">
        <v>1</v>
      </c>
      <c r="G297">
        <v>26675980</v>
      </c>
      <c r="H297">
        <v>2</v>
      </c>
      <c r="I297" t="s">
        <v>932</v>
      </c>
      <c r="J297" t="s">
        <v>933</v>
      </c>
      <c r="K297" t="s">
        <v>934</v>
      </c>
      <c r="L297">
        <v>1367</v>
      </c>
      <c r="N297">
        <v>1011</v>
      </c>
      <c r="O297" t="s">
        <v>907</v>
      </c>
      <c r="P297" t="s">
        <v>907</v>
      </c>
      <c r="Q297">
        <v>1</v>
      </c>
      <c r="X297">
        <v>0.81</v>
      </c>
      <c r="Y297">
        <v>0</v>
      </c>
      <c r="Z297">
        <v>76.81</v>
      </c>
      <c r="AA297">
        <v>14.36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0.81</v>
      </c>
      <c r="AH297">
        <v>2</v>
      </c>
      <c r="AI297">
        <v>40388206</v>
      </c>
      <c r="AJ297">
        <v>300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ROW(Source!A664)</f>
        <v>664</v>
      </c>
      <c r="B298">
        <v>40388218</v>
      </c>
      <c r="C298">
        <v>40388203</v>
      </c>
      <c r="D298">
        <v>26788269</v>
      </c>
      <c r="E298">
        <v>1</v>
      </c>
      <c r="F298">
        <v>1</v>
      </c>
      <c r="G298">
        <v>26675980</v>
      </c>
      <c r="H298">
        <v>2</v>
      </c>
      <c r="I298" t="s">
        <v>1025</v>
      </c>
      <c r="J298" t="s">
        <v>1026</v>
      </c>
      <c r="K298" t="s">
        <v>1027</v>
      </c>
      <c r="L298">
        <v>1367</v>
      </c>
      <c r="N298">
        <v>1011</v>
      </c>
      <c r="O298" t="s">
        <v>907</v>
      </c>
      <c r="P298" t="s">
        <v>907</v>
      </c>
      <c r="Q298">
        <v>1</v>
      </c>
      <c r="X298">
        <v>1.74</v>
      </c>
      <c r="Y298">
        <v>0</v>
      </c>
      <c r="Z298">
        <v>0.81</v>
      </c>
      <c r="AA298">
        <v>0.03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1.74</v>
      </c>
      <c r="AH298">
        <v>2</v>
      </c>
      <c r="AI298">
        <v>40388208</v>
      </c>
      <c r="AJ298">
        <v>301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ROW(Source!A664)</f>
        <v>664</v>
      </c>
      <c r="B299">
        <v>40388217</v>
      </c>
      <c r="C299">
        <v>40388203</v>
      </c>
      <c r="D299">
        <v>26787462</v>
      </c>
      <c r="E299">
        <v>1</v>
      </c>
      <c r="F299">
        <v>1</v>
      </c>
      <c r="G299">
        <v>26675980</v>
      </c>
      <c r="H299">
        <v>2</v>
      </c>
      <c r="I299" t="s">
        <v>988</v>
      </c>
      <c r="J299" t="s">
        <v>989</v>
      </c>
      <c r="K299" t="s">
        <v>990</v>
      </c>
      <c r="L299">
        <v>1367</v>
      </c>
      <c r="N299">
        <v>1011</v>
      </c>
      <c r="O299" t="s">
        <v>907</v>
      </c>
      <c r="P299" t="s">
        <v>907</v>
      </c>
      <c r="Q299">
        <v>1</v>
      </c>
      <c r="X299">
        <v>0.81</v>
      </c>
      <c r="Y299">
        <v>0</v>
      </c>
      <c r="Z299">
        <v>190.93</v>
      </c>
      <c r="AA299">
        <v>18.149999999999999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0.81</v>
      </c>
      <c r="AH299">
        <v>2</v>
      </c>
      <c r="AI299">
        <v>40388207</v>
      </c>
      <c r="AJ299">
        <v>302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ROW(Source!A664)</f>
        <v>664</v>
      </c>
      <c r="B300">
        <v>40388219</v>
      </c>
      <c r="C300">
        <v>40388203</v>
      </c>
      <c r="D300">
        <v>26715879</v>
      </c>
      <c r="E300">
        <v>26675980</v>
      </c>
      <c r="F300">
        <v>1</v>
      </c>
      <c r="G300">
        <v>26675980</v>
      </c>
      <c r="H300">
        <v>2</v>
      </c>
      <c r="I300" t="s">
        <v>929</v>
      </c>
      <c r="J300" t="s">
        <v>3</v>
      </c>
      <c r="K300" t="s">
        <v>930</v>
      </c>
      <c r="L300">
        <v>1344</v>
      </c>
      <c r="N300">
        <v>1008</v>
      </c>
      <c r="O300" t="s">
        <v>931</v>
      </c>
      <c r="P300" t="s">
        <v>931</v>
      </c>
      <c r="Q300">
        <v>1</v>
      </c>
      <c r="X300">
        <v>0.01</v>
      </c>
      <c r="Y300">
        <v>0</v>
      </c>
      <c r="Z300">
        <v>1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0.01</v>
      </c>
      <c r="AH300">
        <v>2</v>
      </c>
      <c r="AI300">
        <v>40388209</v>
      </c>
      <c r="AJ300">
        <v>303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ROW(Source!A664)</f>
        <v>664</v>
      </c>
      <c r="B301">
        <v>40388220</v>
      </c>
      <c r="C301">
        <v>40388203</v>
      </c>
      <c r="D301">
        <v>26763881</v>
      </c>
      <c r="E301">
        <v>1</v>
      </c>
      <c r="F301">
        <v>1</v>
      </c>
      <c r="G301">
        <v>26675980</v>
      </c>
      <c r="H301">
        <v>3</v>
      </c>
      <c r="I301" t="s">
        <v>174</v>
      </c>
      <c r="J301" t="s">
        <v>176</v>
      </c>
      <c r="K301" t="s">
        <v>175</v>
      </c>
      <c r="L301">
        <v>1339</v>
      </c>
      <c r="N301">
        <v>1007</v>
      </c>
      <c r="O301" t="s">
        <v>44</v>
      </c>
      <c r="P301" t="s">
        <v>44</v>
      </c>
      <c r="Q301">
        <v>1</v>
      </c>
      <c r="X301">
        <v>0.21</v>
      </c>
      <c r="Y301">
        <v>104.99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0.21</v>
      </c>
      <c r="AH301">
        <v>2</v>
      </c>
      <c r="AI301">
        <v>40388210</v>
      </c>
      <c r="AJ301">
        <v>304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ROW(Source!A664)</f>
        <v>664</v>
      </c>
      <c r="B302">
        <v>40388221</v>
      </c>
      <c r="C302">
        <v>40388203</v>
      </c>
      <c r="D302">
        <v>26729766</v>
      </c>
      <c r="E302">
        <v>26675980</v>
      </c>
      <c r="F302">
        <v>1</v>
      </c>
      <c r="G302">
        <v>26675980</v>
      </c>
      <c r="H302">
        <v>3</v>
      </c>
      <c r="I302" t="s">
        <v>1243</v>
      </c>
      <c r="J302" t="s">
        <v>3</v>
      </c>
      <c r="K302" t="s">
        <v>1244</v>
      </c>
      <c r="L302">
        <v>1354</v>
      </c>
      <c r="N302">
        <v>1010</v>
      </c>
      <c r="O302" t="s">
        <v>344</v>
      </c>
      <c r="P302" t="s">
        <v>344</v>
      </c>
      <c r="Q302">
        <v>1</v>
      </c>
      <c r="X302">
        <v>1.5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 t="s">
        <v>3</v>
      </c>
      <c r="AG302">
        <v>1.5</v>
      </c>
      <c r="AH302">
        <v>3</v>
      </c>
      <c r="AI302">
        <v>-1</v>
      </c>
      <c r="AJ302" t="s">
        <v>3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ROW(Source!A664)</f>
        <v>664</v>
      </c>
      <c r="B303">
        <v>40388222</v>
      </c>
      <c r="C303">
        <v>40388203</v>
      </c>
      <c r="D303">
        <v>26732872</v>
      </c>
      <c r="E303">
        <v>26675980</v>
      </c>
      <c r="F303">
        <v>1</v>
      </c>
      <c r="G303">
        <v>26675980</v>
      </c>
      <c r="H303">
        <v>3</v>
      </c>
      <c r="I303" t="s">
        <v>1245</v>
      </c>
      <c r="J303" t="s">
        <v>3</v>
      </c>
      <c r="K303" t="s">
        <v>1246</v>
      </c>
      <c r="L303">
        <v>1348</v>
      </c>
      <c r="N303">
        <v>1009</v>
      </c>
      <c r="O303" t="s">
        <v>57</v>
      </c>
      <c r="P303" t="s">
        <v>57</v>
      </c>
      <c r="Q303">
        <v>1000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 t="s">
        <v>3</v>
      </c>
      <c r="AG303">
        <v>0</v>
      </c>
      <c r="AH303">
        <v>3</v>
      </c>
      <c r="AI303">
        <v>-1</v>
      </c>
      <c r="AJ303" t="s">
        <v>3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ROW(Source!A664)</f>
        <v>664</v>
      </c>
      <c r="B304">
        <v>40388223</v>
      </c>
      <c r="C304">
        <v>40388203</v>
      </c>
      <c r="D304">
        <v>26730703</v>
      </c>
      <c r="E304">
        <v>26675980</v>
      </c>
      <c r="F304">
        <v>1</v>
      </c>
      <c r="G304">
        <v>26675980</v>
      </c>
      <c r="H304">
        <v>3</v>
      </c>
      <c r="I304" t="s">
        <v>1247</v>
      </c>
      <c r="J304" t="s">
        <v>3</v>
      </c>
      <c r="K304" t="s">
        <v>1248</v>
      </c>
      <c r="L304">
        <v>1327</v>
      </c>
      <c r="N304">
        <v>1005</v>
      </c>
      <c r="O304" t="s">
        <v>466</v>
      </c>
      <c r="P304" t="s">
        <v>466</v>
      </c>
      <c r="Q304">
        <v>1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 t="s">
        <v>3</v>
      </c>
      <c r="AG304">
        <v>0</v>
      </c>
      <c r="AH304">
        <v>3</v>
      </c>
      <c r="AI304">
        <v>-1</v>
      </c>
      <c r="AJ304" t="s">
        <v>3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ROW(Source!A702)</f>
        <v>702</v>
      </c>
      <c r="B305">
        <v>40388229</v>
      </c>
      <c r="C305">
        <v>40388227</v>
      </c>
      <c r="D305">
        <v>26715131</v>
      </c>
      <c r="E305">
        <v>26675980</v>
      </c>
      <c r="F305">
        <v>1</v>
      </c>
      <c r="G305">
        <v>26675980</v>
      </c>
      <c r="H305">
        <v>1</v>
      </c>
      <c r="I305" t="s">
        <v>901</v>
      </c>
      <c r="J305" t="s">
        <v>3</v>
      </c>
      <c r="K305" t="s">
        <v>902</v>
      </c>
      <c r="L305">
        <v>1191</v>
      </c>
      <c r="N305">
        <v>1013</v>
      </c>
      <c r="O305" t="s">
        <v>903</v>
      </c>
      <c r="P305" t="s">
        <v>903</v>
      </c>
      <c r="Q305">
        <v>1</v>
      </c>
      <c r="X305">
        <v>76.7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1</v>
      </c>
      <c r="AE305">
        <v>1</v>
      </c>
      <c r="AF305" t="s">
        <v>3</v>
      </c>
      <c r="AG305">
        <v>76.7</v>
      </c>
      <c r="AH305">
        <v>2</v>
      </c>
      <c r="AI305">
        <v>40388228</v>
      </c>
      <c r="AJ305">
        <v>308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ROW(Source!A703)</f>
        <v>703</v>
      </c>
      <c r="B306">
        <v>40388232</v>
      </c>
      <c r="C306">
        <v>40388230</v>
      </c>
      <c r="D306">
        <v>26715879</v>
      </c>
      <c r="E306">
        <v>26675980</v>
      </c>
      <c r="F306">
        <v>1</v>
      </c>
      <c r="G306">
        <v>26675980</v>
      </c>
      <c r="H306">
        <v>2</v>
      </c>
      <c r="I306" t="s">
        <v>929</v>
      </c>
      <c r="J306" t="s">
        <v>3</v>
      </c>
      <c r="K306" t="s">
        <v>930</v>
      </c>
      <c r="L306">
        <v>1344</v>
      </c>
      <c r="N306">
        <v>1008</v>
      </c>
      <c r="O306" t="s">
        <v>931</v>
      </c>
      <c r="P306" t="s">
        <v>931</v>
      </c>
      <c r="Q306">
        <v>1</v>
      </c>
      <c r="X306">
        <v>8.86</v>
      </c>
      <c r="Y306">
        <v>0</v>
      </c>
      <c r="Z306">
        <v>1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3</v>
      </c>
      <c r="AG306">
        <v>8.86</v>
      </c>
      <c r="AH306">
        <v>2</v>
      </c>
      <c r="AI306">
        <v>40388231</v>
      </c>
      <c r="AJ306">
        <v>309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ROW(Source!A704)</f>
        <v>704</v>
      </c>
      <c r="B307">
        <v>40388243</v>
      </c>
      <c r="C307">
        <v>40388233</v>
      </c>
      <c r="D307">
        <v>26715131</v>
      </c>
      <c r="E307">
        <v>26675980</v>
      </c>
      <c r="F307">
        <v>1</v>
      </c>
      <c r="G307">
        <v>26675980</v>
      </c>
      <c r="H307">
        <v>1</v>
      </c>
      <c r="I307" t="s">
        <v>901</v>
      </c>
      <c r="J307" t="s">
        <v>3</v>
      </c>
      <c r="K307" t="s">
        <v>902</v>
      </c>
      <c r="L307">
        <v>1191</v>
      </c>
      <c r="N307">
        <v>1013</v>
      </c>
      <c r="O307" t="s">
        <v>903</v>
      </c>
      <c r="P307" t="s">
        <v>903</v>
      </c>
      <c r="Q307">
        <v>1</v>
      </c>
      <c r="X307">
        <v>63.44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1</v>
      </c>
      <c r="AF307" t="s">
        <v>3</v>
      </c>
      <c r="AG307">
        <v>63.44</v>
      </c>
      <c r="AH307">
        <v>2</v>
      </c>
      <c r="AI307">
        <v>40388234</v>
      </c>
      <c r="AJ307">
        <v>310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ROW(Source!A704)</f>
        <v>704</v>
      </c>
      <c r="B308">
        <v>40388244</v>
      </c>
      <c r="C308">
        <v>40388233</v>
      </c>
      <c r="D308">
        <v>26788215</v>
      </c>
      <c r="E308">
        <v>1</v>
      </c>
      <c r="F308">
        <v>1</v>
      </c>
      <c r="G308">
        <v>26675980</v>
      </c>
      <c r="H308">
        <v>2</v>
      </c>
      <c r="I308" t="s">
        <v>932</v>
      </c>
      <c r="J308" t="s">
        <v>933</v>
      </c>
      <c r="K308" t="s">
        <v>934</v>
      </c>
      <c r="L308">
        <v>1367</v>
      </c>
      <c r="N308">
        <v>1011</v>
      </c>
      <c r="O308" t="s">
        <v>907</v>
      </c>
      <c r="P308" t="s">
        <v>907</v>
      </c>
      <c r="Q308">
        <v>1</v>
      </c>
      <c r="X308">
        <v>0.14000000000000001</v>
      </c>
      <c r="Y308">
        <v>0</v>
      </c>
      <c r="Z308">
        <v>76.81</v>
      </c>
      <c r="AA308">
        <v>14.36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0.14000000000000001</v>
      </c>
      <c r="AH308">
        <v>2</v>
      </c>
      <c r="AI308">
        <v>40388235</v>
      </c>
      <c r="AJ308">
        <v>311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ROW(Source!A704)</f>
        <v>704</v>
      </c>
      <c r="B309">
        <v>40388245</v>
      </c>
      <c r="C309">
        <v>40388233</v>
      </c>
      <c r="D309">
        <v>26787462</v>
      </c>
      <c r="E309">
        <v>1</v>
      </c>
      <c r="F309">
        <v>1</v>
      </c>
      <c r="G309">
        <v>26675980</v>
      </c>
      <c r="H309">
        <v>2</v>
      </c>
      <c r="I309" t="s">
        <v>988</v>
      </c>
      <c r="J309" t="s">
        <v>989</v>
      </c>
      <c r="K309" t="s">
        <v>990</v>
      </c>
      <c r="L309">
        <v>1367</v>
      </c>
      <c r="N309">
        <v>1011</v>
      </c>
      <c r="O309" t="s">
        <v>907</v>
      </c>
      <c r="P309" t="s">
        <v>907</v>
      </c>
      <c r="Q309">
        <v>1</v>
      </c>
      <c r="X309">
        <v>0.14000000000000001</v>
      </c>
      <c r="Y309">
        <v>0</v>
      </c>
      <c r="Z309">
        <v>190.93</v>
      </c>
      <c r="AA309">
        <v>18.149999999999999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0.14000000000000001</v>
      </c>
      <c r="AH309">
        <v>2</v>
      </c>
      <c r="AI309">
        <v>40388236</v>
      </c>
      <c r="AJ309">
        <v>312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ROW(Source!A704)</f>
        <v>704</v>
      </c>
      <c r="B310">
        <v>40388246</v>
      </c>
      <c r="C310">
        <v>40388233</v>
      </c>
      <c r="D310">
        <v>26787555</v>
      </c>
      <c r="E310">
        <v>1</v>
      </c>
      <c r="F310">
        <v>1</v>
      </c>
      <c r="G310">
        <v>26675980</v>
      </c>
      <c r="H310">
        <v>2</v>
      </c>
      <c r="I310" t="s">
        <v>995</v>
      </c>
      <c r="J310" t="s">
        <v>996</v>
      </c>
      <c r="K310" t="s">
        <v>997</v>
      </c>
      <c r="L310">
        <v>1367</v>
      </c>
      <c r="N310">
        <v>1011</v>
      </c>
      <c r="O310" t="s">
        <v>907</v>
      </c>
      <c r="P310" t="s">
        <v>907</v>
      </c>
      <c r="Q310">
        <v>1</v>
      </c>
      <c r="X310">
        <v>0.22</v>
      </c>
      <c r="Y310">
        <v>0</v>
      </c>
      <c r="Z310">
        <v>73</v>
      </c>
      <c r="AA310">
        <v>16.899999999999999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0.22</v>
      </c>
      <c r="AH310">
        <v>2</v>
      </c>
      <c r="AI310">
        <v>40388237</v>
      </c>
      <c r="AJ310">
        <v>313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ROW(Source!A704)</f>
        <v>704</v>
      </c>
      <c r="B311">
        <v>40388247</v>
      </c>
      <c r="C311">
        <v>40388233</v>
      </c>
      <c r="D311">
        <v>26763335</v>
      </c>
      <c r="E311">
        <v>1</v>
      </c>
      <c r="F311">
        <v>1</v>
      </c>
      <c r="G311">
        <v>26675980</v>
      </c>
      <c r="H311">
        <v>3</v>
      </c>
      <c r="I311" t="s">
        <v>998</v>
      </c>
      <c r="J311" t="s">
        <v>999</v>
      </c>
      <c r="K311" t="s">
        <v>1000</v>
      </c>
      <c r="L311">
        <v>1348</v>
      </c>
      <c r="N311">
        <v>1009</v>
      </c>
      <c r="O311" t="s">
        <v>57</v>
      </c>
      <c r="P311" t="s">
        <v>57</v>
      </c>
      <c r="Q311">
        <v>1000</v>
      </c>
      <c r="X311">
        <v>1E-3</v>
      </c>
      <c r="Y311">
        <v>6521.42</v>
      </c>
      <c r="Z311">
        <v>0</v>
      </c>
      <c r="AA311">
        <v>0</v>
      </c>
      <c r="AB311">
        <v>0</v>
      </c>
      <c r="AC311">
        <v>0</v>
      </c>
      <c r="AD311">
        <v>1</v>
      </c>
      <c r="AE311">
        <v>0</v>
      </c>
      <c r="AF311" t="s">
        <v>3</v>
      </c>
      <c r="AG311">
        <v>1E-3</v>
      </c>
      <c r="AH311">
        <v>2</v>
      </c>
      <c r="AI311">
        <v>40388238</v>
      </c>
      <c r="AJ311">
        <v>314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ROW(Source!A704)</f>
        <v>704</v>
      </c>
      <c r="B312">
        <v>40388248</v>
      </c>
      <c r="C312">
        <v>40388233</v>
      </c>
      <c r="D312">
        <v>26763429</v>
      </c>
      <c r="E312">
        <v>1</v>
      </c>
      <c r="F312">
        <v>1</v>
      </c>
      <c r="G312">
        <v>26675980</v>
      </c>
      <c r="H312">
        <v>3</v>
      </c>
      <c r="I312" t="s">
        <v>1001</v>
      </c>
      <c r="J312" t="s">
        <v>1002</v>
      </c>
      <c r="K312" t="s">
        <v>1003</v>
      </c>
      <c r="L312">
        <v>1339</v>
      </c>
      <c r="N312">
        <v>1007</v>
      </c>
      <c r="O312" t="s">
        <v>44</v>
      </c>
      <c r="P312" t="s">
        <v>44</v>
      </c>
      <c r="Q312">
        <v>1</v>
      </c>
      <c r="X312">
        <v>0.17</v>
      </c>
      <c r="Y312">
        <v>1828.56</v>
      </c>
      <c r="Z312">
        <v>0</v>
      </c>
      <c r="AA312">
        <v>0</v>
      </c>
      <c r="AB312">
        <v>0</v>
      </c>
      <c r="AC312">
        <v>0</v>
      </c>
      <c r="AD312">
        <v>1</v>
      </c>
      <c r="AE312">
        <v>0</v>
      </c>
      <c r="AF312" t="s">
        <v>3</v>
      </c>
      <c r="AG312">
        <v>0.17</v>
      </c>
      <c r="AH312">
        <v>2</v>
      </c>
      <c r="AI312">
        <v>40388239</v>
      </c>
      <c r="AJ312">
        <v>315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ROW(Source!A704)</f>
        <v>704</v>
      </c>
      <c r="B313">
        <v>40388249</v>
      </c>
      <c r="C313">
        <v>40388233</v>
      </c>
      <c r="D313">
        <v>26781698</v>
      </c>
      <c r="E313">
        <v>1</v>
      </c>
      <c r="F313">
        <v>1</v>
      </c>
      <c r="G313">
        <v>26675980</v>
      </c>
      <c r="H313">
        <v>3</v>
      </c>
      <c r="I313" t="s">
        <v>223</v>
      </c>
      <c r="J313" t="s">
        <v>225</v>
      </c>
      <c r="K313" t="s">
        <v>224</v>
      </c>
      <c r="L313">
        <v>1339</v>
      </c>
      <c r="N313">
        <v>1007</v>
      </c>
      <c r="O313" t="s">
        <v>44</v>
      </c>
      <c r="P313" t="s">
        <v>44</v>
      </c>
      <c r="Q313">
        <v>1</v>
      </c>
      <c r="X313">
        <v>4.8</v>
      </c>
      <c r="Y313">
        <v>704.89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0</v>
      </c>
      <c r="AF313" t="s">
        <v>3</v>
      </c>
      <c r="AG313">
        <v>4.8</v>
      </c>
      <c r="AH313">
        <v>2</v>
      </c>
      <c r="AI313">
        <v>40388240</v>
      </c>
      <c r="AJ313">
        <v>316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ROW(Source!A704)</f>
        <v>704</v>
      </c>
      <c r="B314">
        <v>40388250</v>
      </c>
      <c r="C314">
        <v>40388233</v>
      </c>
      <c r="D314">
        <v>26781832</v>
      </c>
      <c r="E314">
        <v>1</v>
      </c>
      <c r="F314">
        <v>1</v>
      </c>
      <c r="G314">
        <v>26675980</v>
      </c>
      <c r="H314">
        <v>3</v>
      </c>
      <c r="I314" t="s">
        <v>227</v>
      </c>
      <c r="J314" t="s">
        <v>229</v>
      </c>
      <c r="K314" t="s">
        <v>228</v>
      </c>
      <c r="L314">
        <v>1339</v>
      </c>
      <c r="N314">
        <v>1007</v>
      </c>
      <c r="O314" t="s">
        <v>44</v>
      </c>
      <c r="P314" t="s">
        <v>44</v>
      </c>
      <c r="Q314">
        <v>1</v>
      </c>
      <c r="X314">
        <v>0.02</v>
      </c>
      <c r="Y314">
        <v>451.14</v>
      </c>
      <c r="Z314">
        <v>0</v>
      </c>
      <c r="AA314">
        <v>0</v>
      </c>
      <c r="AB314">
        <v>0</v>
      </c>
      <c r="AC314">
        <v>0</v>
      </c>
      <c r="AD314">
        <v>1</v>
      </c>
      <c r="AE314">
        <v>0</v>
      </c>
      <c r="AF314" t="s">
        <v>3</v>
      </c>
      <c r="AG314">
        <v>0.02</v>
      </c>
      <c r="AH314">
        <v>2</v>
      </c>
      <c r="AI314">
        <v>40388241</v>
      </c>
      <c r="AJ314">
        <v>317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ROW(Source!A704)</f>
        <v>704</v>
      </c>
      <c r="B315">
        <v>40388251</v>
      </c>
      <c r="C315">
        <v>40388233</v>
      </c>
      <c r="D315">
        <v>26728373</v>
      </c>
      <c r="E315">
        <v>26675980</v>
      </c>
      <c r="F315">
        <v>1</v>
      </c>
      <c r="G315">
        <v>26675980</v>
      </c>
      <c r="H315">
        <v>3</v>
      </c>
      <c r="I315" t="s">
        <v>216</v>
      </c>
      <c r="J315" t="s">
        <v>3</v>
      </c>
      <c r="K315" t="s">
        <v>1233</v>
      </c>
      <c r="L315">
        <v>1339</v>
      </c>
      <c r="N315">
        <v>1007</v>
      </c>
      <c r="O315" t="s">
        <v>44</v>
      </c>
      <c r="P315" t="s">
        <v>44</v>
      </c>
      <c r="Q315">
        <v>1</v>
      </c>
      <c r="X315">
        <v>1.6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 t="s">
        <v>3</v>
      </c>
      <c r="AG315">
        <v>1.6</v>
      </c>
      <c r="AH315">
        <v>3</v>
      </c>
      <c r="AI315">
        <v>-1</v>
      </c>
      <c r="AJ315" t="s">
        <v>3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ROW(Source!A740)</f>
        <v>740</v>
      </c>
      <c r="B316">
        <v>40388264</v>
      </c>
      <c r="C316">
        <v>40388253</v>
      </c>
      <c r="D316">
        <v>26715131</v>
      </c>
      <c r="E316">
        <v>26675980</v>
      </c>
      <c r="F316">
        <v>1</v>
      </c>
      <c r="G316">
        <v>26675980</v>
      </c>
      <c r="H316">
        <v>1</v>
      </c>
      <c r="I316" t="s">
        <v>901</v>
      </c>
      <c r="J316" t="s">
        <v>3</v>
      </c>
      <c r="K316" t="s">
        <v>902</v>
      </c>
      <c r="L316">
        <v>1191</v>
      </c>
      <c r="N316">
        <v>1013</v>
      </c>
      <c r="O316" t="s">
        <v>903</v>
      </c>
      <c r="P316" t="s">
        <v>903</v>
      </c>
      <c r="Q316">
        <v>1</v>
      </c>
      <c r="X316">
        <v>471.67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1</v>
      </c>
      <c r="AE316">
        <v>1</v>
      </c>
      <c r="AF316" t="s">
        <v>3</v>
      </c>
      <c r="AG316">
        <v>471.67</v>
      </c>
      <c r="AH316">
        <v>2</v>
      </c>
      <c r="AI316">
        <v>40388254</v>
      </c>
      <c r="AJ316">
        <v>319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ROW(Source!A740)</f>
        <v>740</v>
      </c>
      <c r="B317">
        <v>40388265</v>
      </c>
      <c r="C317">
        <v>40388253</v>
      </c>
      <c r="D317">
        <v>26788215</v>
      </c>
      <c r="E317">
        <v>1</v>
      </c>
      <c r="F317">
        <v>1</v>
      </c>
      <c r="G317">
        <v>26675980</v>
      </c>
      <c r="H317">
        <v>2</v>
      </c>
      <c r="I317" t="s">
        <v>932</v>
      </c>
      <c r="J317" t="s">
        <v>933</v>
      </c>
      <c r="K317" t="s">
        <v>934</v>
      </c>
      <c r="L317">
        <v>1367</v>
      </c>
      <c r="N317">
        <v>1011</v>
      </c>
      <c r="O317" t="s">
        <v>907</v>
      </c>
      <c r="P317" t="s">
        <v>907</v>
      </c>
      <c r="Q317">
        <v>1</v>
      </c>
      <c r="X317">
        <v>1.04</v>
      </c>
      <c r="Y317">
        <v>0</v>
      </c>
      <c r="Z317">
        <v>76.81</v>
      </c>
      <c r="AA317">
        <v>14.36</v>
      </c>
      <c r="AB317">
        <v>0</v>
      </c>
      <c r="AC317">
        <v>0</v>
      </c>
      <c r="AD317">
        <v>1</v>
      </c>
      <c r="AE317">
        <v>0</v>
      </c>
      <c r="AF317" t="s">
        <v>3</v>
      </c>
      <c r="AG317">
        <v>1.04</v>
      </c>
      <c r="AH317">
        <v>2</v>
      </c>
      <c r="AI317">
        <v>40388255</v>
      </c>
      <c r="AJ317">
        <v>320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ROW(Source!A740)</f>
        <v>740</v>
      </c>
      <c r="B318">
        <v>40388267</v>
      </c>
      <c r="C318">
        <v>40388253</v>
      </c>
      <c r="D318">
        <v>26788338</v>
      </c>
      <c r="E318">
        <v>1</v>
      </c>
      <c r="F318">
        <v>1</v>
      </c>
      <c r="G318">
        <v>26675980</v>
      </c>
      <c r="H318">
        <v>2</v>
      </c>
      <c r="I318" t="s">
        <v>1028</v>
      </c>
      <c r="J318" t="s">
        <v>1029</v>
      </c>
      <c r="K318" t="s">
        <v>1030</v>
      </c>
      <c r="L318">
        <v>1367</v>
      </c>
      <c r="N318">
        <v>1011</v>
      </c>
      <c r="O318" t="s">
        <v>907</v>
      </c>
      <c r="P318" t="s">
        <v>907</v>
      </c>
      <c r="Q318">
        <v>1</v>
      </c>
      <c r="X318">
        <v>92.06</v>
      </c>
      <c r="Y318">
        <v>0</v>
      </c>
      <c r="Z318">
        <v>2.36</v>
      </c>
      <c r="AA318">
        <v>0.04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92.06</v>
      </c>
      <c r="AH318">
        <v>2</v>
      </c>
      <c r="AI318">
        <v>40388257</v>
      </c>
      <c r="AJ318">
        <v>321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ROW(Source!A740)</f>
        <v>740</v>
      </c>
      <c r="B319">
        <v>40388266</v>
      </c>
      <c r="C319">
        <v>40388253</v>
      </c>
      <c r="D319">
        <v>26787462</v>
      </c>
      <c r="E319">
        <v>1</v>
      </c>
      <c r="F319">
        <v>1</v>
      </c>
      <c r="G319">
        <v>26675980</v>
      </c>
      <c r="H319">
        <v>2</v>
      </c>
      <c r="I319" t="s">
        <v>988</v>
      </c>
      <c r="J319" t="s">
        <v>989</v>
      </c>
      <c r="K319" t="s">
        <v>990</v>
      </c>
      <c r="L319">
        <v>1367</v>
      </c>
      <c r="N319">
        <v>1011</v>
      </c>
      <c r="O319" t="s">
        <v>907</v>
      </c>
      <c r="P319" t="s">
        <v>907</v>
      </c>
      <c r="Q319">
        <v>1</v>
      </c>
      <c r="X319">
        <v>1.04</v>
      </c>
      <c r="Y319">
        <v>0</v>
      </c>
      <c r="Z319">
        <v>190.93</v>
      </c>
      <c r="AA319">
        <v>18.149999999999999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1.04</v>
      </c>
      <c r="AH319">
        <v>2</v>
      </c>
      <c r="AI319">
        <v>40388256</v>
      </c>
      <c r="AJ319">
        <v>322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ROW(Source!A740)</f>
        <v>740</v>
      </c>
      <c r="B320">
        <v>40388268</v>
      </c>
      <c r="C320">
        <v>40388253</v>
      </c>
      <c r="D320">
        <v>26763322</v>
      </c>
      <c r="E320">
        <v>1</v>
      </c>
      <c r="F320">
        <v>1</v>
      </c>
      <c r="G320">
        <v>26675980</v>
      </c>
      <c r="H320">
        <v>3</v>
      </c>
      <c r="I320" t="s">
        <v>565</v>
      </c>
      <c r="J320" t="s">
        <v>567</v>
      </c>
      <c r="K320" t="s">
        <v>566</v>
      </c>
      <c r="L320">
        <v>1339</v>
      </c>
      <c r="N320">
        <v>1007</v>
      </c>
      <c r="O320" t="s">
        <v>44</v>
      </c>
      <c r="P320" t="s">
        <v>44</v>
      </c>
      <c r="Q320">
        <v>1</v>
      </c>
      <c r="X320">
        <v>1.81</v>
      </c>
      <c r="Y320">
        <v>7.07</v>
      </c>
      <c r="Z320">
        <v>0</v>
      </c>
      <c r="AA320">
        <v>0</v>
      </c>
      <c r="AB320">
        <v>0</v>
      </c>
      <c r="AC320">
        <v>0</v>
      </c>
      <c r="AD320">
        <v>1</v>
      </c>
      <c r="AE320">
        <v>0</v>
      </c>
      <c r="AF320" t="s">
        <v>3</v>
      </c>
      <c r="AG320">
        <v>1.81</v>
      </c>
      <c r="AH320">
        <v>2</v>
      </c>
      <c r="AI320">
        <v>40388258</v>
      </c>
      <c r="AJ320">
        <v>323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ROW(Source!A740)</f>
        <v>740</v>
      </c>
      <c r="B321">
        <v>40388269</v>
      </c>
      <c r="C321">
        <v>40388253</v>
      </c>
      <c r="D321">
        <v>26764048</v>
      </c>
      <c r="E321">
        <v>1</v>
      </c>
      <c r="F321">
        <v>1</v>
      </c>
      <c r="G321">
        <v>26675980</v>
      </c>
      <c r="H321">
        <v>3</v>
      </c>
      <c r="I321" t="s">
        <v>1031</v>
      </c>
      <c r="J321" t="s">
        <v>1032</v>
      </c>
      <c r="K321" t="s">
        <v>1033</v>
      </c>
      <c r="L321">
        <v>1348</v>
      </c>
      <c r="N321">
        <v>1009</v>
      </c>
      <c r="O321" t="s">
        <v>57</v>
      </c>
      <c r="P321" t="s">
        <v>57</v>
      </c>
      <c r="Q321">
        <v>1000</v>
      </c>
      <c r="X321">
        <v>6.5699999999999995E-2</v>
      </c>
      <c r="Y321">
        <v>81246.399999999994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0</v>
      </c>
      <c r="AF321" t="s">
        <v>3</v>
      </c>
      <c r="AG321">
        <v>6.5699999999999995E-2</v>
      </c>
      <c r="AH321">
        <v>2</v>
      </c>
      <c r="AI321">
        <v>40388260</v>
      </c>
      <c r="AJ321">
        <v>325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ROW(Source!A740)</f>
        <v>740</v>
      </c>
      <c r="B322">
        <v>40388270</v>
      </c>
      <c r="C322">
        <v>40388253</v>
      </c>
      <c r="D322">
        <v>26729159</v>
      </c>
      <c r="E322">
        <v>26675980</v>
      </c>
      <c r="F322">
        <v>1</v>
      </c>
      <c r="G322">
        <v>26675980</v>
      </c>
      <c r="H322">
        <v>3</v>
      </c>
      <c r="I322" t="s">
        <v>1249</v>
      </c>
      <c r="J322" t="s">
        <v>3</v>
      </c>
      <c r="K322" t="s">
        <v>1250</v>
      </c>
      <c r="L322">
        <v>1348</v>
      </c>
      <c r="N322">
        <v>1009</v>
      </c>
      <c r="O322" t="s">
        <v>57</v>
      </c>
      <c r="P322" t="s">
        <v>57</v>
      </c>
      <c r="Q322">
        <v>1000</v>
      </c>
      <c r="X322">
        <v>1.0399999999999999E-3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 t="s">
        <v>3</v>
      </c>
      <c r="AG322">
        <v>1.0399999999999999E-3</v>
      </c>
      <c r="AH322">
        <v>3</v>
      </c>
      <c r="AI322">
        <v>-1</v>
      </c>
      <c r="AJ322" t="s">
        <v>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ROW(Source!A740)</f>
        <v>740</v>
      </c>
      <c r="B323">
        <v>40388271</v>
      </c>
      <c r="C323">
        <v>40388253</v>
      </c>
      <c r="D323">
        <v>26729358</v>
      </c>
      <c r="E323">
        <v>26675980</v>
      </c>
      <c r="F323">
        <v>1</v>
      </c>
      <c r="G323">
        <v>26675980</v>
      </c>
      <c r="H323">
        <v>3</v>
      </c>
      <c r="I323" t="s">
        <v>1251</v>
      </c>
      <c r="J323" t="s">
        <v>3</v>
      </c>
      <c r="K323" t="s">
        <v>1252</v>
      </c>
      <c r="L323">
        <v>1354</v>
      </c>
      <c r="N323">
        <v>1010</v>
      </c>
      <c r="O323" t="s">
        <v>344</v>
      </c>
      <c r="P323" t="s">
        <v>344</v>
      </c>
      <c r="Q323">
        <v>1</v>
      </c>
      <c r="X323">
        <v>25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 t="s">
        <v>3</v>
      </c>
      <c r="AG323">
        <v>25</v>
      </c>
      <c r="AH323">
        <v>3</v>
      </c>
      <c r="AI323">
        <v>-1</v>
      </c>
      <c r="AJ323" t="s">
        <v>3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ROW(Source!A740)</f>
        <v>740</v>
      </c>
      <c r="B324">
        <v>40388272</v>
      </c>
      <c r="C324">
        <v>40388253</v>
      </c>
      <c r="D324">
        <v>26732872</v>
      </c>
      <c r="E324">
        <v>26675980</v>
      </c>
      <c r="F324">
        <v>1</v>
      </c>
      <c r="G324">
        <v>26675980</v>
      </c>
      <c r="H324">
        <v>3</v>
      </c>
      <c r="I324" t="s">
        <v>1245</v>
      </c>
      <c r="J324" t="s">
        <v>3</v>
      </c>
      <c r="K324" t="s">
        <v>1246</v>
      </c>
      <c r="L324">
        <v>1348</v>
      </c>
      <c r="N324">
        <v>1009</v>
      </c>
      <c r="O324" t="s">
        <v>57</v>
      </c>
      <c r="P324" t="s">
        <v>57</v>
      </c>
      <c r="Q324">
        <v>1000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 t="s">
        <v>3</v>
      </c>
      <c r="AG324">
        <v>0</v>
      </c>
      <c r="AH324">
        <v>3</v>
      </c>
      <c r="AI324">
        <v>-1</v>
      </c>
      <c r="AJ324" t="s">
        <v>3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ROW(Source!A740)</f>
        <v>740</v>
      </c>
      <c r="B325">
        <v>40388273</v>
      </c>
      <c r="C325">
        <v>40388253</v>
      </c>
      <c r="D325">
        <v>26732588</v>
      </c>
      <c r="E325">
        <v>26675980</v>
      </c>
      <c r="F325">
        <v>1</v>
      </c>
      <c r="G325">
        <v>26675980</v>
      </c>
      <c r="H325">
        <v>3</v>
      </c>
      <c r="I325" t="s">
        <v>1253</v>
      </c>
      <c r="J325" t="s">
        <v>3</v>
      </c>
      <c r="K325" t="s">
        <v>1254</v>
      </c>
      <c r="L325">
        <v>1327</v>
      </c>
      <c r="N325">
        <v>1005</v>
      </c>
      <c r="O325" t="s">
        <v>466</v>
      </c>
      <c r="P325" t="s">
        <v>466</v>
      </c>
      <c r="Q325">
        <v>1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 t="s">
        <v>3</v>
      </c>
      <c r="AG325">
        <v>0</v>
      </c>
      <c r="AH325">
        <v>3</v>
      </c>
      <c r="AI325">
        <v>-1</v>
      </c>
      <c r="AJ325" t="s">
        <v>3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ROW(Source!A779)</f>
        <v>779</v>
      </c>
      <c r="B326">
        <v>40388282</v>
      </c>
      <c r="C326">
        <v>40388278</v>
      </c>
      <c r="D326">
        <v>26715131</v>
      </c>
      <c r="E326">
        <v>26675980</v>
      </c>
      <c r="F326">
        <v>1</v>
      </c>
      <c r="G326">
        <v>26675980</v>
      </c>
      <c r="H326">
        <v>1</v>
      </c>
      <c r="I326" t="s">
        <v>901</v>
      </c>
      <c r="J326" t="s">
        <v>3</v>
      </c>
      <c r="K326" t="s">
        <v>902</v>
      </c>
      <c r="L326">
        <v>1191</v>
      </c>
      <c r="N326">
        <v>1013</v>
      </c>
      <c r="O326" t="s">
        <v>903</v>
      </c>
      <c r="P326" t="s">
        <v>903</v>
      </c>
      <c r="Q326">
        <v>1</v>
      </c>
      <c r="X326">
        <v>1.38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1</v>
      </c>
      <c r="AF326" t="s">
        <v>3</v>
      </c>
      <c r="AG326">
        <v>1.38</v>
      </c>
      <c r="AH326">
        <v>2</v>
      </c>
      <c r="AI326">
        <v>40388279</v>
      </c>
      <c r="AJ326">
        <v>329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ROW(Source!A779)</f>
        <v>779</v>
      </c>
      <c r="B327">
        <v>40388283</v>
      </c>
      <c r="C327">
        <v>40388278</v>
      </c>
      <c r="D327">
        <v>26787370</v>
      </c>
      <c r="E327">
        <v>1</v>
      </c>
      <c r="F327">
        <v>1</v>
      </c>
      <c r="G327">
        <v>26675980</v>
      </c>
      <c r="H327">
        <v>2</v>
      </c>
      <c r="I327" t="s">
        <v>979</v>
      </c>
      <c r="J327" t="s">
        <v>980</v>
      </c>
      <c r="K327" t="s">
        <v>981</v>
      </c>
      <c r="L327">
        <v>1367</v>
      </c>
      <c r="N327">
        <v>1011</v>
      </c>
      <c r="O327" t="s">
        <v>907</v>
      </c>
      <c r="P327" t="s">
        <v>907</v>
      </c>
      <c r="Q327">
        <v>1</v>
      </c>
      <c r="X327">
        <v>3.9874999999999998</v>
      </c>
      <c r="Y327">
        <v>0</v>
      </c>
      <c r="Z327">
        <v>162.4</v>
      </c>
      <c r="AA327">
        <v>28.6</v>
      </c>
      <c r="AB327">
        <v>0</v>
      </c>
      <c r="AC327">
        <v>0</v>
      </c>
      <c r="AD327">
        <v>1</v>
      </c>
      <c r="AE327">
        <v>0</v>
      </c>
      <c r="AF327" t="s">
        <v>3</v>
      </c>
      <c r="AG327">
        <v>3.9874999999999998</v>
      </c>
      <c r="AH327">
        <v>2</v>
      </c>
      <c r="AI327">
        <v>40388280</v>
      </c>
      <c r="AJ327">
        <v>330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ROW(Source!A779)</f>
        <v>779</v>
      </c>
      <c r="B328">
        <v>40388284</v>
      </c>
      <c r="C328">
        <v>40388278</v>
      </c>
      <c r="D328">
        <v>26787395</v>
      </c>
      <c r="E328">
        <v>1</v>
      </c>
      <c r="F328">
        <v>1</v>
      </c>
      <c r="G328">
        <v>26675980</v>
      </c>
      <c r="H328">
        <v>2</v>
      </c>
      <c r="I328" t="s">
        <v>982</v>
      </c>
      <c r="J328" t="s">
        <v>983</v>
      </c>
      <c r="K328" t="s">
        <v>984</v>
      </c>
      <c r="L328">
        <v>1367</v>
      </c>
      <c r="N328">
        <v>1011</v>
      </c>
      <c r="O328" t="s">
        <v>907</v>
      </c>
      <c r="P328" t="s">
        <v>907</v>
      </c>
      <c r="Q328">
        <v>1</v>
      </c>
      <c r="X328">
        <v>0.997</v>
      </c>
      <c r="Y328">
        <v>0</v>
      </c>
      <c r="Z328">
        <v>110.31</v>
      </c>
      <c r="AA328">
        <v>26.52</v>
      </c>
      <c r="AB328">
        <v>0</v>
      </c>
      <c r="AC328">
        <v>0</v>
      </c>
      <c r="AD328">
        <v>1</v>
      </c>
      <c r="AE328">
        <v>0</v>
      </c>
      <c r="AF328" t="s">
        <v>3</v>
      </c>
      <c r="AG328">
        <v>0.997</v>
      </c>
      <c r="AH328">
        <v>2</v>
      </c>
      <c r="AI328">
        <v>40388281</v>
      </c>
      <c r="AJ328">
        <v>331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ROW(Source!A780)</f>
        <v>780</v>
      </c>
      <c r="B329">
        <v>40388289</v>
      </c>
      <c r="C329">
        <v>40388285</v>
      </c>
      <c r="D329">
        <v>26715131</v>
      </c>
      <c r="E329">
        <v>26675980</v>
      </c>
      <c r="F329">
        <v>1</v>
      </c>
      <c r="G329">
        <v>26675980</v>
      </c>
      <c r="H329">
        <v>1</v>
      </c>
      <c r="I329" t="s">
        <v>901</v>
      </c>
      <c r="J329" t="s">
        <v>3</v>
      </c>
      <c r="K329" t="s">
        <v>902</v>
      </c>
      <c r="L329">
        <v>1191</v>
      </c>
      <c r="N329">
        <v>1013</v>
      </c>
      <c r="O329" t="s">
        <v>903</v>
      </c>
      <c r="P329" t="s">
        <v>903</v>
      </c>
      <c r="Q329">
        <v>1</v>
      </c>
      <c r="X329">
        <v>1.38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1</v>
      </c>
      <c r="AF329" t="s">
        <v>3</v>
      </c>
      <c r="AG329">
        <v>1.38</v>
      </c>
      <c r="AH329">
        <v>2</v>
      </c>
      <c r="AI329">
        <v>40388286</v>
      </c>
      <c r="AJ329">
        <v>332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ROW(Source!A780)</f>
        <v>780</v>
      </c>
      <c r="B330">
        <v>40388290</v>
      </c>
      <c r="C330">
        <v>40388285</v>
      </c>
      <c r="D330">
        <v>26787370</v>
      </c>
      <c r="E330">
        <v>1</v>
      </c>
      <c r="F330">
        <v>1</v>
      </c>
      <c r="G330">
        <v>26675980</v>
      </c>
      <c r="H330">
        <v>2</v>
      </c>
      <c r="I330" t="s">
        <v>979</v>
      </c>
      <c r="J330" t="s">
        <v>980</v>
      </c>
      <c r="K330" t="s">
        <v>981</v>
      </c>
      <c r="L330">
        <v>1367</v>
      </c>
      <c r="N330">
        <v>1011</v>
      </c>
      <c r="O330" t="s">
        <v>907</v>
      </c>
      <c r="P330" t="s">
        <v>907</v>
      </c>
      <c r="Q330">
        <v>1</v>
      </c>
      <c r="X330">
        <v>3.9874999999999998</v>
      </c>
      <c r="Y330">
        <v>0</v>
      </c>
      <c r="Z330">
        <v>162.4</v>
      </c>
      <c r="AA330">
        <v>28.6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3.9874999999999998</v>
      </c>
      <c r="AH330">
        <v>2</v>
      </c>
      <c r="AI330">
        <v>40388287</v>
      </c>
      <c r="AJ330">
        <v>333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ROW(Source!A780)</f>
        <v>780</v>
      </c>
      <c r="B331">
        <v>40388291</v>
      </c>
      <c r="C331">
        <v>40388285</v>
      </c>
      <c r="D331">
        <v>26787395</v>
      </c>
      <c r="E331">
        <v>1</v>
      </c>
      <c r="F331">
        <v>1</v>
      </c>
      <c r="G331">
        <v>26675980</v>
      </c>
      <c r="H331">
        <v>2</v>
      </c>
      <c r="I331" t="s">
        <v>982</v>
      </c>
      <c r="J331" t="s">
        <v>983</v>
      </c>
      <c r="K331" t="s">
        <v>984</v>
      </c>
      <c r="L331">
        <v>1367</v>
      </c>
      <c r="N331">
        <v>1011</v>
      </c>
      <c r="O331" t="s">
        <v>907</v>
      </c>
      <c r="P331" t="s">
        <v>907</v>
      </c>
      <c r="Q331">
        <v>1</v>
      </c>
      <c r="X331">
        <v>0.997</v>
      </c>
      <c r="Y331">
        <v>0</v>
      </c>
      <c r="Z331">
        <v>110.31</v>
      </c>
      <c r="AA331">
        <v>26.52</v>
      </c>
      <c r="AB331">
        <v>0</v>
      </c>
      <c r="AC331">
        <v>0</v>
      </c>
      <c r="AD331">
        <v>1</v>
      </c>
      <c r="AE331">
        <v>0</v>
      </c>
      <c r="AF331" t="s">
        <v>3</v>
      </c>
      <c r="AG331">
        <v>0.997</v>
      </c>
      <c r="AH331">
        <v>2</v>
      </c>
      <c r="AI331">
        <v>40388288</v>
      </c>
      <c r="AJ331">
        <v>334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ROW(Source!A781)</f>
        <v>781</v>
      </c>
      <c r="B332">
        <v>40388294</v>
      </c>
      <c r="C332">
        <v>40388292</v>
      </c>
      <c r="D332">
        <v>26715131</v>
      </c>
      <c r="E332">
        <v>26675980</v>
      </c>
      <c r="F332">
        <v>1</v>
      </c>
      <c r="G332">
        <v>26675980</v>
      </c>
      <c r="H332">
        <v>1</v>
      </c>
      <c r="I332" t="s">
        <v>901</v>
      </c>
      <c r="J332" t="s">
        <v>3</v>
      </c>
      <c r="K332" t="s">
        <v>902</v>
      </c>
      <c r="L332">
        <v>1191</v>
      </c>
      <c r="N332">
        <v>1013</v>
      </c>
      <c r="O332" t="s">
        <v>903</v>
      </c>
      <c r="P332" t="s">
        <v>903</v>
      </c>
      <c r="Q332">
        <v>1</v>
      </c>
      <c r="X332">
        <v>192.7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1</v>
      </c>
      <c r="AF332" t="s">
        <v>3</v>
      </c>
      <c r="AG332">
        <v>192.7</v>
      </c>
      <c r="AH332">
        <v>2</v>
      </c>
      <c r="AI332">
        <v>40388293</v>
      </c>
      <c r="AJ332">
        <v>335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ROW(Source!A782)</f>
        <v>782</v>
      </c>
      <c r="B333">
        <v>40388297</v>
      </c>
      <c r="C333">
        <v>40388295</v>
      </c>
      <c r="D333">
        <v>26715131</v>
      </c>
      <c r="E333">
        <v>26675980</v>
      </c>
      <c r="F333">
        <v>1</v>
      </c>
      <c r="G333">
        <v>26675980</v>
      </c>
      <c r="H333">
        <v>1</v>
      </c>
      <c r="I333" t="s">
        <v>901</v>
      </c>
      <c r="J333" t="s">
        <v>3</v>
      </c>
      <c r="K333" t="s">
        <v>902</v>
      </c>
      <c r="L333">
        <v>1191</v>
      </c>
      <c r="N333">
        <v>1013</v>
      </c>
      <c r="O333" t="s">
        <v>903</v>
      </c>
      <c r="P333" t="s">
        <v>903</v>
      </c>
      <c r="Q333">
        <v>1</v>
      </c>
      <c r="X333">
        <v>83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1</v>
      </c>
      <c r="AE333">
        <v>1</v>
      </c>
      <c r="AF333" t="s">
        <v>3</v>
      </c>
      <c r="AG333">
        <v>83</v>
      </c>
      <c r="AH333">
        <v>2</v>
      </c>
      <c r="AI333">
        <v>40388296</v>
      </c>
      <c r="AJ333">
        <v>336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ROW(Source!A783)</f>
        <v>783</v>
      </c>
      <c r="B334">
        <v>40388300</v>
      </c>
      <c r="C334">
        <v>40388298</v>
      </c>
      <c r="D334">
        <v>26715131</v>
      </c>
      <c r="E334">
        <v>26675980</v>
      </c>
      <c r="F334">
        <v>1</v>
      </c>
      <c r="G334">
        <v>26675980</v>
      </c>
      <c r="H334">
        <v>1</v>
      </c>
      <c r="I334" t="s">
        <v>901</v>
      </c>
      <c r="J334" t="s">
        <v>3</v>
      </c>
      <c r="K334" t="s">
        <v>902</v>
      </c>
      <c r="L334">
        <v>1191</v>
      </c>
      <c r="N334">
        <v>1013</v>
      </c>
      <c r="O334" t="s">
        <v>903</v>
      </c>
      <c r="P334" t="s">
        <v>903</v>
      </c>
      <c r="Q334">
        <v>1</v>
      </c>
      <c r="X334">
        <v>107.04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1</v>
      </c>
      <c r="AE334">
        <v>1</v>
      </c>
      <c r="AF334" t="s">
        <v>3</v>
      </c>
      <c r="AG334">
        <v>107.04</v>
      </c>
      <c r="AH334">
        <v>2</v>
      </c>
      <c r="AI334">
        <v>40388299</v>
      </c>
      <c r="AJ334">
        <v>337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ROW(Source!A784)</f>
        <v>784</v>
      </c>
      <c r="B335">
        <v>40388308</v>
      </c>
      <c r="C335">
        <v>40388301</v>
      </c>
      <c r="D335">
        <v>26715131</v>
      </c>
      <c r="E335">
        <v>26675980</v>
      </c>
      <c r="F335">
        <v>1</v>
      </c>
      <c r="G335">
        <v>26675980</v>
      </c>
      <c r="H335">
        <v>1</v>
      </c>
      <c r="I335" t="s">
        <v>901</v>
      </c>
      <c r="J335" t="s">
        <v>3</v>
      </c>
      <c r="K335" t="s">
        <v>902</v>
      </c>
      <c r="L335">
        <v>1191</v>
      </c>
      <c r="N335">
        <v>1013</v>
      </c>
      <c r="O335" t="s">
        <v>903</v>
      </c>
      <c r="P335" t="s">
        <v>903</v>
      </c>
      <c r="Q335">
        <v>1</v>
      </c>
      <c r="X335">
        <v>0.78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1</v>
      </c>
      <c r="AF335" t="s">
        <v>3</v>
      </c>
      <c r="AG335">
        <v>0.78</v>
      </c>
      <c r="AH335">
        <v>2</v>
      </c>
      <c r="AI335">
        <v>40388302</v>
      </c>
      <c r="AJ335">
        <v>338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ROW(Source!A784)</f>
        <v>784</v>
      </c>
      <c r="B336">
        <v>40388309</v>
      </c>
      <c r="C336">
        <v>40388301</v>
      </c>
      <c r="D336">
        <v>26787833</v>
      </c>
      <c r="E336">
        <v>1</v>
      </c>
      <c r="F336">
        <v>1</v>
      </c>
      <c r="G336">
        <v>26675980</v>
      </c>
      <c r="H336">
        <v>2</v>
      </c>
      <c r="I336" t="s">
        <v>1034</v>
      </c>
      <c r="J336" t="s">
        <v>1035</v>
      </c>
      <c r="K336" t="s">
        <v>1036</v>
      </c>
      <c r="L336">
        <v>1367</v>
      </c>
      <c r="N336">
        <v>1011</v>
      </c>
      <c r="O336" t="s">
        <v>907</v>
      </c>
      <c r="P336" t="s">
        <v>907</v>
      </c>
      <c r="Q336">
        <v>1</v>
      </c>
      <c r="X336">
        <v>0.18</v>
      </c>
      <c r="Y336">
        <v>0</v>
      </c>
      <c r="Z336">
        <v>41.62</v>
      </c>
      <c r="AA336">
        <v>13.33</v>
      </c>
      <c r="AB336">
        <v>0</v>
      </c>
      <c r="AC336">
        <v>0</v>
      </c>
      <c r="AD336">
        <v>1</v>
      </c>
      <c r="AE336">
        <v>0</v>
      </c>
      <c r="AF336" t="s">
        <v>3</v>
      </c>
      <c r="AG336">
        <v>0.18</v>
      </c>
      <c r="AH336">
        <v>2</v>
      </c>
      <c r="AI336">
        <v>40388303</v>
      </c>
      <c r="AJ336">
        <v>339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ROW(Source!A784)</f>
        <v>784</v>
      </c>
      <c r="B337">
        <v>40388310</v>
      </c>
      <c r="C337">
        <v>40388301</v>
      </c>
      <c r="D337">
        <v>26788244</v>
      </c>
      <c r="E337">
        <v>1</v>
      </c>
      <c r="F337">
        <v>1</v>
      </c>
      <c r="G337">
        <v>26675980</v>
      </c>
      <c r="H337">
        <v>2</v>
      </c>
      <c r="I337" t="s">
        <v>1037</v>
      </c>
      <c r="J337" t="s">
        <v>1038</v>
      </c>
      <c r="K337" t="s">
        <v>1039</v>
      </c>
      <c r="L337">
        <v>1367</v>
      </c>
      <c r="N337">
        <v>1011</v>
      </c>
      <c r="O337" t="s">
        <v>907</v>
      </c>
      <c r="P337" t="s">
        <v>907</v>
      </c>
      <c r="Q337">
        <v>1</v>
      </c>
      <c r="X337">
        <v>0.36</v>
      </c>
      <c r="Y337">
        <v>0</v>
      </c>
      <c r="Z337">
        <v>0.56000000000000005</v>
      </c>
      <c r="AA337">
        <v>0.09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0.36</v>
      </c>
      <c r="AH337">
        <v>2</v>
      </c>
      <c r="AI337">
        <v>40388304</v>
      </c>
      <c r="AJ337">
        <v>340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ROW(Source!A784)</f>
        <v>784</v>
      </c>
      <c r="B338">
        <v>40388311</v>
      </c>
      <c r="C338">
        <v>40388301</v>
      </c>
      <c r="D338">
        <v>26787551</v>
      </c>
      <c r="E338">
        <v>1</v>
      </c>
      <c r="F338">
        <v>1</v>
      </c>
      <c r="G338">
        <v>26675980</v>
      </c>
      <c r="H338">
        <v>2</v>
      </c>
      <c r="I338" t="s">
        <v>953</v>
      </c>
      <c r="J338" t="s">
        <v>954</v>
      </c>
      <c r="K338" t="s">
        <v>955</v>
      </c>
      <c r="L338">
        <v>1367</v>
      </c>
      <c r="N338">
        <v>1011</v>
      </c>
      <c r="O338" t="s">
        <v>907</v>
      </c>
      <c r="P338" t="s">
        <v>907</v>
      </c>
      <c r="Q338">
        <v>1</v>
      </c>
      <c r="X338">
        <v>7.0000000000000007E-2</v>
      </c>
      <c r="Y338">
        <v>0</v>
      </c>
      <c r="Z338">
        <v>106.74</v>
      </c>
      <c r="AA338">
        <v>19.2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7.0000000000000007E-2</v>
      </c>
      <c r="AH338">
        <v>2</v>
      </c>
      <c r="AI338">
        <v>40388305</v>
      </c>
      <c r="AJ338">
        <v>341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ROW(Source!A784)</f>
        <v>784</v>
      </c>
      <c r="B339">
        <v>40388312</v>
      </c>
      <c r="C339">
        <v>40388301</v>
      </c>
      <c r="D339">
        <v>26763322</v>
      </c>
      <c r="E339">
        <v>1</v>
      </c>
      <c r="F339">
        <v>1</v>
      </c>
      <c r="G339">
        <v>26675980</v>
      </c>
      <c r="H339">
        <v>3</v>
      </c>
      <c r="I339" t="s">
        <v>565</v>
      </c>
      <c r="J339" t="s">
        <v>567</v>
      </c>
      <c r="K339" t="s">
        <v>566</v>
      </c>
      <c r="L339">
        <v>1339</v>
      </c>
      <c r="N339">
        <v>1007</v>
      </c>
      <c r="O339" t="s">
        <v>44</v>
      </c>
      <c r="P339" t="s">
        <v>44</v>
      </c>
      <c r="Q339">
        <v>1</v>
      </c>
      <c r="X339">
        <v>0.15</v>
      </c>
      <c r="Y339">
        <v>7.07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0.15</v>
      </c>
      <c r="AH339">
        <v>2</v>
      </c>
      <c r="AI339">
        <v>40388306</v>
      </c>
      <c r="AJ339">
        <v>342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ROW(Source!A784)</f>
        <v>784</v>
      </c>
      <c r="B340">
        <v>40388313</v>
      </c>
      <c r="C340">
        <v>40388301</v>
      </c>
      <c r="D340">
        <v>26728286</v>
      </c>
      <c r="E340">
        <v>26675980</v>
      </c>
      <c r="F340">
        <v>1</v>
      </c>
      <c r="G340">
        <v>26675980</v>
      </c>
      <c r="H340">
        <v>3</v>
      </c>
      <c r="I340" t="s">
        <v>1225</v>
      </c>
      <c r="J340" t="s">
        <v>3</v>
      </c>
      <c r="K340" t="s">
        <v>1255</v>
      </c>
      <c r="L340">
        <v>1339</v>
      </c>
      <c r="N340">
        <v>1007</v>
      </c>
      <c r="O340" t="s">
        <v>44</v>
      </c>
      <c r="P340" t="s">
        <v>44</v>
      </c>
      <c r="Q340">
        <v>1</v>
      </c>
      <c r="X340">
        <v>1.1000000000000001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 t="s">
        <v>3</v>
      </c>
      <c r="AG340">
        <v>1.1000000000000001</v>
      </c>
      <c r="AH340">
        <v>3</v>
      </c>
      <c r="AI340">
        <v>-1</v>
      </c>
      <c r="AJ340" t="s">
        <v>3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ROW(Source!A786)</f>
        <v>786</v>
      </c>
      <c r="B341">
        <v>40388319</v>
      </c>
      <c r="C341">
        <v>40388315</v>
      </c>
      <c r="D341">
        <v>26715131</v>
      </c>
      <c r="E341">
        <v>26675980</v>
      </c>
      <c r="F341">
        <v>1</v>
      </c>
      <c r="G341">
        <v>26675980</v>
      </c>
      <c r="H341">
        <v>1</v>
      </c>
      <c r="I341" t="s">
        <v>901</v>
      </c>
      <c r="J341" t="s">
        <v>3</v>
      </c>
      <c r="K341" t="s">
        <v>902</v>
      </c>
      <c r="L341">
        <v>1191</v>
      </c>
      <c r="N341">
        <v>1013</v>
      </c>
      <c r="O341" t="s">
        <v>903</v>
      </c>
      <c r="P341" t="s">
        <v>903</v>
      </c>
      <c r="Q341">
        <v>1</v>
      </c>
      <c r="X341">
        <v>10.199999999999999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</v>
      </c>
      <c r="AE341">
        <v>1</v>
      </c>
      <c r="AF341" t="s">
        <v>3</v>
      </c>
      <c r="AG341">
        <v>10.199999999999999</v>
      </c>
      <c r="AH341">
        <v>2</v>
      </c>
      <c r="AI341">
        <v>40388316</v>
      </c>
      <c r="AJ341">
        <v>344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ROW(Source!A786)</f>
        <v>786</v>
      </c>
      <c r="B342">
        <v>40388320</v>
      </c>
      <c r="C342">
        <v>40388315</v>
      </c>
      <c r="D342">
        <v>26787555</v>
      </c>
      <c r="E342">
        <v>1</v>
      </c>
      <c r="F342">
        <v>1</v>
      </c>
      <c r="G342">
        <v>26675980</v>
      </c>
      <c r="H342">
        <v>2</v>
      </c>
      <c r="I342" t="s">
        <v>995</v>
      </c>
      <c r="J342" t="s">
        <v>996</v>
      </c>
      <c r="K342" t="s">
        <v>997</v>
      </c>
      <c r="L342">
        <v>1367</v>
      </c>
      <c r="N342">
        <v>1011</v>
      </c>
      <c r="O342" t="s">
        <v>907</v>
      </c>
      <c r="P342" t="s">
        <v>907</v>
      </c>
      <c r="Q342">
        <v>1</v>
      </c>
      <c r="X342">
        <v>0.47</v>
      </c>
      <c r="Y342">
        <v>0</v>
      </c>
      <c r="Z342">
        <v>73</v>
      </c>
      <c r="AA342">
        <v>16.899999999999999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0.47</v>
      </c>
      <c r="AH342">
        <v>2</v>
      </c>
      <c r="AI342">
        <v>40388317</v>
      </c>
      <c r="AJ342">
        <v>345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ROW(Source!A786)</f>
        <v>786</v>
      </c>
      <c r="B343">
        <v>40388321</v>
      </c>
      <c r="C343">
        <v>40388315</v>
      </c>
      <c r="D343">
        <v>26728295</v>
      </c>
      <c r="E343">
        <v>26675980</v>
      </c>
      <c r="F343">
        <v>1</v>
      </c>
      <c r="G343">
        <v>26675980</v>
      </c>
      <c r="H343">
        <v>3</v>
      </c>
      <c r="I343" t="s">
        <v>1256</v>
      </c>
      <c r="J343" t="s">
        <v>3</v>
      </c>
      <c r="K343" t="s">
        <v>1257</v>
      </c>
      <c r="L343">
        <v>1339</v>
      </c>
      <c r="N343">
        <v>1007</v>
      </c>
      <c r="O343" t="s">
        <v>44</v>
      </c>
      <c r="P343" t="s">
        <v>44</v>
      </c>
      <c r="Q343">
        <v>1</v>
      </c>
      <c r="X343">
        <v>12.5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s">
        <v>3</v>
      </c>
      <c r="AG343">
        <v>12.5</v>
      </c>
      <c r="AH343">
        <v>3</v>
      </c>
      <c r="AI343">
        <v>-1</v>
      </c>
      <c r="AJ343" t="s">
        <v>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ROW(Source!A788)</f>
        <v>788</v>
      </c>
      <c r="B344">
        <v>40388334</v>
      </c>
      <c r="C344">
        <v>40388323</v>
      </c>
      <c r="D344">
        <v>26715131</v>
      </c>
      <c r="E344">
        <v>26675980</v>
      </c>
      <c r="F344">
        <v>1</v>
      </c>
      <c r="G344">
        <v>26675980</v>
      </c>
      <c r="H344">
        <v>1</v>
      </c>
      <c r="I344" t="s">
        <v>901</v>
      </c>
      <c r="J344" t="s">
        <v>3</v>
      </c>
      <c r="K344" t="s">
        <v>902</v>
      </c>
      <c r="L344">
        <v>1191</v>
      </c>
      <c r="N344">
        <v>1013</v>
      </c>
      <c r="O344" t="s">
        <v>903</v>
      </c>
      <c r="P344" t="s">
        <v>903</v>
      </c>
      <c r="Q344">
        <v>1</v>
      </c>
      <c r="X344">
        <v>21.02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1</v>
      </c>
      <c r="AE344">
        <v>1</v>
      </c>
      <c r="AF344" t="s">
        <v>3</v>
      </c>
      <c r="AG344">
        <v>21.02</v>
      </c>
      <c r="AH344">
        <v>2</v>
      </c>
      <c r="AI344">
        <v>40388324</v>
      </c>
      <c r="AJ344">
        <v>347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ROW(Source!A788)</f>
        <v>788</v>
      </c>
      <c r="B345">
        <v>40388335</v>
      </c>
      <c r="C345">
        <v>40388323</v>
      </c>
      <c r="D345">
        <v>26787393</v>
      </c>
      <c r="E345">
        <v>1</v>
      </c>
      <c r="F345">
        <v>1</v>
      </c>
      <c r="G345">
        <v>26675980</v>
      </c>
      <c r="H345">
        <v>2</v>
      </c>
      <c r="I345" t="s">
        <v>1040</v>
      </c>
      <c r="J345" t="s">
        <v>1041</v>
      </c>
      <c r="K345" t="s">
        <v>1042</v>
      </c>
      <c r="L345">
        <v>1367</v>
      </c>
      <c r="N345">
        <v>1011</v>
      </c>
      <c r="O345" t="s">
        <v>907</v>
      </c>
      <c r="P345" t="s">
        <v>907</v>
      </c>
      <c r="Q345">
        <v>1</v>
      </c>
      <c r="X345">
        <v>0.14000000000000001</v>
      </c>
      <c r="Y345">
        <v>0</v>
      </c>
      <c r="Z345">
        <v>55.33</v>
      </c>
      <c r="AA345">
        <v>19.940000000000001</v>
      </c>
      <c r="AB345">
        <v>0</v>
      </c>
      <c r="AC345">
        <v>0</v>
      </c>
      <c r="AD345">
        <v>1</v>
      </c>
      <c r="AE345">
        <v>0</v>
      </c>
      <c r="AF345" t="s">
        <v>3</v>
      </c>
      <c r="AG345">
        <v>0.14000000000000001</v>
      </c>
      <c r="AH345">
        <v>2</v>
      </c>
      <c r="AI345">
        <v>40388325</v>
      </c>
      <c r="AJ345">
        <v>348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ROW(Source!A788)</f>
        <v>788</v>
      </c>
      <c r="B346">
        <v>40388336</v>
      </c>
      <c r="C346">
        <v>40388323</v>
      </c>
      <c r="D346">
        <v>26788215</v>
      </c>
      <c r="E346">
        <v>1</v>
      </c>
      <c r="F346">
        <v>1</v>
      </c>
      <c r="G346">
        <v>26675980</v>
      </c>
      <c r="H346">
        <v>2</v>
      </c>
      <c r="I346" t="s">
        <v>932</v>
      </c>
      <c r="J346" t="s">
        <v>933</v>
      </c>
      <c r="K346" t="s">
        <v>934</v>
      </c>
      <c r="L346">
        <v>1367</v>
      </c>
      <c r="N346">
        <v>1011</v>
      </c>
      <c r="O346" t="s">
        <v>907</v>
      </c>
      <c r="P346" t="s">
        <v>907</v>
      </c>
      <c r="Q346">
        <v>1</v>
      </c>
      <c r="X346">
        <v>0.02</v>
      </c>
      <c r="Y346">
        <v>0</v>
      </c>
      <c r="Z346">
        <v>76.81</v>
      </c>
      <c r="AA346">
        <v>14.36</v>
      </c>
      <c r="AB346">
        <v>0</v>
      </c>
      <c r="AC346">
        <v>0</v>
      </c>
      <c r="AD346">
        <v>1</v>
      </c>
      <c r="AE346">
        <v>0</v>
      </c>
      <c r="AF346" t="s">
        <v>3</v>
      </c>
      <c r="AG346">
        <v>0.02</v>
      </c>
      <c r="AH346">
        <v>2</v>
      </c>
      <c r="AI346">
        <v>40388326</v>
      </c>
      <c r="AJ346">
        <v>349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ROW(Source!A788)</f>
        <v>788</v>
      </c>
      <c r="B347">
        <v>40388338</v>
      </c>
      <c r="C347">
        <v>40388323</v>
      </c>
      <c r="D347">
        <v>26788244</v>
      </c>
      <c r="E347">
        <v>1</v>
      </c>
      <c r="F347">
        <v>1</v>
      </c>
      <c r="G347">
        <v>26675980</v>
      </c>
      <c r="H347">
        <v>2</v>
      </c>
      <c r="I347" t="s">
        <v>1037</v>
      </c>
      <c r="J347" t="s">
        <v>1038</v>
      </c>
      <c r="K347" t="s">
        <v>1039</v>
      </c>
      <c r="L347">
        <v>1367</v>
      </c>
      <c r="N347">
        <v>1011</v>
      </c>
      <c r="O347" t="s">
        <v>907</v>
      </c>
      <c r="P347" t="s">
        <v>907</v>
      </c>
      <c r="Q347">
        <v>1</v>
      </c>
      <c r="X347">
        <v>0.62</v>
      </c>
      <c r="Y347">
        <v>0</v>
      </c>
      <c r="Z347">
        <v>0.56000000000000005</v>
      </c>
      <c r="AA347">
        <v>0.09</v>
      </c>
      <c r="AB347">
        <v>0</v>
      </c>
      <c r="AC347">
        <v>0</v>
      </c>
      <c r="AD347">
        <v>1</v>
      </c>
      <c r="AE347">
        <v>0</v>
      </c>
      <c r="AF347" t="s">
        <v>3</v>
      </c>
      <c r="AG347">
        <v>0.62</v>
      </c>
      <c r="AH347">
        <v>2</v>
      </c>
      <c r="AI347">
        <v>40388328</v>
      </c>
      <c r="AJ347">
        <v>350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ROW(Source!A788)</f>
        <v>788</v>
      </c>
      <c r="B348">
        <v>40388337</v>
      </c>
      <c r="C348">
        <v>40388323</v>
      </c>
      <c r="D348">
        <v>26787462</v>
      </c>
      <c r="E348">
        <v>1</v>
      </c>
      <c r="F348">
        <v>1</v>
      </c>
      <c r="G348">
        <v>26675980</v>
      </c>
      <c r="H348">
        <v>2</v>
      </c>
      <c r="I348" t="s">
        <v>988</v>
      </c>
      <c r="J348" t="s">
        <v>989</v>
      </c>
      <c r="K348" t="s">
        <v>990</v>
      </c>
      <c r="L348">
        <v>1367</v>
      </c>
      <c r="N348">
        <v>1011</v>
      </c>
      <c r="O348" t="s">
        <v>907</v>
      </c>
      <c r="P348" t="s">
        <v>907</v>
      </c>
      <c r="Q348">
        <v>1</v>
      </c>
      <c r="X348">
        <v>0.02</v>
      </c>
      <c r="Y348">
        <v>0</v>
      </c>
      <c r="Z348">
        <v>190.93</v>
      </c>
      <c r="AA348">
        <v>18.149999999999999</v>
      </c>
      <c r="AB348">
        <v>0</v>
      </c>
      <c r="AC348">
        <v>0</v>
      </c>
      <c r="AD348">
        <v>1</v>
      </c>
      <c r="AE348">
        <v>0</v>
      </c>
      <c r="AF348" t="s">
        <v>3</v>
      </c>
      <c r="AG348">
        <v>0.02</v>
      </c>
      <c r="AH348">
        <v>2</v>
      </c>
      <c r="AI348">
        <v>40388327</v>
      </c>
      <c r="AJ348">
        <v>351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ROW(Source!A788)</f>
        <v>788</v>
      </c>
      <c r="B349">
        <v>40388339</v>
      </c>
      <c r="C349">
        <v>40388323</v>
      </c>
      <c r="D349">
        <v>26715879</v>
      </c>
      <c r="E349">
        <v>26675980</v>
      </c>
      <c r="F349">
        <v>1</v>
      </c>
      <c r="G349">
        <v>26675980</v>
      </c>
      <c r="H349">
        <v>2</v>
      </c>
      <c r="I349" t="s">
        <v>929</v>
      </c>
      <c r="J349" t="s">
        <v>3</v>
      </c>
      <c r="K349" t="s">
        <v>930</v>
      </c>
      <c r="L349">
        <v>1344</v>
      </c>
      <c r="N349">
        <v>1008</v>
      </c>
      <c r="O349" t="s">
        <v>931</v>
      </c>
      <c r="P349" t="s">
        <v>931</v>
      </c>
      <c r="Q349">
        <v>1</v>
      </c>
      <c r="X349">
        <v>0.01</v>
      </c>
      <c r="Y349">
        <v>0</v>
      </c>
      <c r="Z349">
        <v>1</v>
      </c>
      <c r="AA349">
        <v>0</v>
      </c>
      <c r="AB349">
        <v>0</v>
      </c>
      <c r="AC349">
        <v>0</v>
      </c>
      <c r="AD349">
        <v>1</v>
      </c>
      <c r="AE349">
        <v>0</v>
      </c>
      <c r="AF349" t="s">
        <v>3</v>
      </c>
      <c r="AG349">
        <v>0.01</v>
      </c>
      <c r="AH349">
        <v>2</v>
      </c>
      <c r="AI349">
        <v>40388329</v>
      </c>
      <c r="AJ349">
        <v>352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ROW(Source!A788)</f>
        <v>788</v>
      </c>
      <c r="B350">
        <v>40388340</v>
      </c>
      <c r="C350">
        <v>40388323</v>
      </c>
      <c r="D350">
        <v>26764597</v>
      </c>
      <c r="E350">
        <v>1</v>
      </c>
      <c r="F350">
        <v>1</v>
      </c>
      <c r="G350">
        <v>26675980</v>
      </c>
      <c r="H350">
        <v>3</v>
      </c>
      <c r="I350" t="s">
        <v>1043</v>
      </c>
      <c r="J350" t="s">
        <v>1044</v>
      </c>
      <c r="K350" t="s">
        <v>1045</v>
      </c>
      <c r="L350">
        <v>1339</v>
      </c>
      <c r="N350">
        <v>1007</v>
      </c>
      <c r="O350" t="s">
        <v>44</v>
      </c>
      <c r="P350" t="s">
        <v>44</v>
      </c>
      <c r="Q350">
        <v>1</v>
      </c>
      <c r="X350">
        <v>16</v>
      </c>
      <c r="Y350">
        <v>230.95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16</v>
      </c>
      <c r="AH350">
        <v>2</v>
      </c>
      <c r="AI350">
        <v>40388330</v>
      </c>
      <c r="AJ350">
        <v>353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ROW(Source!A788)</f>
        <v>788</v>
      </c>
      <c r="B351">
        <v>40388341</v>
      </c>
      <c r="C351">
        <v>40388323</v>
      </c>
      <c r="D351">
        <v>26764972</v>
      </c>
      <c r="E351">
        <v>1</v>
      </c>
      <c r="F351">
        <v>1</v>
      </c>
      <c r="G351">
        <v>26675980</v>
      </c>
      <c r="H351">
        <v>3</v>
      </c>
      <c r="I351" t="s">
        <v>1046</v>
      </c>
      <c r="J351" t="s">
        <v>1047</v>
      </c>
      <c r="K351" t="s">
        <v>1048</v>
      </c>
      <c r="L351">
        <v>1327</v>
      </c>
      <c r="N351">
        <v>1005</v>
      </c>
      <c r="O351" t="s">
        <v>466</v>
      </c>
      <c r="P351" t="s">
        <v>466</v>
      </c>
      <c r="Q351">
        <v>1</v>
      </c>
      <c r="X351">
        <v>220</v>
      </c>
      <c r="Y351">
        <v>16.559999999999999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220</v>
      </c>
      <c r="AH351">
        <v>2</v>
      </c>
      <c r="AI351">
        <v>40388331</v>
      </c>
      <c r="AJ351">
        <v>354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ROW(Source!A788)</f>
        <v>788</v>
      </c>
      <c r="B352">
        <v>40388342</v>
      </c>
      <c r="C352">
        <v>40388323</v>
      </c>
      <c r="D352">
        <v>26763881</v>
      </c>
      <c r="E352">
        <v>1</v>
      </c>
      <c r="F352">
        <v>1</v>
      </c>
      <c r="G352">
        <v>26675980</v>
      </c>
      <c r="H352">
        <v>3</v>
      </c>
      <c r="I352" t="s">
        <v>174</v>
      </c>
      <c r="J352" t="s">
        <v>176</v>
      </c>
      <c r="K352" t="s">
        <v>175</v>
      </c>
      <c r="L352">
        <v>1339</v>
      </c>
      <c r="N352">
        <v>1007</v>
      </c>
      <c r="O352" t="s">
        <v>44</v>
      </c>
      <c r="P352" t="s">
        <v>44</v>
      </c>
      <c r="Q352">
        <v>1</v>
      </c>
      <c r="X352">
        <v>22</v>
      </c>
      <c r="Y352">
        <v>104.99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22</v>
      </c>
      <c r="AH352">
        <v>2</v>
      </c>
      <c r="AI352">
        <v>40388332</v>
      </c>
      <c r="AJ352">
        <v>355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ROW(Source!A788)</f>
        <v>788</v>
      </c>
      <c r="B353">
        <v>40388343</v>
      </c>
      <c r="C353">
        <v>40388323</v>
      </c>
      <c r="D353">
        <v>26730354</v>
      </c>
      <c r="E353">
        <v>26675980</v>
      </c>
      <c r="F353">
        <v>1</v>
      </c>
      <c r="G353">
        <v>26675980</v>
      </c>
      <c r="H353">
        <v>3</v>
      </c>
      <c r="I353" t="s">
        <v>1258</v>
      </c>
      <c r="J353" t="s">
        <v>3</v>
      </c>
      <c r="K353" t="s">
        <v>1259</v>
      </c>
      <c r="L353">
        <v>1301</v>
      </c>
      <c r="N353">
        <v>1003</v>
      </c>
      <c r="O353" t="s">
        <v>530</v>
      </c>
      <c r="P353" t="s">
        <v>530</v>
      </c>
      <c r="Q353">
        <v>1</v>
      </c>
      <c r="X353">
        <v>100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 t="s">
        <v>3</v>
      </c>
      <c r="AG353">
        <v>100</v>
      </c>
      <c r="AH353">
        <v>3</v>
      </c>
      <c r="AI353">
        <v>-1</v>
      </c>
      <c r="AJ353" t="s">
        <v>3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ROW(Source!A788)</f>
        <v>788</v>
      </c>
      <c r="B354">
        <v>40388344</v>
      </c>
      <c r="C354">
        <v>40388323</v>
      </c>
      <c r="D354">
        <v>26728971</v>
      </c>
      <c r="E354">
        <v>26675980</v>
      </c>
      <c r="F354">
        <v>1</v>
      </c>
      <c r="G354">
        <v>26675980</v>
      </c>
      <c r="H354">
        <v>3</v>
      </c>
      <c r="I354" t="s">
        <v>1260</v>
      </c>
      <c r="J354" t="s">
        <v>3</v>
      </c>
      <c r="K354" t="s">
        <v>1261</v>
      </c>
      <c r="L354">
        <v>1354</v>
      </c>
      <c r="N354">
        <v>1010</v>
      </c>
      <c r="O354" t="s">
        <v>344</v>
      </c>
      <c r="P354" t="s">
        <v>344</v>
      </c>
      <c r="Q354">
        <v>1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 t="s">
        <v>3</v>
      </c>
      <c r="AG354">
        <v>0</v>
      </c>
      <c r="AH354">
        <v>3</v>
      </c>
      <c r="AI354">
        <v>-1</v>
      </c>
      <c r="AJ354" t="s">
        <v>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ROW(Source!A790)</f>
        <v>790</v>
      </c>
      <c r="B355">
        <v>40388365</v>
      </c>
      <c r="C355">
        <v>40388346</v>
      </c>
      <c r="D355">
        <v>26715131</v>
      </c>
      <c r="E355">
        <v>26675980</v>
      </c>
      <c r="F355">
        <v>1</v>
      </c>
      <c r="G355">
        <v>26675980</v>
      </c>
      <c r="H355">
        <v>1</v>
      </c>
      <c r="I355" t="s">
        <v>901</v>
      </c>
      <c r="J355" t="s">
        <v>3</v>
      </c>
      <c r="K355" t="s">
        <v>902</v>
      </c>
      <c r="L355">
        <v>1191</v>
      </c>
      <c r="N355">
        <v>1013</v>
      </c>
      <c r="O355" t="s">
        <v>903</v>
      </c>
      <c r="P355" t="s">
        <v>903</v>
      </c>
      <c r="Q355">
        <v>1</v>
      </c>
      <c r="X355">
        <v>360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1</v>
      </c>
      <c r="AE355">
        <v>1</v>
      </c>
      <c r="AF355" t="s">
        <v>3</v>
      </c>
      <c r="AG355">
        <v>360</v>
      </c>
      <c r="AH355">
        <v>2</v>
      </c>
      <c r="AI355">
        <v>40388347</v>
      </c>
      <c r="AJ355">
        <v>357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ROW(Source!A790)</f>
        <v>790</v>
      </c>
      <c r="B356">
        <v>40388366</v>
      </c>
      <c r="C356">
        <v>40388346</v>
      </c>
      <c r="D356">
        <v>26787932</v>
      </c>
      <c r="E356">
        <v>1</v>
      </c>
      <c r="F356">
        <v>1</v>
      </c>
      <c r="G356">
        <v>26675980</v>
      </c>
      <c r="H356">
        <v>2</v>
      </c>
      <c r="I356" t="s">
        <v>1049</v>
      </c>
      <c r="J356" t="s">
        <v>1050</v>
      </c>
      <c r="K356" t="s">
        <v>1051</v>
      </c>
      <c r="L356">
        <v>1367</v>
      </c>
      <c r="N356">
        <v>1011</v>
      </c>
      <c r="O356" t="s">
        <v>907</v>
      </c>
      <c r="P356" t="s">
        <v>907</v>
      </c>
      <c r="Q356">
        <v>1</v>
      </c>
      <c r="X356">
        <v>104</v>
      </c>
      <c r="Y356">
        <v>0</v>
      </c>
      <c r="Z356">
        <v>6.22</v>
      </c>
      <c r="AA356">
        <v>0.28999999999999998</v>
      </c>
      <c r="AB356">
        <v>0</v>
      </c>
      <c r="AC356">
        <v>0</v>
      </c>
      <c r="AD356">
        <v>1</v>
      </c>
      <c r="AE356">
        <v>0</v>
      </c>
      <c r="AF356" t="s">
        <v>3</v>
      </c>
      <c r="AG356">
        <v>104</v>
      </c>
      <c r="AH356">
        <v>2</v>
      </c>
      <c r="AI356">
        <v>40388348</v>
      </c>
      <c r="AJ356">
        <v>358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ROW(Source!A790)</f>
        <v>790</v>
      </c>
      <c r="B357">
        <v>40388367</v>
      </c>
      <c r="C357">
        <v>40388346</v>
      </c>
      <c r="D357">
        <v>26788215</v>
      </c>
      <c r="E357">
        <v>1</v>
      </c>
      <c r="F357">
        <v>1</v>
      </c>
      <c r="G357">
        <v>26675980</v>
      </c>
      <c r="H357">
        <v>2</v>
      </c>
      <c r="I357" t="s">
        <v>932</v>
      </c>
      <c r="J357" t="s">
        <v>933</v>
      </c>
      <c r="K357" t="s">
        <v>934</v>
      </c>
      <c r="L357">
        <v>1367</v>
      </c>
      <c r="N357">
        <v>1011</v>
      </c>
      <c r="O357" t="s">
        <v>907</v>
      </c>
      <c r="P357" t="s">
        <v>907</v>
      </c>
      <c r="Q357">
        <v>1</v>
      </c>
      <c r="X357">
        <v>1.72</v>
      </c>
      <c r="Y357">
        <v>0</v>
      </c>
      <c r="Z357">
        <v>76.81</v>
      </c>
      <c r="AA357">
        <v>14.36</v>
      </c>
      <c r="AB357">
        <v>0</v>
      </c>
      <c r="AC357">
        <v>0</v>
      </c>
      <c r="AD357">
        <v>1</v>
      </c>
      <c r="AE357">
        <v>0</v>
      </c>
      <c r="AF357" t="s">
        <v>3</v>
      </c>
      <c r="AG357">
        <v>1.72</v>
      </c>
      <c r="AH357">
        <v>2</v>
      </c>
      <c r="AI357">
        <v>40388349</v>
      </c>
      <c r="AJ357">
        <v>359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ROW(Source!A790)</f>
        <v>790</v>
      </c>
      <c r="B358">
        <v>40388369</v>
      </c>
      <c r="C358">
        <v>40388346</v>
      </c>
      <c r="D358">
        <v>26788268</v>
      </c>
      <c r="E358">
        <v>1</v>
      </c>
      <c r="F358">
        <v>1</v>
      </c>
      <c r="G358">
        <v>26675980</v>
      </c>
      <c r="H358">
        <v>2</v>
      </c>
      <c r="I358" t="s">
        <v>1052</v>
      </c>
      <c r="J358" t="s">
        <v>1053</v>
      </c>
      <c r="K358" t="s">
        <v>1054</v>
      </c>
      <c r="L358">
        <v>1367</v>
      </c>
      <c r="N358">
        <v>1011</v>
      </c>
      <c r="O358" t="s">
        <v>907</v>
      </c>
      <c r="P358" t="s">
        <v>907</v>
      </c>
      <c r="Q358">
        <v>1</v>
      </c>
      <c r="X358">
        <v>0.81</v>
      </c>
      <c r="Y358">
        <v>0</v>
      </c>
      <c r="Z358">
        <v>0.53</v>
      </c>
      <c r="AA358">
        <v>0.04</v>
      </c>
      <c r="AB358">
        <v>0</v>
      </c>
      <c r="AC358">
        <v>0</v>
      </c>
      <c r="AD358">
        <v>1</v>
      </c>
      <c r="AE358">
        <v>0</v>
      </c>
      <c r="AF358" t="s">
        <v>3</v>
      </c>
      <c r="AG358">
        <v>0.81</v>
      </c>
      <c r="AH358">
        <v>2</v>
      </c>
      <c r="AI358">
        <v>40388351</v>
      </c>
      <c r="AJ358">
        <v>360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ROW(Source!A790)</f>
        <v>790</v>
      </c>
      <c r="B359">
        <v>40388368</v>
      </c>
      <c r="C359">
        <v>40388346</v>
      </c>
      <c r="D359">
        <v>26787462</v>
      </c>
      <c r="E359">
        <v>1</v>
      </c>
      <c r="F359">
        <v>1</v>
      </c>
      <c r="G359">
        <v>26675980</v>
      </c>
      <c r="H359">
        <v>2</v>
      </c>
      <c r="I359" t="s">
        <v>988</v>
      </c>
      <c r="J359" t="s">
        <v>989</v>
      </c>
      <c r="K359" t="s">
        <v>990</v>
      </c>
      <c r="L359">
        <v>1367</v>
      </c>
      <c r="N359">
        <v>1011</v>
      </c>
      <c r="O359" t="s">
        <v>907</v>
      </c>
      <c r="P359" t="s">
        <v>907</v>
      </c>
      <c r="Q359">
        <v>1</v>
      </c>
      <c r="X359">
        <v>1.1499999999999999</v>
      </c>
      <c r="Y359">
        <v>0</v>
      </c>
      <c r="Z359">
        <v>190.93</v>
      </c>
      <c r="AA359">
        <v>18.149999999999999</v>
      </c>
      <c r="AB359">
        <v>0</v>
      </c>
      <c r="AC359">
        <v>0</v>
      </c>
      <c r="AD359">
        <v>1</v>
      </c>
      <c r="AE359">
        <v>0</v>
      </c>
      <c r="AF359" t="s">
        <v>3</v>
      </c>
      <c r="AG359">
        <v>1.1499999999999999</v>
      </c>
      <c r="AH359">
        <v>2</v>
      </c>
      <c r="AI359">
        <v>40388350</v>
      </c>
      <c r="AJ359">
        <v>361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ROW(Source!A790)</f>
        <v>790</v>
      </c>
      <c r="B360">
        <v>40388370</v>
      </c>
      <c r="C360">
        <v>40388346</v>
      </c>
      <c r="D360">
        <v>26787555</v>
      </c>
      <c r="E360">
        <v>1</v>
      </c>
      <c r="F360">
        <v>1</v>
      </c>
      <c r="G360">
        <v>26675980</v>
      </c>
      <c r="H360">
        <v>2</v>
      </c>
      <c r="I360" t="s">
        <v>995</v>
      </c>
      <c r="J360" t="s">
        <v>996</v>
      </c>
      <c r="K360" t="s">
        <v>997</v>
      </c>
      <c r="L360">
        <v>1367</v>
      </c>
      <c r="N360">
        <v>1011</v>
      </c>
      <c r="O360" t="s">
        <v>907</v>
      </c>
      <c r="P360" t="s">
        <v>907</v>
      </c>
      <c r="Q360">
        <v>1</v>
      </c>
      <c r="X360">
        <v>0.25</v>
      </c>
      <c r="Y360">
        <v>0</v>
      </c>
      <c r="Z360">
        <v>73</v>
      </c>
      <c r="AA360">
        <v>16.899999999999999</v>
      </c>
      <c r="AB360">
        <v>0</v>
      </c>
      <c r="AC360">
        <v>0</v>
      </c>
      <c r="AD360">
        <v>1</v>
      </c>
      <c r="AE360">
        <v>0</v>
      </c>
      <c r="AF360" t="s">
        <v>3</v>
      </c>
      <c r="AG360">
        <v>0.25</v>
      </c>
      <c r="AH360">
        <v>2</v>
      </c>
      <c r="AI360">
        <v>40388352</v>
      </c>
      <c r="AJ360">
        <v>362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ROW(Source!A790)</f>
        <v>790</v>
      </c>
      <c r="B361">
        <v>40388371</v>
      </c>
      <c r="C361">
        <v>40388346</v>
      </c>
      <c r="D361">
        <v>26787746</v>
      </c>
      <c r="E361">
        <v>1</v>
      </c>
      <c r="F361">
        <v>1</v>
      </c>
      <c r="G361">
        <v>26675980</v>
      </c>
      <c r="H361">
        <v>2</v>
      </c>
      <c r="I361" t="s">
        <v>1055</v>
      </c>
      <c r="J361" t="s">
        <v>1056</v>
      </c>
      <c r="K361" t="s">
        <v>1057</v>
      </c>
      <c r="L361">
        <v>1367</v>
      </c>
      <c r="N361">
        <v>1011</v>
      </c>
      <c r="O361" t="s">
        <v>907</v>
      </c>
      <c r="P361" t="s">
        <v>907</v>
      </c>
      <c r="Q361">
        <v>1</v>
      </c>
      <c r="X361">
        <v>18</v>
      </c>
      <c r="Y361">
        <v>0</v>
      </c>
      <c r="Z361">
        <v>2.06</v>
      </c>
      <c r="AA361">
        <v>0.09</v>
      </c>
      <c r="AB361">
        <v>0</v>
      </c>
      <c r="AC361">
        <v>0</v>
      </c>
      <c r="AD361">
        <v>1</v>
      </c>
      <c r="AE361">
        <v>0</v>
      </c>
      <c r="AF361" t="s">
        <v>3</v>
      </c>
      <c r="AG361">
        <v>18</v>
      </c>
      <c r="AH361">
        <v>2</v>
      </c>
      <c r="AI361">
        <v>40388353</v>
      </c>
      <c r="AJ361">
        <v>363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ROW(Source!A790)</f>
        <v>790</v>
      </c>
      <c r="B362">
        <v>40388372</v>
      </c>
      <c r="C362">
        <v>40388346</v>
      </c>
      <c r="D362">
        <v>26728084</v>
      </c>
      <c r="E362">
        <v>26675980</v>
      </c>
      <c r="F362">
        <v>1</v>
      </c>
      <c r="G362">
        <v>26675980</v>
      </c>
      <c r="H362">
        <v>3</v>
      </c>
      <c r="I362" t="s">
        <v>1262</v>
      </c>
      <c r="J362" t="s">
        <v>3</v>
      </c>
      <c r="K362" t="s">
        <v>1263</v>
      </c>
      <c r="L362">
        <v>1348</v>
      </c>
      <c r="N362">
        <v>1009</v>
      </c>
      <c r="O362" t="s">
        <v>57</v>
      </c>
      <c r="P362" t="s">
        <v>57</v>
      </c>
      <c r="Q362">
        <v>1000</v>
      </c>
      <c r="X362">
        <v>6.6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 t="s">
        <v>3</v>
      </c>
      <c r="AG362">
        <v>6.6</v>
      </c>
      <c r="AH362">
        <v>3</v>
      </c>
      <c r="AI362">
        <v>-1</v>
      </c>
      <c r="AJ362" t="s">
        <v>3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ROW(Source!A790)</f>
        <v>790</v>
      </c>
      <c r="B363">
        <v>40388373</v>
      </c>
      <c r="C363">
        <v>40388346</v>
      </c>
      <c r="D363">
        <v>26763322</v>
      </c>
      <c r="E363">
        <v>1</v>
      </c>
      <c r="F363">
        <v>1</v>
      </c>
      <c r="G363">
        <v>26675980</v>
      </c>
      <c r="H363">
        <v>3</v>
      </c>
      <c r="I363" t="s">
        <v>565</v>
      </c>
      <c r="J363" t="s">
        <v>567</v>
      </c>
      <c r="K363" t="s">
        <v>566</v>
      </c>
      <c r="L363">
        <v>1339</v>
      </c>
      <c r="N363">
        <v>1007</v>
      </c>
      <c r="O363" t="s">
        <v>44</v>
      </c>
      <c r="P363" t="s">
        <v>44</v>
      </c>
      <c r="Q363">
        <v>1</v>
      </c>
      <c r="X363">
        <v>0.28299999999999997</v>
      </c>
      <c r="Y363">
        <v>7.07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0.28299999999999997</v>
      </c>
      <c r="AH363">
        <v>2</v>
      </c>
      <c r="AI363">
        <v>40388354</v>
      </c>
      <c r="AJ363">
        <v>364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ROW(Source!A790)</f>
        <v>790</v>
      </c>
      <c r="B364">
        <v>40388374</v>
      </c>
      <c r="C364">
        <v>40388346</v>
      </c>
      <c r="D364">
        <v>26763335</v>
      </c>
      <c r="E364">
        <v>1</v>
      </c>
      <c r="F364">
        <v>1</v>
      </c>
      <c r="G364">
        <v>26675980</v>
      </c>
      <c r="H364">
        <v>3</v>
      </c>
      <c r="I364" t="s">
        <v>998</v>
      </c>
      <c r="J364" t="s">
        <v>999</v>
      </c>
      <c r="K364" t="s">
        <v>1000</v>
      </c>
      <c r="L364">
        <v>1348</v>
      </c>
      <c r="N364">
        <v>1009</v>
      </c>
      <c r="O364" t="s">
        <v>57</v>
      </c>
      <c r="P364" t="s">
        <v>57</v>
      </c>
      <c r="Q364">
        <v>1000</v>
      </c>
      <c r="X364">
        <v>1.2999999999999999E-2</v>
      </c>
      <c r="Y364">
        <v>6521.42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1.2999999999999999E-2</v>
      </c>
      <c r="AH364">
        <v>2</v>
      </c>
      <c r="AI364">
        <v>40388355</v>
      </c>
      <c r="AJ364">
        <v>365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ROW(Source!A790)</f>
        <v>790</v>
      </c>
      <c r="B365">
        <v>40388375</v>
      </c>
      <c r="C365">
        <v>40388346</v>
      </c>
      <c r="D365">
        <v>26764634</v>
      </c>
      <c r="E365">
        <v>1</v>
      </c>
      <c r="F365">
        <v>1</v>
      </c>
      <c r="G365">
        <v>26675980</v>
      </c>
      <c r="H365">
        <v>3</v>
      </c>
      <c r="I365" t="s">
        <v>1058</v>
      </c>
      <c r="J365" t="s">
        <v>1059</v>
      </c>
      <c r="K365" t="s">
        <v>1060</v>
      </c>
      <c r="L365">
        <v>1348</v>
      </c>
      <c r="N365">
        <v>1009</v>
      </c>
      <c r="O365" t="s">
        <v>57</v>
      </c>
      <c r="P365" t="s">
        <v>57</v>
      </c>
      <c r="Q365">
        <v>1000</v>
      </c>
      <c r="X365">
        <v>0.13</v>
      </c>
      <c r="Y365">
        <v>7191.81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0.13</v>
      </c>
      <c r="AH365">
        <v>2</v>
      </c>
      <c r="AI365">
        <v>40388356</v>
      </c>
      <c r="AJ365">
        <v>366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ROW(Source!A790)</f>
        <v>790</v>
      </c>
      <c r="B366">
        <v>40388376</v>
      </c>
      <c r="C366">
        <v>40388346</v>
      </c>
      <c r="D366">
        <v>26763425</v>
      </c>
      <c r="E366">
        <v>1</v>
      </c>
      <c r="F366">
        <v>1</v>
      </c>
      <c r="G366">
        <v>26675980</v>
      </c>
      <c r="H366">
        <v>3</v>
      </c>
      <c r="I366" t="s">
        <v>1061</v>
      </c>
      <c r="J366" t="s">
        <v>1062</v>
      </c>
      <c r="K366" t="s">
        <v>1063</v>
      </c>
      <c r="L366">
        <v>1339</v>
      </c>
      <c r="N366">
        <v>1007</v>
      </c>
      <c r="O366" t="s">
        <v>44</v>
      </c>
      <c r="P366" t="s">
        <v>44</v>
      </c>
      <c r="Q366">
        <v>1</v>
      </c>
      <c r="X366">
        <v>0.14000000000000001</v>
      </c>
      <c r="Y366">
        <v>1828.56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0</v>
      </c>
      <c r="AF366" t="s">
        <v>3</v>
      </c>
      <c r="AG366">
        <v>0.14000000000000001</v>
      </c>
      <c r="AH366">
        <v>2</v>
      </c>
      <c r="AI366">
        <v>40388357</v>
      </c>
      <c r="AJ366">
        <v>367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ROW(Source!A790)</f>
        <v>790</v>
      </c>
      <c r="B367">
        <v>40388377</v>
      </c>
      <c r="C367">
        <v>40388346</v>
      </c>
      <c r="D367">
        <v>26763426</v>
      </c>
      <c r="E367">
        <v>1</v>
      </c>
      <c r="F367">
        <v>1</v>
      </c>
      <c r="G367">
        <v>26675980</v>
      </c>
      <c r="H367">
        <v>3</v>
      </c>
      <c r="I367" t="s">
        <v>1064</v>
      </c>
      <c r="J367" t="s">
        <v>1065</v>
      </c>
      <c r="K367" t="s">
        <v>1066</v>
      </c>
      <c r="L367">
        <v>1339</v>
      </c>
      <c r="N367">
        <v>1007</v>
      </c>
      <c r="O367" t="s">
        <v>44</v>
      </c>
      <c r="P367" t="s">
        <v>44</v>
      </c>
      <c r="Q367">
        <v>1</v>
      </c>
      <c r="X367">
        <v>0.47</v>
      </c>
      <c r="Y367">
        <v>1828.56</v>
      </c>
      <c r="Z367">
        <v>0</v>
      </c>
      <c r="AA367">
        <v>0</v>
      </c>
      <c r="AB367">
        <v>0</v>
      </c>
      <c r="AC367">
        <v>0</v>
      </c>
      <c r="AD367">
        <v>1</v>
      </c>
      <c r="AE367">
        <v>0</v>
      </c>
      <c r="AF367" t="s">
        <v>3</v>
      </c>
      <c r="AG367">
        <v>0.47</v>
      </c>
      <c r="AH367">
        <v>2</v>
      </c>
      <c r="AI367">
        <v>40388358</v>
      </c>
      <c r="AJ367">
        <v>368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ROW(Source!A790)</f>
        <v>790</v>
      </c>
      <c r="B368">
        <v>40388378</v>
      </c>
      <c r="C368">
        <v>40388346</v>
      </c>
      <c r="D368">
        <v>26763453</v>
      </c>
      <c r="E368">
        <v>1</v>
      </c>
      <c r="F368">
        <v>1</v>
      </c>
      <c r="G368">
        <v>26675980</v>
      </c>
      <c r="H368">
        <v>3</v>
      </c>
      <c r="I368" t="s">
        <v>1067</v>
      </c>
      <c r="J368" t="s">
        <v>1068</v>
      </c>
      <c r="K368" t="s">
        <v>1069</v>
      </c>
      <c r="L368">
        <v>1348</v>
      </c>
      <c r="N368">
        <v>1009</v>
      </c>
      <c r="O368" t="s">
        <v>57</v>
      </c>
      <c r="P368" t="s">
        <v>57</v>
      </c>
      <c r="Q368">
        <v>1000</v>
      </c>
      <c r="X368">
        <v>2.5000000000000001E-2</v>
      </c>
      <c r="Y368">
        <v>1260.72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2.5000000000000001E-2</v>
      </c>
      <c r="AH368">
        <v>2</v>
      </c>
      <c r="AI368">
        <v>40388359</v>
      </c>
      <c r="AJ368">
        <v>369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ROW(Source!A790)</f>
        <v>790</v>
      </c>
      <c r="B369">
        <v>40388379</v>
      </c>
      <c r="C369">
        <v>40388346</v>
      </c>
      <c r="D369">
        <v>26763533</v>
      </c>
      <c r="E369">
        <v>1</v>
      </c>
      <c r="F369">
        <v>1</v>
      </c>
      <c r="G369">
        <v>26675980</v>
      </c>
      <c r="H369">
        <v>3</v>
      </c>
      <c r="I369" t="s">
        <v>1070</v>
      </c>
      <c r="J369" t="s">
        <v>1071</v>
      </c>
      <c r="K369" t="s">
        <v>1072</v>
      </c>
      <c r="L369">
        <v>1348</v>
      </c>
      <c r="N369">
        <v>1009</v>
      </c>
      <c r="O369" t="s">
        <v>57</v>
      </c>
      <c r="P369" t="s">
        <v>57</v>
      </c>
      <c r="Q369">
        <v>1000</v>
      </c>
      <c r="X369">
        <v>3.0300000000000001E-2</v>
      </c>
      <c r="Y369">
        <v>4349.8999999999996</v>
      </c>
      <c r="Z369">
        <v>0</v>
      </c>
      <c r="AA369">
        <v>0</v>
      </c>
      <c r="AB369">
        <v>0</v>
      </c>
      <c r="AC369">
        <v>0</v>
      </c>
      <c r="AD369">
        <v>1</v>
      </c>
      <c r="AE369">
        <v>0</v>
      </c>
      <c r="AF369" t="s">
        <v>3</v>
      </c>
      <c r="AG369">
        <v>3.0300000000000001E-2</v>
      </c>
      <c r="AH369">
        <v>2</v>
      </c>
      <c r="AI369">
        <v>40388360</v>
      </c>
      <c r="AJ369">
        <v>370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ROW(Source!A790)</f>
        <v>790</v>
      </c>
      <c r="B370">
        <v>40388380</v>
      </c>
      <c r="C370">
        <v>40388346</v>
      </c>
      <c r="D370">
        <v>26763805</v>
      </c>
      <c r="E370">
        <v>1</v>
      </c>
      <c r="F370">
        <v>1</v>
      </c>
      <c r="G370">
        <v>26675980</v>
      </c>
      <c r="H370">
        <v>3</v>
      </c>
      <c r="I370" t="s">
        <v>1073</v>
      </c>
      <c r="J370" t="s">
        <v>1074</v>
      </c>
      <c r="K370" t="s">
        <v>1075</v>
      </c>
      <c r="L370">
        <v>1327</v>
      </c>
      <c r="N370">
        <v>1005</v>
      </c>
      <c r="O370" t="s">
        <v>466</v>
      </c>
      <c r="P370" t="s">
        <v>466</v>
      </c>
      <c r="Q370">
        <v>1</v>
      </c>
      <c r="X370">
        <v>88.2</v>
      </c>
      <c r="Y370">
        <v>7.39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0</v>
      </c>
      <c r="AF370" t="s">
        <v>3</v>
      </c>
      <c r="AG370">
        <v>88.2</v>
      </c>
      <c r="AH370">
        <v>2</v>
      </c>
      <c r="AI370">
        <v>40388361</v>
      </c>
      <c r="AJ370">
        <v>371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ROW(Source!A790)</f>
        <v>790</v>
      </c>
      <c r="B371">
        <v>40388381</v>
      </c>
      <c r="C371">
        <v>40388346</v>
      </c>
      <c r="D371">
        <v>26787142</v>
      </c>
      <c r="E371">
        <v>1</v>
      </c>
      <c r="F371">
        <v>1</v>
      </c>
      <c r="G371">
        <v>26675980</v>
      </c>
      <c r="H371">
        <v>3</v>
      </c>
      <c r="I371" t="s">
        <v>1076</v>
      </c>
      <c r="J371" t="s">
        <v>1077</v>
      </c>
      <c r="K371" t="s">
        <v>1078</v>
      </c>
      <c r="L371">
        <v>1327</v>
      </c>
      <c r="N371">
        <v>1005</v>
      </c>
      <c r="O371" t="s">
        <v>466</v>
      </c>
      <c r="P371" t="s">
        <v>466</v>
      </c>
      <c r="Q371">
        <v>1</v>
      </c>
      <c r="X371">
        <v>39.200000000000003</v>
      </c>
      <c r="Y371">
        <v>60.91</v>
      </c>
      <c r="Z371">
        <v>0</v>
      </c>
      <c r="AA371">
        <v>0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39.200000000000003</v>
      </c>
      <c r="AH371">
        <v>2</v>
      </c>
      <c r="AI371">
        <v>40388364</v>
      </c>
      <c r="AJ371">
        <v>374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ROW(Source!A790)</f>
        <v>790</v>
      </c>
      <c r="B372">
        <v>40388382</v>
      </c>
      <c r="C372">
        <v>40388346</v>
      </c>
      <c r="D372">
        <v>26728082</v>
      </c>
      <c r="E372">
        <v>26675980</v>
      </c>
      <c r="F372">
        <v>1</v>
      </c>
      <c r="G372">
        <v>26675980</v>
      </c>
      <c r="H372">
        <v>3</v>
      </c>
      <c r="I372" t="s">
        <v>1229</v>
      </c>
      <c r="J372" t="s">
        <v>3</v>
      </c>
      <c r="K372" t="s">
        <v>1230</v>
      </c>
      <c r="L372">
        <v>1339</v>
      </c>
      <c r="N372">
        <v>1007</v>
      </c>
      <c r="O372" t="s">
        <v>44</v>
      </c>
      <c r="P372" t="s">
        <v>44</v>
      </c>
      <c r="Q372">
        <v>1</v>
      </c>
      <c r="X372">
        <v>101.5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 t="s">
        <v>3</v>
      </c>
      <c r="AG372">
        <v>101.5</v>
      </c>
      <c r="AH372">
        <v>3</v>
      </c>
      <c r="AI372">
        <v>-1</v>
      </c>
      <c r="AJ372" t="s">
        <v>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ROW(Source!A793)</f>
        <v>793</v>
      </c>
      <c r="B373">
        <v>40388390</v>
      </c>
      <c r="C373">
        <v>40388385</v>
      </c>
      <c r="D373">
        <v>26715131</v>
      </c>
      <c r="E373">
        <v>26675980</v>
      </c>
      <c r="F373">
        <v>1</v>
      </c>
      <c r="G373">
        <v>26675980</v>
      </c>
      <c r="H373">
        <v>1</v>
      </c>
      <c r="I373" t="s">
        <v>901</v>
      </c>
      <c r="J373" t="s">
        <v>3</v>
      </c>
      <c r="K373" t="s">
        <v>902</v>
      </c>
      <c r="L373">
        <v>1191</v>
      </c>
      <c r="N373">
        <v>1013</v>
      </c>
      <c r="O373" t="s">
        <v>903</v>
      </c>
      <c r="P373" t="s">
        <v>903</v>
      </c>
      <c r="Q373">
        <v>1</v>
      </c>
      <c r="X373">
        <v>39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1</v>
      </c>
      <c r="AF373" t="s">
        <v>3</v>
      </c>
      <c r="AG373">
        <v>39</v>
      </c>
      <c r="AH373">
        <v>2</v>
      </c>
      <c r="AI373">
        <v>40388386</v>
      </c>
      <c r="AJ373">
        <v>375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ROW(Source!A793)</f>
        <v>793</v>
      </c>
      <c r="B374">
        <v>40388391</v>
      </c>
      <c r="C374">
        <v>40388385</v>
      </c>
      <c r="D374">
        <v>26715879</v>
      </c>
      <c r="E374">
        <v>26675980</v>
      </c>
      <c r="F374">
        <v>1</v>
      </c>
      <c r="G374">
        <v>26675980</v>
      </c>
      <c r="H374">
        <v>2</v>
      </c>
      <c r="I374" t="s">
        <v>929</v>
      </c>
      <c r="J374" t="s">
        <v>3</v>
      </c>
      <c r="K374" t="s">
        <v>930</v>
      </c>
      <c r="L374">
        <v>1344</v>
      </c>
      <c r="N374">
        <v>1008</v>
      </c>
      <c r="O374" t="s">
        <v>931</v>
      </c>
      <c r="P374" t="s">
        <v>931</v>
      </c>
      <c r="Q374">
        <v>1</v>
      </c>
      <c r="X374">
        <v>71.290000000000006</v>
      </c>
      <c r="Y374">
        <v>0</v>
      </c>
      <c r="Z374">
        <v>1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71.290000000000006</v>
      </c>
      <c r="AH374">
        <v>2</v>
      </c>
      <c r="AI374">
        <v>40388387</v>
      </c>
      <c r="AJ374">
        <v>376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ROW(Source!A793)</f>
        <v>793</v>
      </c>
      <c r="B375">
        <v>40388392</v>
      </c>
      <c r="C375">
        <v>40388385</v>
      </c>
      <c r="D375">
        <v>26737383</v>
      </c>
      <c r="E375">
        <v>26675980</v>
      </c>
      <c r="F375">
        <v>1</v>
      </c>
      <c r="G375">
        <v>26675980</v>
      </c>
      <c r="H375">
        <v>3</v>
      </c>
      <c r="I375" t="s">
        <v>1264</v>
      </c>
      <c r="J375" t="s">
        <v>3</v>
      </c>
      <c r="K375" t="s">
        <v>1265</v>
      </c>
      <c r="L375">
        <v>1348</v>
      </c>
      <c r="N375">
        <v>1009</v>
      </c>
      <c r="O375" t="s">
        <v>57</v>
      </c>
      <c r="P375" t="s">
        <v>57</v>
      </c>
      <c r="Q375">
        <v>1000</v>
      </c>
      <c r="X375">
        <v>0.24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 t="s">
        <v>3</v>
      </c>
      <c r="AG375">
        <v>0.24</v>
      </c>
      <c r="AH375">
        <v>3</v>
      </c>
      <c r="AI375">
        <v>-1</v>
      </c>
      <c r="AJ375" t="s">
        <v>3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ROW(Source!A793)</f>
        <v>793</v>
      </c>
      <c r="B376">
        <v>40388393</v>
      </c>
      <c r="C376">
        <v>40388385</v>
      </c>
      <c r="D376">
        <v>26736904</v>
      </c>
      <c r="E376">
        <v>26675980</v>
      </c>
      <c r="F376">
        <v>1</v>
      </c>
      <c r="G376">
        <v>26675980</v>
      </c>
      <c r="H376">
        <v>3</v>
      </c>
      <c r="I376" t="s">
        <v>991</v>
      </c>
      <c r="J376" t="s">
        <v>3</v>
      </c>
      <c r="K376" t="s">
        <v>992</v>
      </c>
      <c r="L376">
        <v>1344</v>
      </c>
      <c r="N376">
        <v>1008</v>
      </c>
      <c r="O376" t="s">
        <v>931</v>
      </c>
      <c r="P376" t="s">
        <v>931</v>
      </c>
      <c r="Q376">
        <v>1</v>
      </c>
      <c r="X376">
        <v>27.72</v>
      </c>
      <c r="Y376">
        <v>1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0</v>
      </c>
      <c r="AF376" t="s">
        <v>3</v>
      </c>
      <c r="AG376">
        <v>27.72</v>
      </c>
      <c r="AH376">
        <v>2</v>
      </c>
      <c r="AI376">
        <v>40388389</v>
      </c>
      <c r="AJ376">
        <v>378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ROW(Source!A795)</f>
        <v>795</v>
      </c>
      <c r="B377">
        <v>40388403</v>
      </c>
      <c r="C377">
        <v>40388395</v>
      </c>
      <c r="D377">
        <v>26715131</v>
      </c>
      <c r="E377">
        <v>26675980</v>
      </c>
      <c r="F377">
        <v>1</v>
      </c>
      <c r="G377">
        <v>26675980</v>
      </c>
      <c r="H377">
        <v>1</v>
      </c>
      <c r="I377" t="s">
        <v>901</v>
      </c>
      <c r="J377" t="s">
        <v>3</v>
      </c>
      <c r="K377" t="s">
        <v>902</v>
      </c>
      <c r="L377">
        <v>1191</v>
      </c>
      <c r="N377">
        <v>1013</v>
      </c>
      <c r="O377" t="s">
        <v>903</v>
      </c>
      <c r="P377" t="s">
        <v>903</v>
      </c>
      <c r="Q377">
        <v>1</v>
      </c>
      <c r="X377">
        <v>61.1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1</v>
      </c>
      <c r="AE377">
        <v>1</v>
      </c>
      <c r="AF377" t="s">
        <v>3</v>
      </c>
      <c r="AG377">
        <v>61.1</v>
      </c>
      <c r="AH377">
        <v>2</v>
      </c>
      <c r="AI377">
        <v>40388396</v>
      </c>
      <c r="AJ377">
        <v>379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ROW(Source!A795)</f>
        <v>795</v>
      </c>
      <c r="B378">
        <v>40388404</v>
      </c>
      <c r="C378">
        <v>40388395</v>
      </c>
      <c r="D378">
        <v>26787731</v>
      </c>
      <c r="E378">
        <v>1</v>
      </c>
      <c r="F378">
        <v>1</v>
      </c>
      <c r="G378">
        <v>26675980</v>
      </c>
      <c r="H378">
        <v>2</v>
      </c>
      <c r="I378" t="s">
        <v>1079</v>
      </c>
      <c r="J378" t="s">
        <v>1080</v>
      </c>
      <c r="K378" t="s">
        <v>1081</v>
      </c>
      <c r="L378">
        <v>1367</v>
      </c>
      <c r="N378">
        <v>1011</v>
      </c>
      <c r="O378" t="s">
        <v>907</v>
      </c>
      <c r="P378" t="s">
        <v>907</v>
      </c>
      <c r="Q378">
        <v>1</v>
      </c>
      <c r="X378">
        <v>2.4</v>
      </c>
      <c r="Y378">
        <v>0</v>
      </c>
      <c r="Z378">
        <v>58.51</v>
      </c>
      <c r="AA378">
        <v>13.38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2.4</v>
      </c>
      <c r="AH378">
        <v>2</v>
      </c>
      <c r="AI378">
        <v>40388397</v>
      </c>
      <c r="AJ378">
        <v>380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ROW(Source!A795)</f>
        <v>795</v>
      </c>
      <c r="B379">
        <v>40388405</v>
      </c>
      <c r="C379">
        <v>40388395</v>
      </c>
      <c r="D379">
        <v>26715879</v>
      </c>
      <c r="E379">
        <v>26675980</v>
      </c>
      <c r="F379">
        <v>1</v>
      </c>
      <c r="G379">
        <v>26675980</v>
      </c>
      <c r="H379">
        <v>2</v>
      </c>
      <c r="I379" t="s">
        <v>929</v>
      </c>
      <c r="J379" t="s">
        <v>3</v>
      </c>
      <c r="K379" t="s">
        <v>930</v>
      </c>
      <c r="L379">
        <v>1344</v>
      </c>
      <c r="N379">
        <v>1008</v>
      </c>
      <c r="O379" t="s">
        <v>931</v>
      </c>
      <c r="P379" t="s">
        <v>931</v>
      </c>
      <c r="Q379">
        <v>1</v>
      </c>
      <c r="X379">
        <v>16.38</v>
      </c>
      <c r="Y379">
        <v>0</v>
      </c>
      <c r="Z379">
        <v>1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16.38</v>
      </c>
      <c r="AH379">
        <v>2</v>
      </c>
      <c r="AI379">
        <v>40388398</v>
      </c>
      <c r="AJ379">
        <v>381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ROW(Source!A795)</f>
        <v>795</v>
      </c>
      <c r="B380">
        <v>40388406</v>
      </c>
      <c r="C380">
        <v>40388395</v>
      </c>
      <c r="D380">
        <v>26736815</v>
      </c>
      <c r="E380">
        <v>26675980</v>
      </c>
      <c r="F380">
        <v>1</v>
      </c>
      <c r="G380">
        <v>26675980</v>
      </c>
      <c r="H380">
        <v>3</v>
      </c>
      <c r="I380" t="s">
        <v>1266</v>
      </c>
      <c r="J380" t="s">
        <v>3</v>
      </c>
      <c r="K380" t="s">
        <v>566</v>
      </c>
      <c r="L380">
        <v>1339</v>
      </c>
      <c r="N380">
        <v>1007</v>
      </c>
      <c r="O380" t="s">
        <v>44</v>
      </c>
      <c r="P380" t="s">
        <v>44</v>
      </c>
      <c r="Q380">
        <v>1</v>
      </c>
      <c r="X380">
        <v>0.10584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 t="s">
        <v>3</v>
      </c>
      <c r="AG380">
        <v>0.10584</v>
      </c>
      <c r="AH380">
        <v>3</v>
      </c>
      <c r="AI380">
        <v>-1</v>
      </c>
      <c r="AJ380" t="s">
        <v>3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ROW(Source!A795)</f>
        <v>795</v>
      </c>
      <c r="B381">
        <v>40388407</v>
      </c>
      <c r="C381">
        <v>40388395</v>
      </c>
      <c r="D381">
        <v>26728182</v>
      </c>
      <c r="E381">
        <v>26675980</v>
      </c>
      <c r="F381">
        <v>1</v>
      </c>
      <c r="G381">
        <v>26675980</v>
      </c>
      <c r="H381">
        <v>3</v>
      </c>
      <c r="I381" t="s">
        <v>1267</v>
      </c>
      <c r="J381" t="s">
        <v>3</v>
      </c>
      <c r="K381" t="s">
        <v>1268</v>
      </c>
      <c r="L381">
        <v>1348</v>
      </c>
      <c r="N381">
        <v>1009</v>
      </c>
      <c r="O381" t="s">
        <v>57</v>
      </c>
      <c r="P381" t="s">
        <v>57</v>
      </c>
      <c r="Q381">
        <v>1000</v>
      </c>
      <c r="X381">
        <v>0.6048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 t="s">
        <v>3</v>
      </c>
      <c r="AG381">
        <v>0.6048</v>
      </c>
      <c r="AH381">
        <v>3</v>
      </c>
      <c r="AI381">
        <v>-1</v>
      </c>
      <c r="AJ381" t="s">
        <v>3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ROW(Source!A795)</f>
        <v>795</v>
      </c>
      <c r="B382">
        <v>40388408</v>
      </c>
      <c r="C382">
        <v>40388395</v>
      </c>
      <c r="D382">
        <v>26728201</v>
      </c>
      <c r="E382">
        <v>26675980</v>
      </c>
      <c r="F382">
        <v>1</v>
      </c>
      <c r="G382">
        <v>26675980</v>
      </c>
      <c r="H382">
        <v>3</v>
      </c>
      <c r="I382" t="s">
        <v>1269</v>
      </c>
      <c r="J382" t="s">
        <v>3</v>
      </c>
      <c r="K382" t="s">
        <v>1270</v>
      </c>
      <c r="L382">
        <v>1339</v>
      </c>
      <c r="N382">
        <v>1007</v>
      </c>
      <c r="O382" t="s">
        <v>44</v>
      </c>
      <c r="P382" t="s">
        <v>44</v>
      </c>
      <c r="Q382">
        <v>1</v>
      </c>
      <c r="X382">
        <v>1.512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 t="s">
        <v>3</v>
      </c>
      <c r="AG382">
        <v>1.512</v>
      </c>
      <c r="AH382">
        <v>3</v>
      </c>
      <c r="AI382">
        <v>-1</v>
      </c>
      <c r="AJ382" t="s">
        <v>3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ROW(Source!A795)</f>
        <v>795</v>
      </c>
      <c r="B383">
        <v>40388409</v>
      </c>
      <c r="C383">
        <v>40388395</v>
      </c>
      <c r="D383">
        <v>26736904</v>
      </c>
      <c r="E383">
        <v>26675980</v>
      </c>
      <c r="F383">
        <v>1</v>
      </c>
      <c r="G383">
        <v>26675980</v>
      </c>
      <c r="H383">
        <v>3</v>
      </c>
      <c r="I383" t="s">
        <v>991</v>
      </c>
      <c r="J383" t="s">
        <v>3</v>
      </c>
      <c r="K383" t="s">
        <v>992</v>
      </c>
      <c r="L383">
        <v>1344</v>
      </c>
      <c r="N383">
        <v>1008</v>
      </c>
      <c r="O383" t="s">
        <v>931</v>
      </c>
      <c r="P383" t="s">
        <v>931</v>
      </c>
      <c r="Q383">
        <v>1</v>
      </c>
      <c r="X383">
        <v>1.41</v>
      </c>
      <c r="Y383">
        <v>1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1.41</v>
      </c>
      <c r="AH383">
        <v>2</v>
      </c>
      <c r="AI383">
        <v>40388402</v>
      </c>
      <c r="AJ383">
        <v>385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ROW(Source!A799)</f>
        <v>799</v>
      </c>
      <c r="B384">
        <v>40388425</v>
      </c>
      <c r="C384">
        <v>40388413</v>
      </c>
      <c r="D384">
        <v>26715131</v>
      </c>
      <c r="E384">
        <v>26675980</v>
      </c>
      <c r="F384">
        <v>1</v>
      </c>
      <c r="G384">
        <v>26675980</v>
      </c>
      <c r="H384">
        <v>1</v>
      </c>
      <c r="I384" t="s">
        <v>901</v>
      </c>
      <c r="J384" t="s">
        <v>3</v>
      </c>
      <c r="K384" t="s">
        <v>902</v>
      </c>
      <c r="L384">
        <v>1191</v>
      </c>
      <c r="N384">
        <v>1013</v>
      </c>
      <c r="O384" t="s">
        <v>903</v>
      </c>
      <c r="P384" t="s">
        <v>903</v>
      </c>
      <c r="Q384">
        <v>1</v>
      </c>
      <c r="X384">
        <v>856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1</v>
      </c>
      <c r="AE384">
        <v>1</v>
      </c>
      <c r="AF384" t="s">
        <v>3</v>
      </c>
      <c r="AG384">
        <v>856</v>
      </c>
      <c r="AH384">
        <v>2</v>
      </c>
      <c r="AI384">
        <v>40388414</v>
      </c>
      <c r="AJ384">
        <v>386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ROW(Source!A799)</f>
        <v>799</v>
      </c>
      <c r="B385">
        <v>40388426</v>
      </c>
      <c r="C385">
        <v>40388413</v>
      </c>
      <c r="D385">
        <v>26787838</v>
      </c>
      <c r="E385">
        <v>1</v>
      </c>
      <c r="F385">
        <v>1</v>
      </c>
      <c r="G385">
        <v>26675980</v>
      </c>
      <c r="H385">
        <v>2</v>
      </c>
      <c r="I385" t="s">
        <v>1082</v>
      </c>
      <c r="J385" t="s">
        <v>1083</v>
      </c>
      <c r="K385" t="s">
        <v>1084</v>
      </c>
      <c r="L385">
        <v>1367</v>
      </c>
      <c r="N385">
        <v>1011</v>
      </c>
      <c r="O385" t="s">
        <v>907</v>
      </c>
      <c r="P385" t="s">
        <v>907</v>
      </c>
      <c r="Q385">
        <v>1</v>
      </c>
      <c r="X385">
        <v>7.25</v>
      </c>
      <c r="Y385">
        <v>0</v>
      </c>
      <c r="Z385">
        <v>105.81</v>
      </c>
      <c r="AA385">
        <v>18.78</v>
      </c>
      <c r="AB385">
        <v>0</v>
      </c>
      <c r="AC385">
        <v>0</v>
      </c>
      <c r="AD385">
        <v>1</v>
      </c>
      <c r="AE385">
        <v>0</v>
      </c>
      <c r="AF385" t="s">
        <v>3</v>
      </c>
      <c r="AG385">
        <v>7.25</v>
      </c>
      <c r="AH385">
        <v>2</v>
      </c>
      <c r="AI385">
        <v>40388415</v>
      </c>
      <c r="AJ385">
        <v>387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ROW(Source!A799)</f>
        <v>799</v>
      </c>
      <c r="B386">
        <v>40388427</v>
      </c>
      <c r="C386">
        <v>40388413</v>
      </c>
      <c r="D386">
        <v>26787959</v>
      </c>
      <c r="E386">
        <v>1</v>
      </c>
      <c r="F386">
        <v>1</v>
      </c>
      <c r="G386">
        <v>26675980</v>
      </c>
      <c r="H386">
        <v>2</v>
      </c>
      <c r="I386" t="s">
        <v>1085</v>
      </c>
      <c r="J386" t="s">
        <v>1086</v>
      </c>
      <c r="K386" t="s">
        <v>1087</v>
      </c>
      <c r="L386">
        <v>1367</v>
      </c>
      <c r="N386">
        <v>1011</v>
      </c>
      <c r="O386" t="s">
        <v>907</v>
      </c>
      <c r="P386" t="s">
        <v>907</v>
      </c>
      <c r="Q386">
        <v>1</v>
      </c>
      <c r="X386">
        <v>14.5</v>
      </c>
      <c r="Y386">
        <v>0</v>
      </c>
      <c r="Z386">
        <v>3.92</v>
      </c>
      <c r="AA386">
        <v>0.46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14.5</v>
      </c>
      <c r="AH386">
        <v>2</v>
      </c>
      <c r="AI386">
        <v>40388416</v>
      </c>
      <c r="AJ386">
        <v>388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ROW(Source!A799)</f>
        <v>799</v>
      </c>
      <c r="B387">
        <v>40388428</v>
      </c>
      <c r="C387">
        <v>40388413</v>
      </c>
      <c r="D387">
        <v>26787555</v>
      </c>
      <c r="E387">
        <v>1</v>
      </c>
      <c r="F387">
        <v>1</v>
      </c>
      <c r="G387">
        <v>26675980</v>
      </c>
      <c r="H387">
        <v>2</v>
      </c>
      <c r="I387" t="s">
        <v>995</v>
      </c>
      <c r="J387" t="s">
        <v>996</v>
      </c>
      <c r="K387" t="s">
        <v>997</v>
      </c>
      <c r="L387">
        <v>1367</v>
      </c>
      <c r="N387">
        <v>1011</v>
      </c>
      <c r="O387" t="s">
        <v>907</v>
      </c>
      <c r="P387" t="s">
        <v>907</v>
      </c>
      <c r="Q387">
        <v>1</v>
      </c>
      <c r="X387">
        <v>0.36</v>
      </c>
      <c r="Y387">
        <v>0</v>
      </c>
      <c r="Z387">
        <v>73</v>
      </c>
      <c r="AA387">
        <v>16.899999999999999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0.36</v>
      </c>
      <c r="AH387">
        <v>2</v>
      </c>
      <c r="AI387">
        <v>40388417</v>
      </c>
      <c r="AJ387">
        <v>389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ROW(Source!A799)</f>
        <v>799</v>
      </c>
      <c r="B388">
        <v>40388429</v>
      </c>
      <c r="C388">
        <v>40388413</v>
      </c>
      <c r="D388">
        <v>26763322</v>
      </c>
      <c r="E388">
        <v>1</v>
      </c>
      <c r="F388">
        <v>1</v>
      </c>
      <c r="G388">
        <v>26675980</v>
      </c>
      <c r="H388">
        <v>3</v>
      </c>
      <c r="I388" t="s">
        <v>565</v>
      </c>
      <c r="J388" t="s">
        <v>567</v>
      </c>
      <c r="K388" t="s">
        <v>566</v>
      </c>
      <c r="L388">
        <v>1339</v>
      </c>
      <c r="N388">
        <v>1007</v>
      </c>
      <c r="O388" t="s">
        <v>44</v>
      </c>
      <c r="P388" t="s">
        <v>44</v>
      </c>
      <c r="Q388">
        <v>1</v>
      </c>
      <c r="X388">
        <v>0.9</v>
      </c>
      <c r="Y388">
        <v>7.07</v>
      </c>
      <c r="Z388">
        <v>0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0.9</v>
      </c>
      <c r="AH388">
        <v>2</v>
      </c>
      <c r="AI388">
        <v>40388418</v>
      </c>
      <c r="AJ388">
        <v>390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ROW(Source!A799)</f>
        <v>799</v>
      </c>
      <c r="B389">
        <v>40388430</v>
      </c>
      <c r="C389">
        <v>40388413</v>
      </c>
      <c r="D389">
        <v>26763352</v>
      </c>
      <c r="E389">
        <v>1</v>
      </c>
      <c r="F389">
        <v>1</v>
      </c>
      <c r="G389">
        <v>26675980</v>
      </c>
      <c r="H389">
        <v>3</v>
      </c>
      <c r="I389" t="s">
        <v>1088</v>
      </c>
      <c r="J389" t="s">
        <v>1089</v>
      </c>
      <c r="K389" t="s">
        <v>1090</v>
      </c>
      <c r="L389">
        <v>1339</v>
      </c>
      <c r="N389">
        <v>1007</v>
      </c>
      <c r="O389" t="s">
        <v>44</v>
      </c>
      <c r="P389" t="s">
        <v>44</v>
      </c>
      <c r="Q389">
        <v>1</v>
      </c>
      <c r="X389">
        <v>1.7</v>
      </c>
      <c r="Y389">
        <v>154.85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1.7</v>
      </c>
      <c r="AH389">
        <v>2</v>
      </c>
      <c r="AI389">
        <v>40388419</v>
      </c>
      <c r="AJ389">
        <v>391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ROW(Source!A799)</f>
        <v>799</v>
      </c>
      <c r="B390">
        <v>40388431</v>
      </c>
      <c r="C390">
        <v>40388413</v>
      </c>
      <c r="D390">
        <v>26763881</v>
      </c>
      <c r="E390">
        <v>1</v>
      </c>
      <c r="F390">
        <v>1</v>
      </c>
      <c r="G390">
        <v>26675980</v>
      </c>
      <c r="H390">
        <v>3</v>
      </c>
      <c r="I390" t="s">
        <v>174</v>
      </c>
      <c r="J390" t="s">
        <v>176</v>
      </c>
      <c r="K390" t="s">
        <v>175</v>
      </c>
      <c r="L390">
        <v>1339</v>
      </c>
      <c r="N390">
        <v>1007</v>
      </c>
      <c r="O390" t="s">
        <v>44</v>
      </c>
      <c r="P390" t="s">
        <v>44</v>
      </c>
      <c r="Q390">
        <v>1</v>
      </c>
      <c r="X390">
        <v>0.5</v>
      </c>
      <c r="Y390">
        <v>104.99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0.5</v>
      </c>
      <c r="AH390">
        <v>2</v>
      </c>
      <c r="AI390">
        <v>40388420</v>
      </c>
      <c r="AJ390">
        <v>393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ROW(Source!A799)</f>
        <v>799</v>
      </c>
      <c r="B391">
        <v>40388432</v>
      </c>
      <c r="C391">
        <v>40388413</v>
      </c>
      <c r="D391">
        <v>26763291</v>
      </c>
      <c r="E391">
        <v>1</v>
      </c>
      <c r="F391">
        <v>1</v>
      </c>
      <c r="G391">
        <v>26675980</v>
      </c>
      <c r="H391">
        <v>3</v>
      </c>
      <c r="I391" t="s">
        <v>1091</v>
      </c>
      <c r="J391" t="s">
        <v>1092</v>
      </c>
      <c r="K391" t="s">
        <v>1093</v>
      </c>
      <c r="L391">
        <v>1339</v>
      </c>
      <c r="N391">
        <v>1007</v>
      </c>
      <c r="O391" t="s">
        <v>44</v>
      </c>
      <c r="P391" t="s">
        <v>44</v>
      </c>
      <c r="Q391">
        <v>1</v>
      </c>
      <c r="X391">
        <v>6.8399999999999997E-3</v>
      </c>
      <c r="Y391">
        <v>2472.13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6.8399999999999997E-3</v>
      </c>
      <c r="AH391">
        <v>2</v>
      </c>
      <c r="AI391">
        <v>40388421</v>
      </c>
      <c r="AJ391">
        <v>394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ROW(Source!A799)</f>
        <v>799</v>
      </c>
      <c r="B392">
        <v>40388433</v>
      </c>
      <c r="C392">
        <v>40388413</v>
      </c>
      <c r="D392">
        <v>26781833</v>
      </c>
      <c r="E392">
        <v>1</v>
      </c>
      <c r="F392">
        <v>1</v>
      </c>
      <c r="G392">
        <v>26675980</v>
      </c>
      <c r="H392">
        <v>3</v>
      </c>
      <c r="I392" t="s">
        <v>1094</v>
      </c>
      <c r="J392" t="s">
        <v>1095</v>
      </c>
      <c r="K392" t="s">
        <v>1096</v>
      </c>
      <c r="L392">
        <v>1339</v>
      </c>
      <c r="N392">
        <v>1007</v>
      </c>
      <c r="O392" t="s">
        <v>44</v>
      </c>
      <c r="P392" t="s">
        <v>44</v>
      </c>
      <c r="Q392">
        <v>1</v>
      </c>
      <c r="X392">
        <v>3.6</v>
      </c>
      <c r="Y392">
        <v>478.96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3.6</v>
      </c>
      <c r="AH392">
        <v>2</v>
      </c>
      <c r="AI392">
        <v>40388422</v>
      </c>
      <c r="AJ392">
        <v>395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ROW(Source!A799)</f>
        <v>799</v>
      </c>
      <c r="B393">
        <v>40388434</v>
      </c>
      <c r="C393">
        <v>40388413</v>
      </c>
      <c r="D393">
        <v>26729766</v>
      </c>
      <c r="E393">
        <v>26675980</v>
      </c>
      <c r="F393">
        <v>1</v>
      </c>
      <c r="G393">
        <v>26675980</v>
      </c>
      <c r="H393">
        <v>3</v>
      </c>
      <c r="I393" t="s">
        <v>1243</v>
      </c>
      <c r="J393" t="s">
        <v>3</v>
      </c>
      <c r="K393" t="s">
        <v>1271</v>
      </c>
      <c r="L393">
        <v>1354</v>
      </c>
      <c r="N393">
        <v>1010</v>
      </c>
      <c r="O393" t="s">
        <v>344</v>
      </c>
      <c r="P393" t="s">
        <v>344</v>
      </c>
      <c r="Q393">
        <v>1</v>
      </c>
      <c r="X393">
        <v>0.5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 t="s">
        <v>3</v>
      </c>
      <c r="AG393">
        <v>0.5</v>
      </c>
      <c r="AH393">
        <v>3</v>
      </c>
      <c r="AI393">
        <v>-1</v>
      </c>
      <c r="AJ393" t="s">
        <v>3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ROW(Source!A799)</f>
        <v>799</v>
      </c>
      <c r="B394">
        <v>40388435</v>
      </c>
      <c r="C394">
        <v>40388413</v>
      </c>
      <c r="D394">
        <v>26728923</v>
      </c>
      <c r="E394">
        <v>26675980</v>
      </c>
      <c r="F394">
        <v>1</v>
      </c>
      <c r="G394">
        <v>26675980</v>
      </c>
      <c r="H394">
        <v>3</v>
      </c>
      <c r="I394" t="s">
        <v>1272</v>
      </c>
      <c r="J394" t="s">
        <v>3</v>
      </c>
      <c r="K394" t="s">
        <v>1273</v>
      </c>
      <c r="L394">
        <v>1327</v>
      </c>
      <c r="N394">
        <v>1005</v>
      </c>
      <c r="O394" t="s">
        <v>466</v>
      </c>
      <c r="P394" t="s">
        <v>466</v>
      </c>
      <c r="Q394">
        <v>1</v>
      </c>
      <c r="X394">
        <v>97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 t="s">
        <v>3</v>
      </c>
      <c r="AG394">
        <v>97</v>
      </c>
      <c r="AH394">
        <v>3</v>
      </c>
      <c r="AI394">
        <v>-1</v>
      </c>
      <c r="AJ394" t="s">
        <v>3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ROW(Source!A802)</f>
        <v>802</v>
      </c>
      <c r="B395">
        <v>40388443</v>
      </c>
      <c r="C395">
        <v>40388438</v>
      </c>
      <c r="D395">
        <v>26715131</v>
      </c>
      <c r="E395">
        <v>26675980</v>
      </c>
      <c r="F395">
        <v>1</v>
      </c>
      <c r="G395">
        <v>26675980</v>
      </c>
      <c r="H395">
        <v>1</v>
      </c>
      <c r="I395" t="s">
        <v>901</v>
      </c>
      <c r="J395" t="s">
        <v>3</v>
      </c>
      <c r="K395" t="s">
        <v>902</v>
      </c>
      <c r="L395">
        <v>1191</v>
      </c>
      <c r="N395">
        <v>1013</v>
      </c>
      <c r="O395" t="s">
        <v>903</v>
      </c>
      <c r="P395" t="s">
        <v>903</v>
      </c>
      <c r="Q395">
        <v>1</v>
      </c>
      <c r="X395">
        <v>11.32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1</v>
      </c>
      <c r="AF395" t="s">
        <v>63</v>
      </c>
      <c r="AG395">
        <v>22.64</v>
      </c>
      <c r="AH395">
        <v>2</v>
      </c>
      <c r="AI395">
        <v>40388439</v>
      </c>
      <c r="AJ395">
        <v>397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ROW(Source!A802)</f>
        <v>802</v>
      </c>
      <c r="B396">
        <v>40388444</v>
      </c>
      <c r="C396">
        <v>40388438</v>
      </c>
      <c r="D396">
        <v>26788286</v>
      </c>
      <c r="E396">
        <v>1</v>
      </c>
      <c r="F396">
        <v>1</v>
      </c>
      <c r="G396">
        <v>26675980</v>
      </c>
      <c r="H396">
        <v>2</v>
      </c>
      <c r="I396" t="s">
        <v>1097</v>
      </c>
      <c r="J396" t="s">
        <v>1098</v>
      </c>
      <c r="K396" t="s">
        <v>1099</v>
      </c>
      <c r="L396">
        <v>1367</v>
      </c>
      <c r="N396">
        <v>1011</v>
      </c>
      <c r="O396" t="s">
        <v>907</v>
      </c>
      <c r="P396" t="s">
        <v>907</v>
      </c>
      <c r="Q396">
        <v>1</v>
      </c>
      <c r="X396">
        <v>3.2</v>
      </c>
      <c r="Y396">
        <v>0</v>
      </c>
      <c r="Z396">
        <v>6.43</v>
      </c>
      <c r="AA396">
        <v>0.09</v>
      </c>
      <c r="AB396">
        <v>0</v>
      </c>
      <c r="AC396">
        <v>0</v>
      </c>
      <c r="AD396">
        <v>1</v>
      </c>
      <c r="AE396">
        <v>0</v>
      </c>
      <c r="AF396" t="s">
        <v>63</v>
      </c>
      <c r="AG396">
        <v>6.4</v>
      </c>
      <c r="AH396">
        <v>2</v>
      </c>
      <c r="AI396">
        <v>40388440</v>
      </c>
      <c r="AJ396">
        <v>398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ROW(Source!A802)</f>
        <v>802</v>
      </c>
      <c r="B397">
        <v>40388445</v>
      </c>
      <c r="C397">
        <v>40388438</v>
      </c>
      <c r="D397">
        <v>26787555</v>
      </c>
      <c r="E397">
        <v>1</v>
      </c>
      <c r="F397">
        <v>1</v>
      </c>
      <c r="G397">
        <v>26675980</v>
      </c>
      <c r="H397">
        <v>2</v>
      </c>
      <c r="I397" t="s">
        <v>995</v>
      </c>
      <c r="J397" t="s">
        <v>996</v>
      </c>
      <c r="K397" t="s">
        <v>997</v>
      </c>
      <c r="L397">
        <v>1367</v>
      </c>
      <c r="N397">
        <v>1011</v>
      </c>
      <c r="O397" t="s">
        <v>907</v>
      </c>
      <c r="P397" t="s">
        <v>907</v>
      </c>
      <c r="Q397">
        <v>1</v>
      </c>
      <c r="X397">
        <v>0.05</v>
      </c>
      <c r="Y397">
        <v>0</v>
      </c>
      <c r="Z397">
        <v>73</v>
      </c>
      <c r="AA397">
        <v>16.899999999999999</v>
      </c>
      <c r="AB397">
        <v>0</v>
      </c>
      <c r="AC397">
        <v>0</v>
      </c>
      <c r="AD397">
        <v>1</v>
      </c>
      <c r="AE397">
        <v>0</v>
      </c>
      <c r="AF397" t="s">
        <v>63</v>
      </c>
      <c r="AG397">
        <v>0.1</v>
      </c>
      <c r="AH397">
        <v>2</v>
      </c>
      <c r="AI397">
        <v>40388441</v>
      </c>
      <c r="AJ397">
        <v>399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ROW(Source!A802)</f>
        <v>802</v>
      </c>
      <c r="B398">
        <v>40388446</v>
      </c>
      <c r="C398">
        <v>40388438</v>
      </c>
      <c r="D398">
        <v>26729766</v>
      </c>
      <c r="E398">
        <v>26675980</v>
      </c>
      <c r="F398">
        <v>1</v>
      </c>
      <c r="G398">
        <v>26675980</v>
      </c>
      <c r="H398">
        <v>3</v>
      </c>
      <c r="I398" t="s">
        <v>1243</v>
      </c>
      <c r="J398" t="s">
        <v>3</v>
      </c>
      <c r="K398" t="s">
        <v>1271</v>
      </c>
      <c r="L398">
        <v>1354</v>
      </c>
      <c r="N398">
        <v>1010</v>
      </c>
      <c r="O398" t="s">
        <v>344</v>
      </c>
      <c r="P398" t="s">
        <v>344</v>
      </c>
      <c r="Q398">
        <v>1</v>
      </c>
      <c r="X398">
        <v>4.0000000000000001E-3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 t="s">
        <v>63</v>
      </c>
      <c r="AG398">
        <v>8.0000000000000002E-3</v>
      </c>
      <c r="AH398">
        <v>3</v>
      </c>
      <c r="AI398">
        <v>-1</v>
      </c>
      <c r="AJ398" t="s">
        <v>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ROW(Source!A838)</f>
        <v>838</v>
      </c>
      <c r="B399">
        <v>40388452</v>
      </c>
      <c r="C399">
        <v>40388448</v>
      </c>
      <c r="D399">
        <v>26715131</v>
      </c>
      <c r="E399">
        <v>26675980</v>
      </c>
      <c r="F399">
        <v>1</v>
      </c>
      <c r="G399">
        <v>26675980</v>
      </c>
      <c r="H399">
        <v>1</v>
      </c>
      <c r="I399" t="s">
        <v>901</v>
      </c>
      <c r="J399" t="s">
        <v>3</v>
      </c>
      <c r="K399" t="s">
        <v>902</v>
      </c>
      <c r="L399">
        <v>1191</v>
      </c>
      <c r="N399">
        <v>1013</v>
      </c>
      <c r="O399" t="s">
        <v>903</v>
      </c>
      <c r="P399" t="s">
        <v>903</v>
      </c>
      <c r="Q399">
        <v>1</v>
      </c>
      <c r="X399">
        <v>1.38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1</v>
      </c>
      <c r="AE399">
        <v>1</v>
      </c>
      <c r="AF399" t="s">
        <v>3</v>
      </c>
      <c r="AG399">
        <v>1.38</v>
      </c>
      <c r="AH399">
        <v>2</v>
      </c>
      <c r="AI399">
        <v>40388449</v>
      </c>
      <c r="AJ399">
        <v>401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ROW(Source!A838)</f>
        <v>838</v>
      </c>
      <c r="B400">
        <v>40388453</v>
      </c>
      <c r="C400">
        <v>40388448</v>
      </c>
      <c r="D400">
        <v>26787370</v>
      </c>
      <c r="E400">
        <v>1</v>
      </c>
      <c r="F400">
        <v>1</v>
      </c>
      <c r="G400">
        <v>26675980</v>
      </c>
      <c r="H400">
        <v>2</v>
      </c>
      <c r="I400" t="s">
        <v>979</v>
      </c>
      <c r="J400" t="s">
        <v>980</v>
      </c>
      <c r="K400" t="s">
        <v>981</v>
      </c>
      <c r="L400">
        <v>1367</v>
      </c>
      <c r="N400">
        <v>1011</v>
      </c>
      <c r="O400" t="s">
        <v>907</v>
      </c>
      <c r="P400" t="s">
        <v>907</v>
      </c>
      <c r="Q400">
        <v>1</v>
      </c>
      <c r="X400">
        <v>3.9874999999999998</v>
      </c>
      <c r="Y400">
        <v>0</v>
      </c>
      <c r="Z400">
        <v>162.4</v>
      </c>
      <c r="AA400">
        <v>28.6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3.9874999999999998</v>
      </c>
      <c r="AH400">
        <v>2</v>
      </c>
      <c r="AI400">
        <v>40388450</v>
      </c>
      <c r="AJ400">
        <v>402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ROW(Source!A838)</f>
        <v>838</v>
      </c>
      <c r="B401">
        <v>40388454</v>
      </c>
      <c r="C401">
        <v>40388448</v>
      </c>
      <c r="D401">
        <v>26787395</v>
      </c>
      <c r="E401">
        <v>1</v>
      </c>
      <c r="F401">
        <v>1</v>
      </c>
      <c r="G401">
        <v>26675980</v>
      </c>
      <c r="H401">
        <v>2</v>
      </c>
      <c r="I401" t="s">
        <v>982</v>
      </c>
      <c r="J401" t="s">
        <v>983</v>
      </c>
      <c r="K401" t="s">
        <v>984</v>
      </c>
      <c r="L401">
        <v>1367</v>
      </c>
      <c r="N401">
        <v>1011</v>
      </c>
      <c r="O401" t="s">
        <v>907</v>
      </c>
      <c r="P401" t="s">
        <v>907</v>
      </c>
      <c r="Q401">
        <v>1</v>
      </c>
      <c r="X401">
        <v>0.997</v>
      </c>
      <c r="Y401">
        <v>0</v>
      </c>
      <c r="Z401">
        <v>110.31</v>
      </c>
      <c r="AA401">
        <v>26.52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0.997</v>
      </c>
      <c r="AH401">
        <v>2</v>
      </c>
      <c r="AI401">
        <v>40388451</v>
      </c>
      <c r="AJ401">
        <v>403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ROW(Source!A839)</f>
        <v>839</v>
      </c>
      <c r="B402">
        <v>40388457</v>
      </c>
      <c r="C402">
        <v>40388455</v>
      </c>
      <c r="D402">
        <v>26715131</v>
      </c>
      <c r="E402">
        <v>26675980</v>
      </c>
      <c r="F402">
        <v>1</v>
      </c>
      <c r="G402">
        <v>26675980</v>
      </c>
      <c r="H402">
        <v>1</v>
      </c>
      <c r="I402" t="s">
        <v>901</v>
      </c>
      <c r="J402" t="s">
        <v>3</v>
      </c>
      <c r="K402" t="s">
        <v>902</v>
      </c>
      <c r="L402">
        <v>1191</v>
      </c>
      <c r="N402">
        <v>1013</v>
      </c>
      <c r="O402" t="s">
        <v>903</v>
      </c>
      <c r="P402" t="s">
        <v>903</v>
      </c>
      <c r="Q402">
        <v>1</v>
      </c>
      <c r="X402">
        <v>192.7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1</v>
      </c>
      <c r="AF402" t="s">
        <v>3</v>
      </c>
      <c r="AG402">
        <v>192.7</v>
      </c>
      <c r="AH402">
        <v>2</v>
      </c>
      <c r="AI402">
        <v>40388456</v>
      </c>
      <c r="AJ402">
        <v>404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ROW(Source!A840)</f>
        <v>840</v>
      </c>
      <c r="B403">
        <v>40388460</v>
      </c>
      <c r="C403">
        <v>40388458</v>
      </c>
      <c r="D403">
        <v>26715131</v>
      </c>
      <c r="E403">
        <v>26675980</v>
      </c>
      <c r="F403">
        <v>1</v>
      </c>
      <c r="G403">
        <v>26675980</v>
      </c>
      <c r="H403">
        <v>1</v>
      </c>
      <c r="I403" t="s">
        <v>901</v>
      </c>
      <c r="J403" t="s">
        <v>3</v>
      </c>
      <c r="K403" t="s">
        <v>902</v>
      </c>
      <c r="L403">
        <v>1191</v>
      </c>
      <c r="N403">
        <v>1013</v>
      </c>
      <c r="O403" t="s">
        <v>903</v>
      </c>
      <c r="P403" t="s">
        <v>903</v>
      </c>
      <c r="Q403">
        <v>1</v>
      </c>
      <c r="X403">
        <v>83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1</v>
      </c>
      <c r="AF403" t="s">
        <v>3</v>
      </c>
      <c r="AG403">
        <v>83</v>
      </c>
      <c r="AH403">
        <v>2</v>
      </c>
      <c r="AI403">
        <v>40388459</v>
      </c>
      <c r="AJ403">
        <v>405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ROW(Source!A841)</f>
        <v>841</v>
      </c>
      <c r="B404">
        <v>40388468</v>
      </c>
      <c r="C404">
        <v>40388461</v>
      </c>
      <c r="D404">
        <v>26715131</v>
      </c>
      <c r="E404">
        <v>26675980</v>
      </c>
      <c r="F404">
        <v>1</v>
      </c>
      <c r="G404">
        <v>26675980</v>
      </c>
      <c r="H404">
        <v>1</v>
      </c>
      <c r="I404" t="s">
        <v>901</v>
      </c>
      <c r="J404" t="s">
        <v>3</v>
      </c>
      <c r="K404" t="s">
        <v>902</v>
      </c>
      <c r="L404">
        <v>1191</v>
      </c>
      <c r="N404">
        <v>1013</v>
      </c>
      <c r="O404" t="s">
        <v>903</v>
      </c>
      <c r="P404" t="s">
        <v>903</v>
      </c>
      <c r="Q404">
        <v>1</v>
      </c>
      <c r="X404">
        <v>0.85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</v>
      </c>
      <c r="AE404">
        <v>1</v>
      </c>
      <c r="AF404" t="s">
        <v>3</v>
      </c>
      <c r="AG404">
        <v>0.85</v>
      </c>
      <c r="AH404">
        <v>2</v>
      </c>
      <c r="AI404">
        <v>40388462</v>
      </c>
      <c r="AJ404">
        <v>406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ROW(Source!A841)</f>
        <v>841</v>
      </c>
      <c r="B405">
        <v>40388469</v>
      </c>
      <c r="C405">
        <v>40388461</v>
      </c>
      <c r="D405">
        <v>26787833</v>
      </c>
      <c r="E405">
        <v>1</v>
      </c>
      <c r="F405">
        <v>1</v>
      </c>
      <c r="G405">
        <v>26675980</v>
      </c>
      <c r="H405">
        <v>2</v>
      </c>
      <c r="I405" t="s">
        <v>1034</v>
      </c>
      <c r="J405" t="s">
        <v>1035</v>
      </c>
      <c r="K405" t="s">
        <v>1036</v>
      </c>
      <c r="L405">
        <v>1367</v>
      </c>
      <c r="N405">
        <v>1011</v>
      </c>
      <c r="O405" t="s">
        <v>907</v>
      </c>
      <c r="P405" t="s">
        <v>907</v>
      </c>
      <c r="Q405">
        <v>1</v>
      </c>
      <c r="X405">
        <v>0.2</v>
      </c>
      <c r="Y405">
        <v>0</v>
      </c>
      <c r="Z405">
        <v>41.62</v>
      </c>
      <c r="AA405">
        <v>13.33</v>
      </c>
      <c r="AB405">
        <v>0</v>
      </c>
      <c r="AC405">
        <v>0</v>
      </c>
      <c r="AD405">
        <v>1</v>
      </c>
      <c r="AE405">
        <v>0</v>
      </c>
      <c r="AF405" t="s">
        <v>3</v>
      </c>
      <c r="AG405">
        <v>0.2</v>
      </c>
      <c r="AH405">
        <v>2</v>
      </c>
      <c r="AI405">
        <v>40388463</v>
      </c>
      <c r="AJ405">
        <v>407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ROW(Source!A841)</f>
        <v>841</v>
      </c>
      <c r="B406">
        <v>40388470</v>
      </c>
      <c r="C406">
        <v>40388461</v>
      </c>
      <c r="D406">
        <v>26788244</v>
      </c>
      <c r="E406">
        <v>1</v>
      </c>
      <c r="F406">
        <v>1</v>
      </c>
      <c r="G406">
        <v>26675980</v>
      </c>
      <c r="H406">
        <v>2</v>
      </c>
      <c r="I406" t="s">
        <v>1037</v>
      </c>
      <c r="J406" t="s">
        <v>1038</v>
      </c>
      <c r="K406" t="s">
        <v>1039</v>
      </c>
      <c r="L406">
        <v>1367</v>
      </c>
      <c r="N406">
        <v>1011</v>
      </c>
      <c r="O406" t="s">
        <v>907</v>
      </c>
      <c r="P406" t="s">
        <v>907</v>
      </c>
      <c r="Q406">
        <v>1</v>
      </c>
      <c r="X406">
        <v>0.4</v>
      </c>
      <c r="Y406">
        <v>0</v>
      </c>
      <c r="Z406">
        <v>0.56000000000000005</v>
      </c>
      <c r="AA406">
        <v>0.09</v>
      </c>
      <c r="AB406">
        <v>0</v>
      </c>
      <c r="AC406">
        <v>0</v>
      </c>
      <c r="AD406">
        <v>1</v>
      </c>
      <c r="AE406">
        <v>0</v>
      </c>
      <c r="AF406" t="s">
        <v>3</v>
      </c>
      <c r="AG406">
        <v>0.4</v>
      </c>
      <c r="AH406">
        <v>2</v>
      </c>
      <c r="AI406">
        <v>40388464</v>
      </c>
      <c r="AJ406">
        <v>408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ROW(Source!A841)</f>
        <v>841</v>
      </c>
      <c r="B407">
        <v>40388471</v>
      </c>
      <c r="C407">
        <v>40388461</v>
      </c>
      <c r="D407">
        <v>26787551</v>
      </c>
      <c r="E407">
        <v>1</v>
      </c>
      <c r="F407">
        <v>1</v>
      </c>
      <c r="G407">
        <v>26675980</v>
      </c>
      <c r="H407">
        <v>2</v>
      </c>
      <c r="I407" t="s">
        <v>953</v>
      </c>
      <c r="J407" t="s">
        <v>954</v>
      </c>
      <c r="K407" t="s">
        <v>955</v>
      </c>
      <c r="L407">
        <v>1367</v>
      </c>
      <c r="N407">
        <v>1011</v>
      </c>
      <c r="O407" t="s">
        <v>907</v>
      </c>
      <c r="P407" t="s">
        <v>907</v>
      </c>
      <c r="Q407">
        <v>1</v>
      </c>
      <c r="X407">
        <v>7.0000000000000007E-2</v>
      </c>
      <c r="Y407">
        <v>0</v>
      </c>
      <c r="Z407">
        <v>106.74</v>
      </c>
      <c r="AA407">
        <v>19.2</v>
      </c>
      <c r="AB407">
        <v>0</v>
      </c>
      <c r="AC407">
        <v>0</v>
      </c>
      <c r="AD407">
        <v>1</v>
      </c>
      <c r="AE407">
        <v>0</v>
      </c>
      <c r="AF407" t="s">
        <v>3</v>
      </c>
      <c r="AG407">
        <v>7.0000000000000007E-2</v>
      </c>
      <c r="AH407">
        <v>2</v>
      </c>
      <c r="AI407">
        <v>40388465</v>
      </c>
      <c r="AJ407">
        <v>409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ROW(Source!A841)</f>
        <v>841</v>
      </c>
      <c r="B408">
        <v>40388472</v>
      </c>
      <c r="C408">
        <v>40388461</v>
      </c>
      <c r="D408">
        <v>26763322</v>
      </c>
      <c r="E408">
        <v>1</v>
      </c>
      <c r="F408">
        <v>1</v>
      </c>
      <c r="G408">
        <v>26675980</v>
      </c>
      <c r="H408">
        <v>3</v>
      </c>
      <c r="I408" t="s">
        <v>565</v>
      </c>
      <c r="J408" t="s">
        <v>567</v>
      </c>
      <c r="K408" t="s">
        <v>566</v>
      </c>
      <c r="L408">
        <v>1339</v>
      </c>
      <c r="N408">
        <v>1007</v>
      </c>
      <c r="O408" t="s">
        <v>44</v>
      </c>
      <c r="P408" t="s">
        <v>44</v>
      </c>
      <c r="Q408">
        <v>1</v>
      </c>
      <c r="X408">
        <v>0.15</v>
      </c>
      <c r="Y408">
        <v>7.07</v>
      </c>
      <c r="Z408">
        <v>0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3</v>
      </c>
      <c r="AG408">
        <v>0.15</v>
      </c>
      <c r="AH408">
        <v>2</v>
      </c>
      <c r="AI408">
        <v>40388466</v>
      </c>
      <c r="AJ408">
        <v>410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ROW(Source!A841)</f>
        <v>841</v>
      </c>
      <c r="B409">
        <v>40388473</v>
      </c>
      <c r="C409">
        <v>40388461</v>
      </c>
      <c r="D409">
        <v>26728295</v>
      </c>
      <c r="E409">
        <v>26675980</v>
      </c>
      <c r="F409">
        <v>1</v>
      </c>
      <c r="G409">
        <v>26675980</v>
      </c>
      <c r="H409">
        <v>3</v>
      </c>
      <c r="I409" t="s">
        <v>1256</v>
      </c>
      <c r="J409" t="s">
        <v>3</v>
      </c>
      <c r="K409" t="s">
        <v>1274</v>
      </c>
      <c r="L409">
        <v>1339</v>
      </c>
      <c r="N409">
        <v>1007</v>
      </c>
      <c r="O409" t="s">
        <v>44</v>
      </c>
      <c r="P409" t="s">
        <v>44</v>
      </c>
      <c r="Q409">
        <v>1</v>
      </c>
      <c r="X409">
        <v>1.1499999999999999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 t="s">
        <v>3</v>
      </c>
      <c r="AG409">
        <v>1.1499999999999999</v>
      </c>
      <c r="AH409">
        <v>3</v>
      </c>
      <c r="AI409">
        <v>-1</v>
      </c>
      <c r="AJ409" t="s">
        <v>3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ROW(Source!A843)</f>
        <v>843</v>
      </c>
      <c r="B410">
        <v>40388492</v>
      </c>
      <c r="C410">
        <v>40388475</v>
      </c>
      <c r="D410">
        <v>26715131</v>
      </c>
      <c r="E410">
        <v>26675980</v>
      </c>
      <c r="F410">
        <v>1</v>
      </c>
      <c r="G410">
        <v>26675980</v>
      </c>
      <c r="H410">
        <v>1</v>
      </c>
      <c r="I410" t="s">
        <v>901</v>
      </c>
      <c r="J410" t="s">
        <v>3</v>
      </c>
      <c r="K410" t="s">
        <v>902</v>
      </c>
      <c r="L410">
        <v>1191</v>
      </c>
      <c r="N410">
        <v>1013</v>
      </c>
      <c r="O410" t="s">
        <v>903</v>
      </c>
      <c r="P410" t="s">
        <v>903</v>
      </c>
      <c r="Q410">
        <v>1</v>
      </c>
      <c r="X410">
        <v>179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1</v>
      </c>
      <c r="AF410" t="s">
        <v>3</v>
      </c>
      <c r="AG410">
        <v>179</v>
      </c>
      <c r="AH410">
        <v>2</v>
      </c>
      <c r="AI410">
        <v>40388476</v>
      </c>
      <c r="AJ410">
        <v>412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ROW(Source!A843)</f>
        <v>843</v>
      </c>
      <c r="B411">
        <v>40388493</v>
      </c>
      <c r="C411">
        <v>40388475</v>
      </c>
      <c r="D411">
        <v>26787932</v>
      </c>
      <c r="E411">
        <v>1</v>
      </c>
      <c r="F411">
        <v>1</v>
      </c>
      <c r="G411">
        <v>26675980</v>
      </c>
      <c r="H411">
        <v>2</v>
      </c>
      <c r="I411" t="s">
        <v>1049</v>
      </c>
      <c r="J411" t="s">
        <v>1050</v>
      </c>
      <c r="K411" t="s">
        <v>1051</v>
      </c>
      <c r="L411">
        <v>1367</v>
      </c>
      <c r="N411">
        <v>1011</v>
      </c>
      <c r="O411" t="s">
        <v>907</v>
      </c>
      <c r="P411" t="s">
        <v>907</v>
      </c>
      <c r="Q411">
        <v>1</v>
      </c>
      <c r="X411">
        <v>120</v>
      </c>
      <c r="Y411">
        <v>0</v>
      </c>
      <c r="Z411">
        <v>6.22</v>
      </c>
      <c r="AA411">
        <v>0.28999999999999998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120</v>
      </c>
      <c r="AH411">
        <v>2</v>
      </c>
      <c r="AI411">
        <v>40388477</v>
      </c>
      <c r="AJ411">
        <v>413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ROW(Source!A843)</f>
        <v>843</v>
      </c>
      <c r="B412">
        <v>40388494</v>
      </c>
      <c r="C412">
        <v>40388475</v>
      </c>
      <c r="D412">
        <v>26788215</v>
      </c>
      <c r="E412">
        <v>1</v>
      </c>
      <c r="F412">
        <v>1</v>
      </c>
      <c r="G412">
        <v>26675980</v>
      </c>
      <c r="H412">
        <v>2</v>
      </c>
      <c r="I412" t="s">
        <v>932</v>
      </c>
      <c r="J412" t="s">
        <v>933</v>
      </c>
      <c r="K412" t="s">
        <v>934</v>
      </c>
      <c r="L412">
        <v>1367</v>
      </c>
      <c r="N412">
        <v>1011</v>
      </c>
      <c r="O412" t="s">
        <v>907</v>
      </c>
      <c r="P412" t="s">
        <v>907</v>
      </c>
      <c r="Q412">
        <v>1</v>
      </c>
      <c r="X412">
        <v>1.35</v>
      </c>
      <c r="Y412">
        <v>0</v>
      </c>
      <c r="Z412">
        <v>76.81</v>
      </c>
      <c r="AA412">
        <v>14.36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1.35</v>
      </c>
      <c r="AH412">
        <v>2</v>
      </c>
      <c r="AI412">
        <v>40388478</v>
      </c>
      <c r="AJ412">
        <v>414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ROW(Source!A843)</f>
        <v>843</v>
      </c>
      <c r="B413">
        <v>40388496</v>
      </c>
      <c r="C413">
        <v>40388475</v>
      </c>
      <c r="D413">
        <v>26788268</v>
      </c>
      <c r="E413">
        <v>1</v>
      </c>
      <c r="F413">
        <v>1</v>
      </c>
      <c r="G413">
        <v>26675980</v>
      </c>
      <c r="H413">
        <v>2</v>
      </c>
      <c r="I413" t="s">
        <v>1052</v>
      </c>
      <c r="J413" t="s">
        <v>1053</v>
      </c>
      <c r="K413" t="s">
        <v>1054</v>
      </c>
      <c r="L413">
        <v>1367</v>
      </c>
      <c r="N413">
        <v>1011</v>
      </c>
      <c r="O413" t="s">
        <v>907</v>
      </c>
      <c r="P413" t="s">
        <v>907</v>
      </c>
      <c r="Q413">
        <v>1</v>
      </c>
      <c r="X413">
        <v>0.1</v>
      </c>
      <c r="Y413">
        <v>0</v>
      </c>
      <c r="Z413">
        <v>0.53</v>
      </c>
      <c r="AA413">
        <v>0.04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0.1</v>
      </c>
      <c r="AH413">
        <v>2</v>
      </c>
      <c r="AI413">
        <v>40388480</v>
      </c>
      <c r="AJ413">
        <v>415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ROW(Source!A843)</f>
        <v>843</v>
      </c>
      <c r="B414">
        <v>40388495</v>
      </c>
      <c r="C414">
        <v>40388475</v>
      </c>
      <c r="D414">
        <v>26787462</v>
      </c>
      <c r="E414">
        <v>1</v>
      </c>
      <c r="F414">
        <v>1</v>
      </c>
      <c r="G414">
        <v>26675980</v>
      </c>
      <c r="H414">
        <v>2</v>
      </c>
      <c r="I414" t="s">
        <v>988</v>
      </c>
      <c r="J414" t="s">
        <v>989</v>
      </c>
      <c r="K414" t="s">
        <v>990</v>
      </c>
      <c r="L414">
        <v>1367</v>
      </c>
      <c r="N414">
        <v>1011</v>
      </c>
      <c r="O414" t="s">
        <v>907</v>
      </c>
      <c r="P414" t="s">
        <v>907</v>
      </c>
      <c r="Q414">
        <v>1</v>
      </c>
      <c r="X414">
        <v>0.9</v>
      </c>
      <c r="Y414">
        <v>0</v>
      </c>
      <c r="Z414">
        <v>190.93</v>
      </c>
      <c r="AA414">
        <v>18.149999999999999</v>
      </c>
      <c r="AB414">
        <v>0</v>
      </c>
      <c r="AC414">
        <v>0</v>
      </c>
      <c r="AD414">
        <v>1</v>
      </c>
      <c r="AE414">
        <v>0</v>
      </c>
      <c r="AF414" t="s">
        <v>3</v>
      </c>
      <c r="AG414">
        <v>0.9</v>
      </c>
      <c r="AH414">
        <v>2</v>
      </c>
      <c r="AI414">
        <v>40388479</v>
      </c>
      <c r="AJ414">
        <v>416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ROW(Source!A843)</f>
        <v>843</v>
      </c>
      <c r="B415">
        <v>40388497</v>
      </c>
      <c r="C415">
        <v>40388475</v>
      </c>
      <c r="D415">
        <v>26787555</v>
      </c>
      <c r="E415">
        <v>1</v>
      </c>
      <c r="F415">
        <v>1</v>
      </c>
      <c r="G415">
        <v>26675980</v>
      </c>
      <c r="H415">
        <v>2</v>
      </c>
      <c r="I415" t="s">
        <v>995</v>
      </c>
      <c r="J415" t="s">
        <v>996</v>
      </c>
      <c r="K415" t="s">
        <v>997</v>
      </c>
      <c r="L415">
        <v>1367</v>
      </c>
      <c r="N415">
        <v>1011</v>
      </c>
      <c r="O415" t="s">
        <v>907</v>
      </c>
      <c r="P415" t="s">
        <v>907</v>
      </c>
      <c r="Q415">
        <v>1</v>
      </c>
      <c r="X415">
        <v>0.25</v>
      </c>
      <c r="Y415">
        <v>0</v>
      </c>
      <c r="Z415">
        <v>73</v>
      </c>
      <c r="AA415">
        <v>16.899999999999999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0.25</v>
      </c>
      <c r="AH415">
        <v>2</v>
      </c>
      <c r="AI415">
        <v>40388481</v>
      </c>
      <c r="AJ415">
        <v>417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ROW(Source!A843)</f>
        <v>843</v>
      </c>
      <c r="B416">
        <v>40388498</v>
      </c>
      <c r="C416">
        <v>40388475</v>
      </c>
      <c r="D416">
        <v>26787746</v>
      </c>
      <c r="E416">
        <v>1</v>
      </c>
      <c r="F416">
        <v>1</v>
      </c>
      <c r="G416">
        <v>26675980</v>
      </c>
      <c r="H416">
        <v>2</v>
      </c>
      <c r="I416" t="s">
        <v>1055</v>
      </c>
      <c r="J416" t="s">
        <v>1056</v>
      </c>
      <c r="K416" t="s">
        <v>1057</v>
      </c>
      <c r="L416">
        <v>1367</v>
      </c>
      <c r="N416">
        <v>1011</v>
      </c>
      <c r="O416" t="s">
        <v>907</v>
      </c>
      <c r="P416" t="s">
        <v>907</v>
      </c>
      <c r="Q416">
        <v>1</v>
      </c>
      <c r="X416">
        <v>9</v>
      </c>
      <c r="Y416">
        <v>0</v>
      </c>
      <c r="Z416">
        <v>2.06</v>
      </c>
      <c r="AA416">
        <v>0.09</v>
      </c>
      <c r="AB416">
        <v>0</v>
      </c>
      <c r="AC416">
        <v>0</v>
      </c>
      <c r="AD416">
        <v>1</v>
      </c>
      <c r="AE416">
        <v>0</v>
      </c>
      <c r="AF416" t="s">
        <v>3</v>
      </c>
      <c r="AG416">
        <v>9</v>
      </c>
      <c r="AH416">
        <v>2</v>
      </c>
      <c r="AI416">
        <v>40388482</v>
      </c>
      <c r="AJ416">
        <v>418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ROW(Source!A843)</f>
        <v>843</v>
      </c>
      <c r="B417">
        <v>40388499</v>
      </c>
      <c r="C417">
        <v>40388475</v>
      </c>
      <c r="D417">
        <v>26728084</v>
      </c>
      <c r="E417">
        <v>26675980</v>
      </c>
      <c r="F417">
        <v>1</v>
      </c>
      <c r="G417">
        <v>26675980</v>
      </c>
      <c r="H417">
        <v>3</v>
      </c>
      <c r="I417" t="s">
        <v>1262</v>
      </c>
      <c r="J417" t="s">
        <v>3</v>
      </c>
      <c r="K417" t="s">
        <v>1263</v>
      </c>
      <c r="L417">
        <v>1348</v>
      </c>
      <c r="N417">
        <v>1009</v>
      </c>
      <c r="O417" t="s">
        <v>57</v>
      </c>
      <c r="P417" t="s">
        <v>57</v>
      </c>
      <c r="Q417">
        <v>1000</v>
      </c>
      <c r="X417">
        <v>8.1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 t="s">
        <v>3</v>
      </c>
      <c r="AG417">
        <v>8.1</v>
      </c>
      <c r="AH417">
        <v>3</v>
      </c>
      <c r="AI417">
        <v>-1</v>
      </c>
      <c r="AJ417" t="s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ROW(Source!A843)</f>
        <v>843</v>
      </c>
      <c r="B418">
        <v>40388500</v>
      </c>
      <c r="C418">
        <v>40388475</v>
      </c>
      <c r="D418">
        <v>26763322</v>
      </c>
      <c r="E418">
        <v>1</v>
      </c>
      <c r="F418">
        <v>1</v>
      </c>
      <c r="G418">
        <v>26675980</v>
      </c>
      <c r="H418">
        <v>3</v>
      </c>
      <c r="I418" t="s">
        <v>565</v>
      </c>
      <c r="J418" t="s">
        <v>567</v>
      </c>
      <c r="K418" t="s">
        <v>566</v>
      </c>
      <c r="L418">
        <v>1339</v>
      </c>
      <c r="N418">
        <v>1007</v>
      </c>
      <c r="O418" t="s">
        <v>44</v>
      </c>
      <c r="P418" t="s">
        <v>44</v>
      </c>
      <c r="Q418">
        <v>1</v>
      </c>
      <c r="X418">
        <v>0.73</v>
      </c>
      <c r="Y418">
        <v>7.07</v>
      </c>
      <c r="Z418">
        <v>0</v>
      </c>
      <c r="AA418">
        <v>0</v>
      </c>
      <c r="AB418">
        <v>0</v>
      </c>
      <c r="AC418">
        <v>0</v>
      </c>
      <c r="AD418">
        <v>1</v>
      </c>
      <c r="AE418">
        <v>0</v>
      </c>
      <c r="AF418" t="s">
        <v>3</v>
      </c>
      <c r="AG418">
        <v>0.73</v>
      </c>
      <c r="AH418">
        <v>2</v>
      </c>
      <c r="AI418">
        <v>40388483</v>
      </c>
      <c r="AJ418">
        <v>419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ROW(Source!A843)</f>
        <v>843</v>
      </c>
      <c r="B419">
        <v>40388501</v>
      </c>
      <c r="C419">
        <v>40388475</v>
      </c>
      <c r="D419">
        <v>26763335</v>
      </c>
      <c r="E419">
        <v>1</v>
      </c>
      <c r="F419">
        <v>1</v>
      </c>
      <c r="G419">
        <v>26675980</v>
      </c>
      <c r="H419">
        <v>3</v>
      </c>
      <c r="I419" t="s">
        <v>998</v>
      </c>
      <c r="J419" t="s">
        <v>999</v>
      </c>
      <c r="K419" t="s">
        <v>1000</v>
      </c>
      <c r="L419">
        <v>1348</v>
      </c>
      <c r="N419">
        <v>1009</v>
      </c>
      <c r="O419" t="s">
        <v>57</v>
      </c>
      <c r="P419" t="s">
        <v>57</v>
      </c>
      <c r="Q419">
        <v>1000</v>
      </c>
      <c r="X419">
        <v>2E-3</v>
      </c>
      <c r="Y419">
        <v>6521.42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0</v>
      </c>
      <c r="AF419" t="s">
        <v>3</v>
      </c>
      <c r="AG419">
        <v>2E-3</v>
      </c>
      <c r="AH419">
        <v>2</v>
      </c>
      <c r="AI419">
        <v>40388484</v>
      </c>
      <c r="AJ419">
        <v>420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ROW(Source!A843)</f>
        <v>843</v>
      </c>
      <c r="B420">
        <v>40388502</v>
      </c>
      <c r="C420">
        <v>40388475</v>
      </c>
      <c r="D420">
        <v>26764634</v>
      </c>
      <c r="E420">
        <v>1</v>
      </c>
      <c r="F420">
        <v>1</v>
      </c>
      <c r="G420">
        <v>26675980</v>
      </c>
      <c r="H420">
        <v>3</v>
      </c>
      <c r="I420" t="s">
        <v>1058</v>
      </c>
      <c r="J420" t="s">
        <v>1059</v>
      </c>
      <c r="K420" t="s">
        <v>1060</v>
      </c>
      <c r="L420">
        <v>1348</v>
      </c>
      <c r="N420">
        <v>1009</v>
      </c>
      <c r="O420" t="s">
        <v>57</v>
      </c>
      <c r="P420" t="s">
        <v>57</v>
      </c>
      <c r="Q420">
        <v>1000</v>
      </c>
      <c r="X420">
        <v>0.16</v>
      </c>
      <c r="Y420">
        <v>7191.81</v>
      </c>
      <c r="Z420">
        <v>0</v>
      </c>
      <c r="AA420">
        <v>0</v>
      </c>
      <c r="AB420">
        <v>0</v>
      </c>
      <c r="AC420">
        <v>0</v>
      </c>
      <c r="AD420">
        <v>1</v>
      </c>
      <c r="AE420">
        <v>0</v>
      </c>
      <c r="AF420" t="s">
        <v>3</v>
      </c>
      <c r="AG420">
        <v>0.16</v>
      </c>
      <c r="AH420">
        <v>2</v>
      </c>
      <c r="AI420">
        <v>40388485</v>
      </c>
      <c r="AJ420">
        <v>421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ROW(Source!A843)</f>
        <v>843</v>
      </c>
      <c r="B421">
        <v>40388503</v>
      </c>
      <c r="C421">
        <v>40388475</v>
      </c>
      <c r="D421">
        <v>26763426</v>
      </c>
      <c r="E421">
        <v>1</v>
      </c>
      <c r="F421">
        <v>1</v>
      </c>
      <c r="G421">
        <v>26675980</v>
      </c>
      <c r="H421">
        <v>3</v>
      </c>
      <c r="I421" t="s">
        <v>1064</v>
      </c>
      <c r="J421" t="s">
        <v>1065</v>
      </c>
      <c r="K421" t="s">
        <v>1066</v>
      </c>
      <c r="L421">
        <v>1339</v>
      </c>
      <c r="N421">
        <v>1007</v>
      </c>
      <c r="O421" t="s">
        <v>44</v>
      </c>
      <c r="P421" t="s">
        <v>44</v>
      </c>
      <c r="Q421">
        <v>1</v>
      </c>
      <c r="X421">
        <v>0.04</v>
      </c>
      <c r="Y421">
        <v>1828.56</v>
      </c>
      <c r="Z421">
        <v>0</v>
      </c>
      <c r="AA421">
        <v>0</v>
      </c>
      <c r="AB421">
        <v>0</v>
      </c>
      <c r="AC421">
        <v>0</v>
      </c>
      <c r="AD421">
        <v>1</v>
      </c>
      <c r="AE421">
        <v>0</v>
      </c>
      <c r="AF421" t="s">
        <v>3</v>
      </c>
      <c r="AG421">
        <v>0.04</v>
      </c>
      <c r="AH421">
        <v>2</v>
      </c>
      <c r="AI421">
        <v>40388486</v>
      </c>
      <c r="AJ421">
        <v>422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ROW(Source!A843)</f>
        <v>843</v>
      </c>
      <c r="B422">
        <v>40388504</v>
      </c>
      <c r="C422">
        <v>40388475</v>
      </c>
      <c r="D422">
        <v>26763453</v>
      </c>
      <c r="E422">
        <v>1</v>
      </c>
      <c r="F422">
        <v>1</v>
      </c>
      <c r="G422">
        <v>26675980</v>
      </c>
      <c r="H422">
        <v>3</v>
      </c>
      <c r="I422" t="s">
        <v>1067</v>
      </c>
      <c r="J422" t="s">
        <v>1068</v>
      </c>
      <c r="K422" t="s">
        <v>1069</v>
      </c>
      <c r="L422">
        <v>1348</v>
      </c>
      <c r="N422">
        <v>1009</v>
      </c>
      <c r="O422" t="s">
        <v>57</v>
      </c>
      <c r="P422" t="s">
        <v>57</v>
      </c>
      <c r="Q422">
        <v>1000</v>
      </c>
      <c r="X422">
        <v>0.01</v>
      </c>
      <c r="Y422">
        <v>1260.72</v>
      </c>
      <c r="Z422">
        <v>0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3</v>
      </c>
      <c r="AG422">
        <v>0.01</v>
      </c>
      <c r="AH422">
        <v>2</v>
      </c>
      <c r="AI422">
        <v>40388487</v>
      </c>
      <c r="AJ422">
        <v>423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ROW(Source!A843)</f>
        <v>843</v>
      </c>
      <c r="B423">
        <v>40388505</v>
      </c>
      <c r="C423">
        <v>40388475</v>
      </c>
      <c r="D423">
        <v>26763805</v>
      </c>
      <c r="E423">
        <v>1</v>
      </c>
      <c r="F423">
        <v>1</v>
      </c>
      <c r="G423">
        <v>26675980</v>
      </c>
      <c r="H423">
        <v>3</v>
      </c>
      <c r="I423" t="s">
        <v>1073</v>
      </c>
      <c r="J423" t="s">
        <v>1074</v>
      </c>
      <c r="K423" t="s">
        <v>1075</v>
      </c>
      <c r="L423">
        <v>1327</v>
      </c>
      <c r="N423">
        <v>1005</v>
      </c>
      <c r="O423" t="s">
        <v>466</v>
      </c>
      <c r="P423" t="s">
        <v>466</v>
      </c>
      <c r="Q423">
        <v>1</v>
      </c>
      <c r="X423">
        <v>30</v>
      </c>
      <c r="Y423">
        <v>7.39</v>
      </c>
      <c r="Z423">
        <v>0</v>
      </c>
      <c r="AA423">
        <v>0</v>
      </c>
      <c r="AB423">
        <v>0</v>
      </c>
      <c r="AC423">
        <v>0</v>
      </c>
      <c r="AD423">
        <v>1</v>
      </c>
      <c r="AE423">
        <v>0</v>
      </c>
      <c r="AF423" t="s">
        <v>3</v>
      </c>
      <c r="AG423">
        <v>30</v>
      </c>
      <c r="AH423">
        <v>2</v>
      </c>
      <c r="AI423">
        <v>40388488</v>
      </c>
      <c r="AJ423">
        <v>424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ROW(Source!A843)</f>
        <v>843</v>
      </c>
      <c r="B424">
        <v>40388506</v>
      </c>
      <c r="C424">
        <v>40388475</v>
      </c>
      <c r="D424">
        <v>26787143</v>
      </c>
      <c r="E424">
        <v>1</v>
      </c>
      <c r="F424">
        <v>1</v>
      </c>
      <c r="G424">
        <v>26675980</v>
      </c>
      <c r="H424">
        <v>3</v>
      </c>
      <c r="I424" t="s">
        <v>1100</v>
      </c>
      <c r="J424" t="s">
        <v>1101</v>
      </c>
      <c r="K424" t="s">
        <v>1102</v>
      </c>
      <c r="L424">
        <v>1327</v>
      </c>
      <c r="N424">
        <v>1005</v>
      </c>
      <c r="O424" t="s">
        <v>466</v>
      </c>
      <c r="P424" t="s">
        <v>466</v>
      </c>
      <c r="Q424">
        <v>1</v>
      </c>
      <c r="X424">
        <v>3.6</v>
      </c>
      <c r="Y424">
        <v>90.15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3.6</v>
      </c>
      <c r="AH424">
        <v>2</v>
      </c>
      <c r="AI424">
        <v>40388491</v>
      </c>
      <c r="AJ424">
        <v>427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ROW(Source!A843)</f>
        <v>843</v>
      </c>
      <c r="B425">
        <v>40388507</v>
      </c>
      <c r="C425">
        <v>40388475</v>
      </c>
      <c r="D425">
        <v>26728082</v>
      </c>
      <c r="E425">
        <v>26675980</v>
      </c>
      <c r="F425">
        <v>1</v>
      </c>
      <c r="G425">
        <v>26675980</v>
      </c>
      <c r="H425">
        <v>3</v>
      </c>
      <c r="I425" t="s">
        <v>1229</v>
      </c>
      <c r="J425" t="s">
        <v>3</v>
      </c>
      <c r="K425" t="s">
        <v>1230</v>
      </c>
      <c r="L425">
        <v>1339</v>
      </c>
      <c r="N425">
        <v>1007</v>
      </c>
      <c r="O425" t="s">
        <v>44</v>
      </c>
      <c r="P425" t="s">
        <v>44</v>
      </c>
      <c r="Q425">
        <v>1</v>
      </c>
      <c r="X425">
        <v>101.5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 t="s">
        <v>3</v>
      </c>
      <c r="AG425">
        <v>101.5</v>
      </c>
      <c r="AH425">
        <v>3</v>
      </c>
      <c r="AI425">
        <v>-1</v>
      </c>
      <c r="AJ425" t="s">
        <v>3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ROW(Source!A846)</f>
        <v>846</v>
      </c>
      <c r="B426">
        <v>40388515</v>
      </c>
      <c r="C426">
        <v>40388510</v>
      </c>
      <c r="D426">
        <v>26715131</v>
      </c>
      <c r="E426">
        <v>26675980</v>
      </c>
      <c r="F426">
        <v>1</v>
      </c>
      <c r="G426">
        <v>26675980</v>
      </c>
      <c r="H426">
        <v>1</v>
      </c>
      <c r="I426" t="s">
        <v>901</v>
      </c>
      <c r="J426" t="s">
        <v>3</v>
      </c>
      <c r="K426" t="s">
        <v>902</v>
      </c>
      <c r="L426">
        <v>1191</v>
      </c>
      <c r="N426">
        <v>1013</v>
      </c>
      <c r="O426" t="s">
        <v>903</v>
      </c>
      <c r="P426" t="s">
        <v>903</v>
      </c>
      <c r="Q426">
        <v>1</v>
      </c>
      <c r="X426">
        <v>108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1</v>
      </c>
      <c r="AF426" t="s">
        <v>3</v>
      </c>
      <c r="AG426">
        <v>108</v>
      </c>
      <c r="AH426">
        <v>2</v>
      </c>
      <c r="AI426">
        <v>40388511</v>
      </c>
      <c r="AJ426">
        <v>428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ROW(Source!A846)</f>
        <v>846</v>
      </c>
      <c r="B427">
        <v>40388516</v>
      </c>
      <c r="C427">
        <v>40388510</v>
      </c>
      <c r="D427">
        <v>26715879</v>
      </c>
      <c r="E427">
        <v>26675980</v>
      </c>
      <c r="F427">
        <v>1</v>
      </c>
      <c r="G427">
        <v>26675980</v>
      </c>
      <c r="H427">
        <v>2</v>
      </c>
      <c r="I427" t="s">
        <v>929</v>
      </c>
      <c r="J427" t="s">
        <v>3</v>
      </c>
      <c r="K427" t="s">
        <v>930</v>
      </c>
      <c r="L427">
        <v>1344</v>
      </c>
      <c r="N427">
        <v>1008</v>
      </c>
      <c r="O427" t="s">
        <v>931</v>
      </c>
      <c r="P427" t="s">
        <v>931</v>
      </c>
      <c r="Q427">
        <v>1</v>
      </c>
      <c r="X427">
        <v>172.7</v>
      </c>
      <c r="Y427">
        <v>0</v>
      </c>
      <c r="Z427">
        <v>1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172.7</v>
      </c>
      <c r="AH427">
        <v>2</v>
      </c>
      <c r="AI427">
        <v>40388512</v>
      </c>
      <c r="AJ427">
        <v>429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ROW(Source!A846)</f>
        <v>846</v>
      </c>
      <c r="B428">
        <v>40388517</v>
      </c>
      <c r="C428">
        <v>40388510</v>
      </c>
      <c r="D428">
        <v>26781830</v>
      </c>
      <c r="E428">
        <v>1</v>
      </c>
      <c r="F428">
        <v>1</v>
      </c>
      <c r="G428">
        <v>26675980</v>
      </c>
      <c r="H428">
        <v>3</v>
      </c>
      <c r="I428" t="s">
        <v>1103</v>
      </c>
      <c r="J428" t="s">
        <v>1104</v>
      </c>
      <c r="K428" t="s">
        <v>1105</v>
      </c>
      <c r="L428">
        <v>1339</v>
      </c>
      <c r="N428">
        <v>1007</v>
      </c>
      <c r="O428" t="s">
        <v>44</v>
      </c>
      <c r="P428" t="s">
        <v>44</v>
      </c>
      <c r="Q428">
        <v>1</v>
      </c>
      <c r="X428">
        <v>0.25</v>
      </c>
      <c r="Y428">
        <v>376.21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0.25</v>
      </c>
      <c r="AH428">
        <v>2</v>
      </c>
      <c r="AI428">
        <v>40388513</v>
      </c>
      <c r="AJ428">
        <v>430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ROW(Source!A846)</f>
        <v>846</v>
      </c>
      <c r="B429">
        <v>40388518</v>
      </c>
      <c r="C429">
        <v>40388510</v>
      </c>
      <c r="D429">
        <v>26730468</v>
      </c>
      <c r="E429">
        <v>26675980</v>
      </c>
      <c r="F429">
        <v>1</v>
      </c>
      <c r="G429">
        <v>26675980</v>
      </c>
      <c r="H429">
        <v>3</v>
      </c>
      <c r="I429" t="s">
        <v>1275</v>
      </c>
      <c r="J429" t="s">
        <v>3</v>
      </c>
      <c r="K429" t="s">
        <v>1276</v>
      </c>
      <c r="L429">
        <v>1301</v>
      </c>
      <c r="N429">
        <v>1003</v>
      </c>
      <c r="O429" t="s">
        <v>530</v>
      </c>
      <c r="P429" t="s">
        <v>530</v>
      </c>
      <c r="Q429">
        <v>1</v>
      </c>
      <c r="X429">
        <v>100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 t="s">
        <v>3</v>
      </c>
      <c r="AG429">
        <v>100</v>
      </c>
      <c r="AH429">
        <v>3</v>
      </c>
      <c r="AI429">
        <v>-1</v>
      </c>
      <c r="AJ429" t="s">
        <v>3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ROW(Source!A882)</f>
        <v>882</v>
      </c>
      <c r="B430">
        <v>40388528</v>
      </c>
      <c r="C430">
        <v>40388520</v>
      </c>
      <c r="D430">
        <v>26715131</v>
      </c>
      <c r="E430">
        <v>26675980</v>
      </c>
      <c r="F430">
        <v>1</v>
      </c>
      <c r="G430">
        <v>26675980</v>
      </c>
      <c r="H430">
        <v>1</v>
      </c>
      <c r="I430" t="s">
        <v>901</v>
      </c>
      <c r="J430" t="s">
        <v>3</v>
      </c>
      <c r="K430" t="s">
        <v>902</v>
      </c>
      <c r="L430">
        <v>1191</v>
      </c>
      <c r="N430">
        <v>1013</v>
      </c>
      <c r="O430" t="s">
        <v>903</v>
      </c>
      <c r="P430" t="s">
        <v>903</v>
      </c>
      <c r="Q430">
        <v>1</v>
      </c>
      <c r="X430">
        <v>2.66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1</v>
      </c>
      <c r="AF430" t="s">
        <v>3</v>
      </c>
      <c r="AG430">
        <v>2.66</v>
      </c>
      <c r="AH430">
        <v>2</v>
      </c>
      <c r="AI430">
        <v>40388521</v>
      </c>
      <c r="AJ430">
        <v>432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ROW(Source!A882)</f>
        <v>882</v>
      </c>
      <c r="B431">
        <v>40388529</v>
      </c>
      <c r="C431">
        <v>40388520</v>
      </c>
      <c r="D431">
        <v>26787933</v>
      </c>
      <c r="E431">
        <v>1</v>
      </c>
      <c r="F431">
        <v>1</v>
      </c>
      <c r="G431">
        <v>26675980</v>
      </c>
      <c r="H431">
        <v>2</v>
      </c>
      <c r="I431" t="s">
        <v>1106</v>
      </c>
      <c r="J431" t="s">
        <v>1107</v>
      </c>
      <c r="K431" t="s">
        <v>1108</v>
      </c>
      <c r="L431">
        <v>1367</v>
      </c>
      <c r="N431">
        <v>1011</v>
      </c>
      <c r="O431" t="s">
        <v>907</v>
      </c>
      <c r="P431" t="s">
        <v>907</v>
      </c>
      <c r="Q431">
        <v>1</v>
      </c>
      <c r="X431">
        <v>0.45</v>
      </c>
      <c r="Y431">
        <v>0</v>
      </c>
      <c r="Z431">
        <v>43.4</v>
      </c>
      <c r="AA431">
        <v>2.68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0.45</v>
      </c>
      <c r="AH431">
        <v>2</v>
      </c>
      <c r="AI431">
        <v>40388522</v>
      </c>
      <c r="AJ431">
        <v>433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ROW(Source!A882)</f>
        <v>882</v>
      </c>
      <c r="B432">
        <v>40388530</v>
      </c>
      <c r="C432">
        <v>40388520</v>
      </c>
      <c r="D432">
        <v>26787934</v>
      </c>
      <c r="E432">
        <v>1</v>
      </c>
      <c r="F432">
        <v>1</v>
      </c>
      <c r="G432">
        <v>26675980</v>
      </c>
      <c r="H432">
        <v>2</v>
      </c>
      <c r="I432" t="s">
        <v>1109</v>
      </c>
      <c r="J432" t="s">
        <v>1110</v>
      </c>
      <c r="K432" t="s">
        <v>1111</v>
      </c>
      <c r="L432">
        <v>1367</v>
      </c>
      <c r="N432">
        <v>1011</v>
      </c>
      <c r="O432" t="s">
        <v>907</v>
      </c>
      <c r="P432" t="s">
        <v>907</v>
      </c>
      <c r="Q432">
        <v>1</v>
      </c>
      <c r="X432">
        <v>0.05</v>
      </c>
      <c r="Y432">
        <v>0</v>
      </c>
      <c r="Z432">
        <v>1.0900000000000001</v>
      </c>
      <c r="AA432">
        <v>0.09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0.05</v>
      </c>
      <c r="AH432">
        <v>2</v>
      </c>
      <c r="AI432">
        <v>40388523</v>
      </c>
      <c r="AJ432">
        <v>434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ROW(Source!A882)</f>
        <v>882</v>
      </c>
      <c r="B433">
        <v>40388531</v>
      </c>
      <c r="C433">
        <v>40388520</v>
      </c>
      <c r="D433">
        <v>26788261</v>
      </c>
      <c r="E433">
        <v>1</v>
      </c>
      <c r="F433">
        <v>1</v>
      </c>
      <c r="G433">
        <v>26675980</v>
      </c>
      <c r="H433">
        <v>2</v>
      </c>
      <c r="I433" t="s">
        <v>1112</v>
      </c>
      <c r="J433" t="s">
        <v>1113</v>
      </c>
      <c r="K433" t="s">
        <v>1114</v>
      </c>
      <c r="L433">
        <v>1367</v>
      </c>
      <c r="N433">
        <v>1011</v>
      </c>
      <c r="O433" t="s">
        <v>907</v>
      </c>
      <c r="P433" t="s">
        <v>907</v>
      </c>
      <c r="Q433">
        <v>1</v>
      </c>
      <c r="X433">
        <v>0.05</v>
      </c>
      <c r="Y433">
        <v>0</v>
      </c>
      <c r="Z433">
        <v>0.68</v>
      </c>
      <c r="AA433">
        <v>0.04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0.05</v>
      </c>
      <c r="AH433">
        <v>2</v>
      </c>
      <c r="AI433">
        <v>40388524</v>
      </c>
      <c r="AJ433">
        <v>435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ROW(Source!A882)</f>
        <v>882</v>
      </c>
      <c r="B434">
        <v>40388532</v>
      </c>
      <c r="C434">
        <v>40388520</v>
      </c>
      <c r="D434">
        <v>26763569</v>
      </c>
      <c r="E434">
        <v>1</v>
      </c>
      <c r="F434">
        <v>1</v>
      </c>
      <c r="G434">
        <v>26675980</v>
      </c>
      <c r="H434">
        <v>3</v>
      </c>
      <c r="I434" t="s">
        <v>1115</v>
      </c>
      <c r="J434" t="s">
        <v>1116</v>
      </c>
      <c r="K434" t="s">
        <v>1117</v>
      </c>
      <c r="L434">
        <v>1339</v>
      </c>
      <c r="N434">
        <v>1007</v>
      </c>
      <c r="O434" t="s">
        <v>44</v>
      </c>
      <c r="P434" t="s">
        <v>44</v>
      </c>
      <c r="Q434">
        <v>1</v>
      </c>
      <c r="X434">
        <v>6.7200000000000003E-3</v>
      </c>
      <c r="Y434">
        <v>5.91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6.7200000000000003E-3</v>
      </c>
      <c r="AH434">
        <v>2</v>
      </c>
      <c r="AI434">
        <v>40388526</v>
      </c>
      <c r="AJ434">
        <v>437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ROW(Source!A882)</f>
        <v>882</v>
      </c>
      <c r="B435">
        <v>40388533</v>
      </c>
      <c r="C435">
        <v>40388520</v>
      </c>
      <c r="D435">
        <v>26764081</v>
      </c>
      <c r="E435">
        <v>1</v>
      </c>
      <c r="F435">
        <v>1</v>
      </c>
      <c r="G435">
        <v>26675980</v>
      </c>
      <c r="H435">
        <v>3</v>
      </c>
      <c r="I435" t="s">
        <v>1118</v>
      </c>
      <c r="J435" t="s">
        <v>1119</v>
      </c>
      <c r="K435" t="s">
        <v>1120</v>
      </c>
      <c r="L435">
        <v>1339</v>
      </c>
      <c r="N435">
        <v>1007</v>
      </c>
      <c r="O435" t="s">
        <v>44</v>
      </c>
      <c r="P435" t="s">
        <v>44</v>
      </c>
      <c r="Q435">
        <v>1</v>
      </c>
      <c r="X435">
        <v>3.32E-3</v>
      </c>
      <c r="Y435">
        <v>5.67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3.32E-3</v>
      </c>
      <c r="AH435">
        <v>2</v>
      </c>
      <c r="AI435">
        <v>40388527</v>
      </c>
      <c r="AJ435">
        <v>438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ROW(Source!A882)</f>
        <v>882</v>
      </c>
      <c r="B436">
        <v>40388534</v>
      </c>
      <c r="C436">
        <v>40388520</v>
      </c>
      <c r="D436">
        <v>26729862</v>
      </c>
      <c r="E436">
        <v>26675980</v>
      </c>
      <c r="F436">
        <v>1</v>
      </c>
      <c r="G436">
        <v>26675980</v>
      </c>
      <c r="H436">
        <v>3</v>
      </c>
      <c r="I436" t="s">
        <v>1277</v>
      </c>
      <c r="J436" t="s">
        <v>3</v>
      </c>
      <c r="K436" t="s">
        <v>1278</v>
      </c>
      <c r="L436">
        <v>1301</v>
      </c>
      <c r="N436">
        <v>1003</v>
      </c>
      <c r="O436" t="s">
        <v>530</v>
      </c>
      <c r="P436" t="s">
        <v>530</v>
      </c>
      <c r="Q436">
        <v>1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 t="s">
        <v>3</v>
      </c>
      <c r="AG436">
        <v>0</v>
      </c>
      <c r="AH436">
        <v>3</v>
      </c>
      <c r="AI436">
        <v>-1</v>
      </c>
      <c r="AJ436" t="s">
        <v>3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ROW(Source!A884)</f>
        <v>884</v>
      </c>
      <c r="B437">
        <v>40388542</v>
      </c>
      <c r="C437">
        <v>40388536</v>
      </c>
      <c r="D437">
        <v>26715131</v>
      </c>
      <c r="E437">
        <v>26675980</v>
      </c>
      <c r="F437">
        <v>1</v>
      </c>
      <c r="G437">
        <v>26675980</v>
      </c>
      <c r="H437">
        <v>1</v>
      </c>
      <c r="I437" t="s">
        <v>901</v>
      </c>
      <c r="J437" t="s">
        <v>3</v>
      </c>
      <c r="K437" t="s">
        <v>902</v>
      </c>
      <c r="L437">
        <v>1191</v>
      </c>
      <c r="N437">
        <v>1013</v>
      </c>
      <c r="O437" t="s">
        <v>903</v>
      </c>
      <c r="P437" t="s">
        <v>903</v>
      </c>
      <c r="Q437">
        <v>1</v>
      </c>
      <c r="X437">
        <v>6.22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1</v>
      </c>
      <c r="AF437" t="s">
        <v>3</v>
      </c>
      <c r="AG437">
        <v>6.22</v>
      </c>
      <c r="AH437">
        <v>2</v>
      </c>
      <c r="AI437">
        <v>40388537</v>
      </c>
      <c r="AJ437">
        <v>439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ROW(Source!A884)</f>
        <v>884</v>
      </c>
      <c r="B438">
        <v>40388543</v>
      </c>
      <c r="C438">
        <v>40388536</v>
      </c>
      <c r="D438">
        <v>26788215</v>
      </c>
      <c r="E438">
        <v>1</v>
      </c>
      <c r="F438">
        <v>1</v>
      </c>
      <c r="G438">
        <v>26675980</v>
      </c>
      <c r="H438">
        <v>2</v>
      </c>
      <c r="I438" t="s">
        <v>932</v>
      </c>
      <c r="J438" t="s">
        <v>933</v>
      </c>
      <c r="K438" t="s">
        <v>934</v>
      </c>
      <c r="L438">
        <v>1367</v>
      </c>
      <c r="N438">
        <v>1011</v>
      </c>
      <c r="O438" t="s">
        <v>907</v>
      </c>
      <c r="P438" t="s">
        <v>907</v>
      </c>
      <c r="Q438">
        <v>1</v>
      </c>
      <c r="X438">
        <v>0.02</v>
      </c>
      <c r="Y438">
        <v>0</v>
      </c>
      <c r="Z438">
        <v>76.81</v>
      </c>
      <c r="AA438">
        <v>14.36</v>
      </c>
      <c r="AB438">
        <v>0</v>
      </c>
      <c r="AC438">
        <v>0</v>
      </c>
      <c r="AD438">
        <v>1</v>
      </c>
      <c r="AE438">
        <v>0</v>
      </c>
      <c r="AF438" t="s">
        <v>3</v>
      </c>
      <c r="AG438">
        <v>0.02</v>
      </c>
      <c r="AH438">
        <v>2</v>
      </c>
      <c r="AI438">
        <v>40388538</v>
      </c>
      <c r="AJ438">
        <v>440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ROW(Source!A884)</f>
        <v>884</v>
      </c>
      <c r="B439">
        <v>40388544</v>
      </c>
      <c r="C439">
        <v>40388536</v>
      </c>
      <c r="D439">
        <v>26763322</v>
      </c>
      <c r="E439">
        <v>1</v>
      </c>
      <c r="F439">
        <v>1</v>
      </c>
      <c r="G439">
        <v>26675980</v>
      </c>
      <c r="H439">
        <v>3</v>
      </c>
      <c r="I439" t="s">
        <v>565</v>
      </c>
      <c r="J439" t="s">
        <v>567</v>
      </c>
      <c r="K439" t="s">
        <v>566</v>
      </c>
      <c r="L439">
        <v>1339</v>
      </c>
      <c r="N439">
        <v>1007</v>
      </c>
      <c r="O439" t="s">
        <v>44</v>
      </c>
      <c r="P439" t="s">
        <v>44</v>
      </c>
      <c r="Q439">
        <v>1</v>
      </c>
      <c r="X439">
        <v>7.6999999999999999E-2</v>
      </c>
      <c r="Y439">
        <v>7.07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7.6999999999999999E-2</v>
      </c>
      <c r="AH439">
        <v>2</v>
      </c>
      <c r="AI439">
        <v>40388539</v>
      </c>
      <c r="AJ439">
        <v>441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ROW(Source!A884)</f>
        <v>884</v>
      </c>
      <c r="B440">
        <v>40388545</v>
      </c>
      <c r="C440">
        <v>40388536</v>
      </c>
      <c r="D440">
        <v>26764402</v>
      </c>
      <c r="E440">
        <v>1</v>
      </c>
      <c r="F440">
        <v>1</v>
      </c>
      <c r="G440">
        <v>26675980</v>
      </c>
      <c r="H440">
        <v>3</v>
      </c>
      <c r="I440" t="s">
        <v>1121</v>
      </c>
      <c r="J440" t="s">
        <v>1122</v>
      </c>
      <c r="K440" t="s">
        <v>1123</v>
      </c>
      <c r="L440">
        <v>1348</v>
      </c>
      <c r="N440">
        <v>1009</v>
      </c>
      <c r="O440" t="s">
        <v>57</v>
      </c>
      <c r="P440" t="s">
        <v>57</v>
      </c>
      <c r="Q440">
        <v>1000</v>
      </c>
      <c r="X440">
        <v>0.107</v>
      </c>
      <c r="Y440">
        <v>332.74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0.107</v>
      </c>
      <c r="AH440">
        <v>2</v>
      </c>
      <c r="AI440">
        <v>40388540</v>
      </c>
      <c r="AJ440">
        <v>442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ROW(Source!A884)</f>
        <v>884</v>
      </c>
      <c r="B441">
        <v>40388546</v>
      </c>
      <c r="C441">
        <v>40388536</v>
      </c>
      <c r="D441">
        <v>26763881</v>
      </c>
      <c r="E441">
        <v>1</v>
      </c>
      <c r="F441">
        <v>1</v>
      </c>
      <c r="G441">
        <v>26675980</v>
      </c>
      <c r="H441">
        <v>3</v>
      </c>
      <c r="I441" t="s">
        <v>174</v>
      </c>
      <c r="J441" t="s">
        <v>176</v>
      </c>
      <c r="K441" t="s">
        <v>175</v>
      </c>
      <c r="L441">
        <v>1339</v>
      </c>
      <c r="N441">
        <v>1007</v>
      </c>
      <c r="O441" t="s">
        <v>44</v>
      </c>
      <c r="P441" t="s">
        <v>44</v>
      </c>
      <c r="Q441">
        <v>1</v>
      </c>
      <c r="X441">
        <v>0.29899999999999999</v>
      </c>
      <c r="Y441">
        <v>104.99</v>
      </c>
      <c r="Z441">
        <v>0</v>
      </c>
      <c r="AA441">
        <v>0</v>
      </c>
      <c r="AB441">
        <v>0</v>
      </c>
      <c r="AC441">
        <v>0</v>
      </c>
      <c r="AD441">
        <v>1</v>
      </c>
      <c r="AE441">
        <v>0</v>
      </c>
      <c r="AF441" t="s">
        <v>3</v>
      </c>
      <c r="AG441">
        <v>0.29899999999999999</v>
      </c>
      <c r="AH441">
        <v>2</v>
      </c>
      <c r="AI441">
        <v>40388541</v>
      </c>
      <c r="AJ441">
        <v>443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ROW(Source!A884)</f>
        <v>884</v>
      </c>
      <c r="B442">
        <v>40388547</v>
      </c>
      <c r="C442">
        <v>40388536</v>
      </c>
      <c r="D442">
        <v>26732967</v>
      </c>
      <c r="E442">
        <v>26675980</v>
      </c>
      <c r="F442">
        <v>1</v>
      </c>
      <c r="G442">
        <v>26675980</v>
      </c>
      <c r="H442">
        <v>3</v>
      </c>
      <c r="I442" t="s">
        <v>1279</v>
      </c>
      <c r="J442" t="s">
        <v>3</v>
      </c>
      <c r="K442" t="s">
        <v>1280</v>
      </c>
      <c r="L442">
        <v>1354</v>
      </c>
      <c r="N442">
        <v>1010</v>
      </c>
      <c r="O442" t="s">
        <v>344</v>
      </c>
      <c r="P442" t="s">
        <v>344</v>
      </c>
      <c r="Q442">
        <v>1</v>
      </c>
      <c r="X442">
        <v>10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 t="s">
        <v>3</v>
      </c>
      <c r="AG442">
        <v>10</v>
      </c>
      <c r="AH442">
        <v>3</v>
      </c>
      <c r="AI442">
        <v>-1</v>
      </c>
      <c r="AJ442" t="s">
        <v>3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ROW(Source!A885)</f>
        <v>885</v>
      </c>
      <c r="B443">
        <v>40388557</v>
      </c>
      <c r="C443">
        <v>40388548</v>
      </c>
      <c r="D443">
        <v>26715131</v>
      </c>
      <c r="E443">
        <v>26675980</v>
      </c>
      <c r="F443">
        <v>1</v>
      </c>
      <c r="G443">
        <v>26675980</v>
      </c>
      <c r="H443">
        <v>1</v>
      </c>
      <c r="I443" t="s">
        <v>901</v>
      </c>
      <c r="J443" t="s">
        <v>3</v>
      </c>
      <c r="K443" t="s">
        <v>902</v>
      </c>
      <c r="L443">
        <v>1191</v>
      </c>
      <c r="N443">
        <v>1013</v>
      </c>
      <c r="O443" t="s">
        <v>903</v>
      </c>
      <c r="P443" t="s">
        <v>903</v>
      </c>
      <c r="Q443">
        <v>1</v>
      </c>
      <c r="X443">
        <v>1.83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1</v>
      </c>
      <c r="AE443">
        <v>1</v>
      </c>
      <c r="AF443" t="s">
        <v>3</v>
      </c>
      <c r="AG443">
        <v>1.83</v>
      </c>
      <c r="AH443">
        <v>2</v>
      </c>
      <c r="AI443">
        <v>40388549</v>
      </c>
      <c r="AJ443">
        <v>444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ROW(Source!A885)</f>
        <v>885</v>
      </c>
      <c r="B444">
        <v>40388558</v>
      </c>
      <c r="C444">
        <v>40388548</v>
      </c>
      <c r="D444">
        <v>26787933</v>
      </c>
      <c r="E444">
        <v>1</v>
      </c>
      <c r="F444">
        <v>1</v>
      </c>
      <c r="G444">
        <v>26675980</v>
      </c>
      <c r="H444">
        <v>2</v>
      </c>
      <c r="I444" t="s">
        <v>1106</v>
      </c>
      <c r="J444" t="s">
        <v>1107</v>
      </c>
      <c r="K444" t="s">
        <v>1108</v>
      </c>
      <c r="L444">
        <v>1367</v>
      </c>
      <c r="N444">
        <v>1011</v>
      </c>
      <c r="O444" t="s">
        <v>907</v>
      </c>
      <c r="P444" t="s">
        <v>907</v>
      </c>
      <c r="Q444">
        <v>1</v>
      </c>
      <c r="X444">
        <v>4.7E-2</v>
      </c>
      <c r="Y444">
        <v>0</v>
      </c>
      <c r="Z444">
        <v>43.4</v>
      </c>
      <c r="AA444">
        <v>2.68</v>
      </c>
      <c r="AB444">
        <v>0</v>
      </c>
      <c r="AC444">
        <v>0</v>
      </c>
      <c r="AD444">
        <v>1</v>
      </c>
      <c r="AE444">
        <v>0</v>
      </c>
      <c r="AF444" t="s">
        <v>3</v>
      </c>
      <c r="AG444">
        <v>4.7E-2</v>
      </c>
      <c r="AH444">
        <v>2</v>
      </c>
      <c r="AI444">
        <v>40388550</v>
      </c>
      <c r="AJ444">
        <v>445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ROW(Source!A885)</f>
        <v>885</v>
      </c>
      <c r="B445">
        <v>40388559</v>
      </c>
      <c r="C445">
        <v>40388548</v>
      </c>
      <c r="D445">
        <v>26788261</v>
      </c>
      <c r="E445">
        <v>1</v>
      </c>
      <c r="F445">
        <v>1</v>
      </c>
      <c r="G445">
        <v>26675980</v>
      </c>
      <c r="H445">
        <v>2</v>
      </c>
      <c r="I445" t="s">
        <v>1112</v>
      </c>
      <c r="J445" t="s">
        <v>1113</v>
      </c>
      <c r="K445" t="s">
        <v>1114</v>
      </c>
      <c r="L445">
        <v>1367</v>
      </c>
      <c r="N445">
        <v>1011</v>
      </c>
      <c r="O445" t="s">
        <v>907</v>
      </c>
      <c r="P445" t="s">
        <v>907</v>
      </c>
      <c r="Q445">
        <v>1</v>
      </c>
      <c r="X445">
        <v>0.04</v>
      </c>
      <c r="Y445">
        <v>0</v>
      </c>
      <c r="Z445">
        <v>0.68</v>
      </c>
      <c r="AA445">
        <v>0.04</v>
      </c>
      <c r="AB445">
        <v>0</v>
      </c>
      <c r="AC445">
        <v>0</v>
      </c>
      <c r="AD445">
        <v>1</v>
      </c>
      <c r="AE445">
        <v>0</v>
      </c>
      <c r="AF445" t="s">
        <v>3</v>
      </c>
      <c r="AG445">
        <v>0.04</v>
      </c>
      <c r="AH445">
        <v>2</v>
      </c>
      <c r="AI445">
        <v>40388551</v>
      </c>
      <c r="AJ445">
        <v>446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ROW(Source!A885)</f>
        <v>885</v>
      </c>
      <c r="B446">
        <v>40388560</v>
      </c>
      <c r="C446">
        <v>40388548</v>
      </c>
      <c r="D446">
        <v>26788284</v>
      </c>
      <c r="E446">
        <v>1</v>
      </c>
      <c r="F446">
        <v>1</v>
      </c>
      <c r="G446">
        <v>26675980</v>
      </c>
      <c r="H446">
        <v>2</v>
      </c>
      <c r="I446" t="s">
        <v>1124</v>
      </c>
      <c r="J446" t="s">
        <v>1125</v>
      </c>
      <c r="K446" t="s">
        <v>1126</v>
      </c>
      <c r="L446">
        <v>1367</v>
      </c>
      <c r="N446">
        <v>1011</v>
      </c>
      <c r="O446" t="s">
        <v>907</v>
      </c>
      <c r="P446" t="s">
        <v>907</v>
      </c>
      <c r="Q446">
        <v>1</v>
      </c>
      <c r="X446">
        <v>6.8000000000000005E-2</v>
      </c>
      <c r="Y446">
        <v>0</v>
      </c>
      <c r="Z446">
        <v>61.48</v>
      </c>
      <c r="AA446">
        <v>20.64</v>
      </c>
      <c r="AB446">
        <v>0</v>
      </c>
      <c r="AC446">
        <v>0</v>
      </c>
      <c r="AD446">
        <v>1</v>
      </c>
      <c r="AE446">
        <v>0</v>
      </c>
      <c r="AF446" t="s">
        <v>3</v>
      </c>
      <c r="AG446">
        <v>6.8000000000000005E-2</v>
      </c>
      <c r="AH446">
        <v>2</v>
      </c>
      <c r="AI446">
        <v>40388552</v>
      </c>
      <c r="AJ446">
        <v>447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ROW(Source!A885)</f>
        <v>885</v>
      </c>
      <c r="B447">
        <v>40388561</v>
      </c>
      <c r="C447">
        <v>40388548</v>
      </c>
      <c r="D447">
        <v>26764634</v>
      </c>
      <c r="E447">
        <v>1</v>
      </c>
      <c r="F447">
        <v>1</v>
      </c>
      <c r="G447">
        <v>26675980</v>
      </c>
      <c r="H447">
        <v>3</v>
      </c>
      <c r="I447" t="s">
        <v>1058</v>
      </c>
      <c r="J447" t="s">
        <v>1059</v>
      </c>
      <c r="K447" t="s">
        <v>1060</v>
      </c>
      <c r="L447">
        <v>1348</v>
      </c>
      <c r="N447">
        <v>1009</v>
      </c>
      <c r="O447" t="s">
        <v>57</v>
      </c>
      <c r="P447" t="s">
        <v>57</v>
      </c>
      <c r="Q447">
        <v>1000</v>
      </c>
      <c r="X447">
        <v>2.7E-4</v>
      </c>
      <c r="Y447">
        <v>7191.81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2.7E-4</v>
      </c>
      <c r="AH447">
        <v>2</v>
      </c>
      <c r="AI447">
        <v>40388554</v>
      </c>
      <c r="AJ447">
        <v>449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ROW(Source!A885)</f>
        <v>885</v>
      </c>
      <c r="B448">
        <v>40388562</v>
      </c>
      <c r="C448">
        <v>40388548</v>
      </c>
      <c r="D448">
        <v>26785534</v>
      </c>
      <c r="E448">
        <v>1</v>
      </c>
      <c r="F448">
        <v>1</v>
      </c>
      <c r="G448">
        <v>26675980</v>
      </c>
      <c r="H448">
        <v>3</v>
      </c>
      <c r="I448" t="s">
        <v>1127</v>
      </c>
      <c r="J448" t="s">
        <v>1128</v>
      </c>
      <c r="K448" t="s">
        <v>1129</v>
      </c>
      <c r="L448">
        <v>1354</v>
      </c>
      <c r="N448">
        <v>1010</v>
      </c>
      <c r="O448" t="s">
        <v>344</v>
      </c>
      <c r="P448" t="s">
        <v>344</v>
      </c>
      <c r="Q448">
        <v>1</v>
      </c>
      <c r="X448">
        <v>8.0000000000000002E-3</v>
      </c>
      <c r="Y448">
        <v>10.4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8.0000000000000002E-3</v>
      </c>
      <c r="AH448">
        <v>2</v>
      </c>
      <c r="AI448">
        <v>40388556</v>
      </c>
      <c r="AJ448">
        <v>451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ROW(Source!A885)</f>
        <v>885</v>
      </c>
      <c r="B449">
        <v>40388563</v>
      </c>
      <c r="C449">
        <v>40388548</v>
      </c>
      <c r="D449">
        <v>26728145</v>
      </c>
      <c r="E449">
        <v>26675980</v>
      </c>
      <c r="F449">
        <v>1</v>
      </c>
      <c r="G449">
        <v>26675980</v>
      </c>
      <c r="H449">
        <v>3</v>
      </c>
      <c r="I449" t="s">
        <v>1281</v>
      </c>
      <c r="J449" t="s">
        <v>3</v>
      </c>
      <c r="K449" t="s">
        <v>1282</v>
      </c>
      <c r="L449">
        <v>1348</v>
      </c>
      <c r="N449">
        <v>1009</v>
      </c>
      <c r="O449" t="s">
        <v>57</v>
      </c>
      <c r="P449" t="s">
        <v>57</v>
      </c>
      <c r="Q449">
        <v>1000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 t="s">
        <v>3</v>
      </c>
      <c r="AG449">
        <v>0</v>
      </c>
      <c r="AH449">
        <v>3</v>
      </c>
      <c r="AI449">
        <v>-1</v>
      </c>
      <c r="AJ449" t="s">
        <v>3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ROW(Source!A888)</f>
        <v>888</v>
      </c>
      <c r="B450">
        <v>40388573</v>
      </c>
      <c r="C450">
        <v>40388566</v>
      </c>
      <c r="D450">
        <v>26715131</v>
      </c>
      <c r="E450">
        <v>26675980</v>
      </c>
      <c r="F450">
        <v>1</v>
      </c>
      <c r="G450">
        <v>26675980</v>
      </c>
      <c r="H450">
        <v>1</v>
      </c>
      <c r="I450" t="s">
        <v>901</v>
      </c>
      <c r="J450" t="s">
        <v>3</v>
      </c>
      <c r="K450" t="s">
        <v>902</v>
      </c>
      <c r="L450">
        <v>1191</v>
      </c>
      <c r="N450">
        <v>1013</v>
      </c>
      <c r="O450" t="s">
        <v>903</v>
      </c>
      <c r="P450" t="s">
        <v>903</v>
      </c>
      <c r="Q450">
        <v>1</v>
      </c>
      <c r="X450">
        <v>0.12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1</v>
      </c>
      <c r="AF450" t="s">
        <v>3</v>
      </c>
      <c r="AG450">
        <v>0.12</v>
      </c>
      <c r="AH450">
        <v>2</v>
      </c>
      <c r="AI450">
        <v>40388567</v>
      </c>
      <c r="AJ450">
        <v>452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ROW(Source!A888)</f>
        <v>888</v>
      </c>
      <c r="B451">
        <v>40388574</v>
      </c>
      <c r="C451">
        <v>40388566</v>
      </c>
      <c r="D451">
        <v>26787933</v>
      </c>
      <c r="E451">
        <v>1</v>
      </c>
      <c r="F451">
        <v>1</v>
      </c>
      <c r="G451">
        <v>26675980</v>
      </c>
      <c r="H451">
        <v>2</v>
      </c>
      <c r="I451" t="s">
        <v>1106</v>
      </c>
      <c r="J451" t="s">
        <v>1107</v>
      </c>
      <c r="K451" t="s">
        <v>1108</v>
      </c>
      <c r="L451">
        <v>1367</v>
      </c>
      <c r="N451">
        <v>1011</v>
      </c>
      <c r="O451" t="s">
        <v>907</v>
      </c>
      <c r="P451" t="s">
        <v>907</v>
      </c>
      <c r="Q451">
        <v>1</v>
      </c>
      <c r="X451">
        <v>0.02</v>
      </c>
      <c r="Y451">
        <v>0</v>
      </c>
      <c r="Z451">
        <v>43.4</v>
      </c>
      <c r="AA451">
        <v>2.68</v>
      </c>
      <c r="AB451">
        <v>0</v>
      </c>
      <c r="AC451">
        <v>0</v>
      </c>
      <c r="AD451">
        <v>1</v>
      </c>
      <c r="AE451">
        <v>0</v>
      </c>
      <c r="AF451" t="s">
        <v>3</v>
      </c>
      <c r="AG451">
        <v>0.02</v>
      </c>
      <c r="AH451">
        <v>2</v>
      </c>
      <c r="AI451">
        <v>40388568</v>
      </c>
      <c r="AJ451">
        <v>453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ROW(Source!A888)</f>
        <v>888</v>
      </c>
      <c r="B452">
        <v>40388575</v>
      </c>
      <c r="C452">
        <v>40388566</v>
      </c>
      <c r="D452">
        <v>26788215</v>
      </c>
      <c r="E452">
        <v>1</v>
      </c>
      <c r="F452">
        <v>1</v>
      </c>
      <c r="G452">
        <v>26675980</v>
      </c>
      <c r="H452">
        <v>2</v>
      </c>
      <c r="I452" t="s">
        <v>932</v>
      </c>
      <c r="J452" t="s">
        <v>933</v>
      </c>
      <c r="K452" t="s">
        <v>934</v>
      </c>
      <c r="L452">
        <v>1367</v>
      </c>
      <c r="N452">
        <v>1011</v>
      </c>
      <c r="O452" t="s">
        <v>907</v>
      </c>
      <c r="P452" t="s">
        <v>907</v>
      </c>
      <c r="Q452">
        <v>1</v>
      </c>
      <c r="X452">
        <v>0.01</v>
      </c>
      <c r="Y452">
        <v>0</v>
      </c>
      <c r="Z452">
        <v>76.81</v>
      </c>
      <c r="AA452">
        <v>14.36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0.01</v>
      </c>
      <c r="AH452">
        <v>2</v>
      </c>
      <c r="AI452">
        <v>40388569</v>
      </c>
      <c r="AJ452">
        <v>454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ROW(Source!A888)</f>
        <v>888</v>
      </c>
      <c r="B453">
        <v>40388576</v>
      </c>
      <c r="C453">
        <v>40388566</v>
      </c>
      <c r="D453">
        <v>26788261</v>
      </c>
      <c r="E453">
        <v>1</v>
      </c>
      <c r="F453">
        <v>1</v>
      </c>
      <c r="G453">
        <v>26675980</v>
      </c>
      <c r="H453">
        <v>2</v>
      </c>
      <c r="I453" t="s">
        <v>1112</v>
      </c>
      <c r="J453" t="s">
        <v>1113</v>
      </c>
      <c r="K453" t="s">
        <v>1114</v>
      </c>
      <c r="L453">
        <v>1367</v>
      </c>
      <c r="N453">
        <v>1011</v>
      </c>
      <c r="O453" t="s">
        <v>907</v>
      </c>
      <c r="P453" t="s">
        <v>907</v>
      </c>
      <c r="Q453">
        <v>1</v>
      </c>
      <c r="X453">
        <v>0.01</v>
      </c>
      <c r="Y453">
        <v>0</v>
      </c>
      <c r="Z453">
        <v>0.68</v>
      </c>
      <c r="AA453">
        <v>0.04</v>
      </c>
      <c r="AB453">
        <v>0</v>
      </c>
      <c r="AC453">
        <v>0</v>
      </c>
      <c r="AD453">
        <v>1</v>
      </c>
      <c r="AE453">
        <v>0</v>
      </c>
      <c r="AF453" t="s">
        <v>3</v>
      </c>
      <c r="AG453">
        <v>0.01</v>
      </c>
      <c r="AH453">
        <v>2</v>
      </c>
      <c r="AI453">
        <v>40388570</v>
      </c>
      <c r="AJ453">
        <v>455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ROW(Source!A888)</f>
        <v>888</v>
      </c>
      <c r="B454">
        <v>40388577</v>
      </c>
      <c r="C454">
        <v>40388566</v>
      </c>
      <c r="D454">
        <v>26715879</v>
      </c>
      <c r="E454">
        <v>26675980</v>
      </c>
      <c r="F454">
        <v>1</v>
      </c>
      <c r="G454">
        <v>26675980</v>
      </c>
      <c r="H454">
        <v>2</v>
      </c>
      <c r="I454" t="s">
        <v>929</v>
      </c>
      <c r="J454" t="s">
        <v>3</v>
      </c>
      <c r="K454" t="s">
        <v>930</v>
      </c>
      <c r="L454">
        <v>1344</v>
      </c>
      <c r="N454">
        <v>1008</v>
      </c>
      <c r="O454" t="s">
        <v>931</v>
      </c>
      <c r="P454" t="s">
        <v>931</v>
      </c>
      <c r="Q454">
        <v>1</v>
      </c>
      <c r="X454">
        <v>0.01</v>
      </c>
      <c r="Y454">
        <v>0</v>
      </c>
      <c r="Z454">
        <v>1</v>
      </c>
      <c r="AA454">
        <v>0</v>
      </c>
      <c r="AB454">
        <v>0</v>
      </c>
      <c r="AC454">
        <v>0</v>
      </c>
      <c r="AD454">
        <v>1</v>
      </c>
      <c r="AE454">
        <v>0</v>
      </c>
      <c r="AF454" t="s">
        <v>3</v>
      </c>
      <c r="AG454">
        <v>0.01</v>
      </c>
      <c r="AH454">
        <v>2</v>
      </c>
      <c r="AI454">
        <v>40388571</v>
      </c>
      <c r="AJ454">
        <v>456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ROW(Source!A888)</f>
        <v>888</v>
      </c>
      <c r="B455">
        <v>40388578</v>
      </c>
      <c r="C455">
        <v>40388566</v>
      </c>
      <c r="D455">
        <v>26764634</v>
      </c>
      <c r="E455">
        <v>1</v>
      </c>
      <c r="F455">
        <v>1</v>
      </c>
      <c r="G455">
        <v>26675980</v>
      </c>
      <c r="H455">
        <v>3</v>
      </c>
      <c r="I455" t="s">
        <v>1058</v>
      </c>
      <c r="J455" t="s">
        <v>1059</v>
      </c>
      <c r="K455" t="s">
        <v>1060</v>
      </c>
      <c r="L455">
        <v>1348</v>
      </c>
      <c r="N455">
        <v>1009</v>
      </c>
      <c r="O455" t="s">
        <v>57</v>
      </c>
      <c r="P455" t="s">
        <v>57</v>
      </c>
      <c r="Q455">
        <v>1000</v>
      </c>
      <c r="X455">
        <v>3.0000000000000001E-5</v>
      </c>
      <c r="Y455">
        <v>7191.81</v>
      </c>
      <c r="Z455">
        <v>0</v>
      </c>
      <c r="AA455">
        <v>0</v>
      </c>
      <c r="AB455">
        <v>0</v>
      </c>
      <c r="AC455">
        <v>0</v>
      </c>
      <c r="AD455">
        <v>1</v>
      </c>
      <c r="AE455">
        <v>0</v>
      </c>
      <c r="AF455" t="s">
        <v>3</v>
      </c>
      <c r="AG455">
        <v>3.0000000000000001E-5</v>
      </c>
      <c r="AH455">
        <v>2</v>
      </c>
      <c r="AI455">
        <v>40388572</v>
      </c>
      <c r="AJ455">
        <v>457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ROW(Source!A888)</f>
        <v>888</v>
      </c>
      <c r="B456">
        <v>40388579</v>
      </c>
      <c r="C456">
        <v>40388566</v>
      </c>
      <c r="D456">
        <v>26729458</v>
      </c>
      <c r="E456">
        <v>26675980</v>
      </c>
      <c r="F456">
        <v>1</v>
      </c>
      <c r="G456">
        <v>26675980</v>
      </c>
      <c r="H456">
        <v>3</v>
      </c>
      <c r="I456" t="s">
        <v>1283</v>
      </c>
      <c r="J456" t="s">
        <v>3</v>
      </c>
      <c r="K456" t="s">
        <v>1284</v>
      </c>
      <c r="L456">
        <v>1327</v>
      </c>
      <c r="N456">
        <v>1005</v>
      </c>
      <c r="O456" t="s">
        <v>466</v>
      </c>
      <c r="P456" t="s">
        <v>466</v>
      </c>
      <c r="Q456">
        <v>1</v>
      </c>
      <c r="X456">
        <v>1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 t="s">
        <v>3</v>
      </c>
      <c r="AG456">
        <v>1</v>
      </c>
      <c r="AH456">
        <v>3</v>
      </c>
      <c r="AI456">
        <v>-1</v>
      </c>
      <c r="AJ456" t="s">
        <v>3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ROW(Source!A889)</f>
        <v>889</v>
      </c>
      <c r="B457">
        <v>40388586</v>
      </c>
      <c r="C457">
        <v>40388580</v>
      </c>
      <c r="D457">
        <v>26715131</v>
      </c>
      <c r="E457">
        <v>26675980</v>
      </c>
      <c r="F457">
        <v>1</v>
      </c>
      <c r="G457">
        <v>26675980</v>
      </c>
      <c r="H457">
        <v>1</v>
      </c>
      <c r="I457" t="s">
        <v>901</v>
      </c>
      <c r="J457" t="s">
        <v>3</v>
      </c>
      <c r="K457" t="s">
        <v>902</v>
      </c>
      <c r="L457">
        <v>1191</v>
      </c>
      <c r="N457">
        <v>1013</v>
      </c>
      <c r="O457" t="s">
        <v>903</v>
      </c>
      <c r="P457" t="s">
        <v>903</v>
      </c>
      <c r="Q457">
        <v>1</v>
      </c>
      <c r="X457">
        <v>5.31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</v>
      </c>
      <c r="AE457">
        <v>1</v>
      </c>
      <c r="AF457" t="s">
        <v>3</v>
      </c>
      <c r="AG457">
        <v>5.31</v>
      </c>
      <c r="AH457">
        <v>2</v>
      </c>
      <c r="AI457">
        <v>40388581</v>
      </c>
      <c r="AJ457">
        <v>458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ROW(Source!A889)</f>
        <v>889</v>
      </c>
      <c r="B458">
        <v>40388587</v>
      </c>
      <c r="C458">
        <v>40388580</v>
      </c>
      <c r="D458">
        <v>26787841</v>
      </c>
      <c r="E458">
        <v>1</v>
      </c>
      <c r="F458">
        <v>1</v>
      </c>
      <c r="G458">
        <v>26675980</v>
      </c>
      <c r="H458">
        <v>2</v>
      </c>
      <c r="I458" t="s">
        <v>1130</v>
      </c>
      <c r="J458" t="s">
        <v>1131</v>
      </c>
      <c r="K458" t="s">
        <v>1132</v>
      </c>
      <c r="L458">
        <v>1367</v>
      </c>
      <c r="N458">
        <v>1011</v>
      </c>
      <c r="O458" t="s">
        <v>907</v>
      </c>
      <c r="P458" t="s">
        <v>907</v>
      </c>
      <c r="Q458">
        <v>1</v>
      </c>
      <c r="X458">
        <v>1.1200000000000001</v>
      </c>
      <c r="Y458">
        <v>0</v>
      </c>
      <c r="Z458">
        <v>17.32</v>
      </c>
      <c r="AA458">
        <v>1.36</v>
      </c>
      <c r="AB458">
        <v>0</v>
      </c>
      <c r="AC458">
        <v>0</v>
      </c>
      <c r="AD458">
        <v>1</v>
      </c>
      <c r="AE458">
        <v>0</v>
      </c>
      <c r="AF458" t="s">
        <v>3</v>
      </c>
      <c r="AG458">
        <v>1.1200000000000001</v>
      </c>
      <c r="AH458">
        <v>2</v>
      </c>
      <c r="AI458">
        <v>40388582</v>
      </c>
      <c r="AJ458">
        <v>459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ROW(Source!A889)</f>
        <v>889</v>
      </c>
      <c r="B459">
        <v>40388588</v>
      </c>
      <c r="C459">
        <v>40388580</v>
      </c>
      <c r="D459">
        <v>26715879</v>
      </c>
      <c r="E459">
        <v>26675980</v>
      </c>
      <c r="F459">
        <v>1</v>
      </c>
      <c r="G459">
        <v>26675980</v>
      </c>
      <c r="H459">
        <v>2</v>
      </c>
      <c r="I459" t="s">
        <v>929</v>
      </c>
      <c r="J459" t="s">
        <v>3</v>
      </c>
      <c r="K459" t="s">
        <v>930</v>
      </c>
      <c r="L459">
        <v>1344</v>
      </c>
      <c r="N459">
        <v>1008</v>
      </c>
      <c r="O459" t="s">
        <v>931</v>
      </c>
      <c r="P459" t="s">
        <v>931</v>
      </c>
      <c r="Q459">
        <v>1</v>
      </c>
      <c r="X459">
        <v>1.49</v>
      </c>
      <c r="Y459">
        <v>0</v>
      </c>
      <c r="Z459">
        <v>1</v>
      </c>
      <c r="AA459">
        <v>0</v>
      </c>
      <c r="AB459">
        <v>0</v>
      </c>
      <c r="AC459">
        <v>0</v>
      </c>
      <c r="AD459">
        <v>1</v>
      </c>
      <c r="AE459">
        <v>0</v>
      </c>
      <c r="AF459" t="s">
        <v>3</v>
      </c>
      <c r="AG459">
        <v>1.49</v>
      </c>
      <c r="AH459">
        <v>2</v>
      </c>
      <c r="AI459">
        <v>40388583</v>
      </c>
      <c r="AJ459">
        <v>460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ROW(Source!A889)</f>
        <v>889</v>
      </c>
      <c r="B460">
        <v>40388589</v>
      </c>
      <c r="C460">
        <v>40388580</v>
      </c>
      <c r="D460">
        <v>26763664</v>
      </c>
      <c r="E460">
        <v>1</v>
      </c>
      <c r="F460">
        <v>1</v>
      </c>
      <c r="G460">
        <v>26675980</v>
      </c>
      <c r="H460">
        <v>3</v>
      </c>
      <c r="I460" t="s">
        <v>1133</v>
      </c>
      <c r="J460" t="s">
        <v>1134</v>
      </c>
      <c r="K460" t="s">
        <v>1135</v>
      </c>
      <c r="L460">
        <v>1348</v>
      </c>
      <c r="N460">
        <v>1009</v>
      </c>
      <c r="O460" t="s">
        <v>57</v>
      </c>
      <c r="P460" t="s">
        <v>57</v>
      </c>
      <c r="Q460">
        <v>1000</v>
      </c>
      <c r="X460">
        <v>1.5E-3</v>
      </c>
      <c r="Y460">
        <v>6303.6</v>
      </c>
      <c r="Z460">
        <v>0</v>
      </c>
      <c r="AA460">
        <v>0</v>
      </c>
      <c r="AB460">
        <v>0</v>
      </c>
      <c r="AC460">
        <v>0</v>
      </c>
      <c r="AD460">
        <v>1</v>
      </c>
      <c r="AE460">
        <v>0</v>
      </c>
      <c r="AF460" t="s">
        <v>3</v>
      </c>
      <c r="AG460">
        <v>1.5E-3</v>
      </c>
      <c r="AH460">
        <v>2</v>
      </c>
      <c r="AI460">
        <v>40388585</v>
      </c>
      <c r="AJ460">
        <v>462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ROW(Source!A889)</f>
        <v>889</v>
      </c>
      <c r="B461">
        <v>40388590</v>
      </c>
      <c r="C461">
        <v>40388580</v>
      </c>
      <c r="D461">
        <v>26728690</v>
      </c>
      <c r="E461">
        <v>26675980</v>
      </c>
      <c r="F461">
        <v>1</v>
      </c>
      <c r="G461">
        <v>26675980</v>
      </c>
      <c r="H461">
        <v>3</v>
      </c>
      <c r="I461" t="s">
        <v>1285</v>
      </c>
      <c r="J461" t="s">
        <v>3</v>
      </c>
      <c r="K461" t="s">
        <v>1286</v>
      </c>
      <c r="L461">
        <v>1348</v>
      </c>
      <c r="N461">
        <v>1009</v>
      </c>
      <c r="O461" t="s">
        <v>57</v>
      </c>
      <c r="P461" t="s">
        <v>57</v>
      </c>
      <c r="Q461">
        <v>1000</v>
      </c>
      <c r="X461">
        <v>8.9999999999999993E-3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 t="s">
        <v>3</v>
      </c>
      <c r="AG461">
        <v>8.9999999999999993E-3</v>
      </c>
      <c r="AH461">
        <v>3</v>
      </c>
      <c r="AI461">
        <v>-1</v>
      </c>
      <c r="AJ461" t="s">
        <v>3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ROW(Source!A891)</f>
        <v>891</v>
      </c>
      <c r="B462">
        <v>40388598</v>
      </c>
      <c r="C462">
        <v>40388592</v>
      </c>
      <c r="D462">
        <v>26715131</v>
      </c>
      <c r="E462">
        <v>26675980</v>
      </c>
      <c r="F462">
        <v>1</v>
      </c>
      <c r="G462">
        <v>26675980</v>
      </c>
      <c r="H462">
        <v>1</v>
      </c>
      <c r="I462" t="s">
        <v>901</v>
      </c>
      <c r="J462" t="s">
        <v>3</v>
      </c>
      <c r="K462" t="s">
        <v>902</v>
      </c>
      <c r="L462">
        <v>1191</v>
      </c>
      <c r="N462">
        <v>1013</v>
      </c>
      <c r="O462" t="s">
        <v>903</v>
      </c>
      <c r="P462" t="s">
        <v>903</v>
      </c>
      <c r="Q462">
        <v>1</v>
      </c>
      <c r="X462">
        <v>2.13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1</v>
      </c>
      <c r="AE462">
        <v>1</v>
      </c>
      <c r="AF462" t="s">
        <v>3</v>
      </c>
      <c r="AG462">
        <v>2.13</v>
      </c>
      <c r="AH462">
        <v>2</v>
      </c>
      <c r="AI462">
        <v>40388593</v>
      </c>
      <c r="AJ462">
        <v>463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ROW(Source!A891)</f>
        <v>891</v>
      </c>
      <c r="B463">
        <v>40388599</v>
      </c>
      <c r="C463">
        <v>40388592</v>
      </c>
      <c r="D463">
        <v>26788215</v>
      </c>
      <c r="E463">
        <v>1</v>
      </c>
      <c r="F463">
        <v>1</v>
      </c>
      <c r="G463">
        <v>26675980</v>
      </c>
      <c r="H463">
        <v>2</v>
      </c>
      <c r="I463" t="s">
        <v>932</v>
      </c>
      <c r="J463" t="s">
        <v>933</v>
      </c>
      <c r="K463" t="s">
        <v>934</v>
      </c>
      <c r="L463">
        <v>1367</v>
      </c>
      <c r="N463">
        <v>1011</v>
      </c>
      <c r="O463" t="s">
        <v>907</v>
      </c>
      <c r="P463" t="s">
        <v>907</v>
      </c>
      <c r="Q463">
        <v>1</v>
      </c>
      <c r="X463">
        <v>0.01</v>
      </c>
      <c r="Y463">
        <v>0</v>
      </c>
      <c r="Z463">
        <v>76.81</v>
      </c>
      <c r="AA463">
        <v>14.36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0.01</v>
      </c>
      <c r="AH463">
        <v>2</v>
      </c>
      <c r="AI463">
        <v>40388594</v>
      </c>
      <c r="AJ463">
        <v>464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ROW(Source!A891)</f>
        <v>891</v>
      </c>
      <c r="B464">
        <v>40388600</v>
      </c>
      <c r="C464">
        <v>40388592</v>
      </c>
      <c r="D464">
        <v>26787555</v>
      </c>
      <c r="E464">
        <v>1</v>
      </c>
      <c r="F464">
        <v>1</v>
      </c>
      <c r="G464">
        <v>26675980</v>
      </c>
      <c r="H464">
        <v>2</v>
      </c>
      <c r="I464" t="s">
        <v>995</v>
      </c>
      <c r="J464" t="s">
        <v>996</v>
      </c>
      <c r="K464" t="s">
        <v>997</v>
      </c>
      <c r="L464">
        <v>1367</v>
      </c>
      <c r="N464">
        <v>1011</v>
      </c>
      <c r="O464" t="s">
        <v>907</v>
      </c>
      <c r="P464" t="s">
        <v>907</v>
      </c>
      <c r="Q464">
        <v>1</v>
      </c>
      <c r="X464">
        <v>0.01</v>
      </c>
      <c r="Y464">
        <v>0</v>
      </c>
      <c r="Z464">
        <v>73</v>
      </c>
      <c r="AA464">
        <v>16.899999999999999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0.01</v>
      </c>
      <c r="AH464">
        <v>2</v>
      </c>
      <c r="AI464">
        <v>40388595</v>
      </c>
      <c r="AJ464">
        <v>465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ROW(Source!A891)</f>
        <v>891</v>
      </c>
      <c r="B465">
        <v>40388601</v>
      </c>
      <c r="C465">
        <v>40388592</v>
      </c>
      <c r="D465">
        <v>26764645</v>
      </c>
      <c r="E465">
        <v>1</v>
      </c>
      <c r="F465">
        <v>1</v>
      </c>
      <c r="G465">
        <v>26675980</v>
      </c>
      <c r="H465">
        <v>3</v>
      </c>
      <c r="I465" t="s">
        <v>1136</v>
      </c>
      <c r="J465" t="s">
        <v>1137</v>
      </c>
      <c r="K465" t="s">
        <v>1138</v>
      </c>
      <c r="L465">
        <v>1346</v>
      </c>
      <c r="N465">
        <v>1009</v>
      </c>
      <c r="O465" t="s">
        <v>318</v>
      </c>
      <c r="P465" t="s">
        <v>318</v>
      </c>
      <c r="Q465">
        <v>1</v>
      </c>
      <c r="X465">
        <v>9</v>
      </c>
      <c r="Y465">
        <v>29.9</v>
      </c>
      <c r="Z465">
        <v>0</v>
      </c>
      <c r="AA465">
        <v>0</v>
      </c>
      <c r="AB465">
        <v>0</v>
      </c>
      <c r="AC465">
        <v>0</v>
      </c>
      <c r="AD465">
        <v>1</v>
      </c>
      <c r="AE465">
        <v>0</v>
      </c>
      <c r="AF465" t="s">
        <v>3</v>
      </c>
      <c r="AG465">
        <v>9</v>
      </c>
      <c r="AH465">
        <v>2</v>
      </c>
      <c r="AI465">
        <v>40388596</v>
      </c>
      <c r="AJ465">
        <v>466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ROW(Source!A891)</f>
        <v>891</v>
      </c>
      <c r="B466">
        <v>40388602</v>
      </c>
      <c r="C466">
        <v>40388592</v>
      </c>
      <c r="D466">
        <v>26764092</v>
      </c>
      <c r="E466">
        <v>1</v>
      </c>
      <c r="F466">
        <v>1</v>
      </c>
      <c r="G466">
        <v>26675980</v>
      </c>
      <c r="H466">
        <v>3</v>
      </c>
      <c r="I466" t="s">
        <v>1139</v>
      </c>
      <c r="J466" t="s">
        <v>1140</v>
      </c>
      <c r="K466" t="s">
        <v>1141</v>
      </c>
      <c r="L466">
        <v>1348</v>
      </c>
      <c r="N466">
        <v>1009</v>
      </c>
      <c r="O466" t="s">
        <v>57</v>
      </c>
      <c r="P466" t="s">
        <v>57</v>
      </c>
      <c r="Q466">
        <v>1000</v>
      </c>
      <c r="X466">
        <v>1.48E-3</v>
      </c>
      <c r="Y466">
        <v>12534.98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0</v>
      </c>
      <c r="AF466" t="s">
        <v>3</v>
      </c>
      <c r="AG466">
        <v>1.48E-3</v>
      </c>
      <c r="AH466">
        <v>2</v>
      </c>
      <c r="AI466">
        <v>40388597</v>
      </c>
      <c r="AJ466">
        <v>467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ROW(Source!A926)</f>
        <v>926</v>
      </c>
      <c r="B467">
        <v>40388627</v>
      </c>
      <c r="C467">
        <v>40388603</v>
      </c>
      <c r="D467">
        <v>26715131</v>
      </c>
      <c r="E467">
        <v>26675980</v>
      </c>
      <c r="F467">
        <v>1</v>
      </c>
      <c r="G467">
        <v>26675980</v>
      </c>
      <c r="H467">
        <v>1</v>
      </c>
      <c r="I467" t="s">
        <v>901</v>
      </c>
      <c r="J467" t="s">
        <v>3</v>
      </c>
      <c r="K467" t="s">
        <v>902</v>
      </c>
      <c r="L467">
        <v>1191</v>
      </c>
      <c r="N467">
        <v>1013</v>
      </c>
      <c r="O467" t="s">
        <v>903</v>
      </c>
      <c r="P467" t="s">
        <v>903</v>
      </c>
      <c r="Q467">
        <v>1</v>
      </c>
      <c r="X467">
        <v>536.30999999999995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</v>
      </c>
      <c r="AE467">
        <v>1</v>
      </c>
      <c r="AF467" t="s">
        <v>3</v>
      </c>
      <c r="AG467">
        <v>536.30999999999995</v>
      </c>
      <c r="AH467">
        <v>2</v>
      </c>
      <c r="AI467">
        <v>40388604</v>
      </c>
      <c r="AJ467">
        <v>468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ROW(Source!A926)</f>
        <v>926</v>
      </c>
      <c r="B468">
        <v>40388628</v>
      </c>
      <c r="C468">
        <v>40388603</v>
      </c>
      <c r="D468">
        <v>26787933</v>
      </c>
      <c r="E468">
        <v>1</v>
      </c>
      <c r="F468">
        <v>1</v>
      </c>
      <c r="G468">
        <v>26675980</v>
      </c>
      <c r="H468">
        <v>2</v>
      </c>
      <c r="I468" t="s">
        <v>1106</v>
      </c>
      <c r="J468" t="s">
        <v>1107</v>
      </c>
      <c r="K468" t="s">
        <v>1108</v>
      </c>
      <c r="L468">
        <v>1367</v>
      </c>
      <c r="N468">
        <v>1011</v>
      </c>
      <c r="O468" t="s">
        <v>907</v>
      </c>
      <c r="P468" t="s">
        <v>907</v>
      </c>
      <c r="Q468">
        <v>1</v>
      </c>
      <c r="X468">
        <v>86.06</v>
      </c>
      <c r="Y468">
        <v>0</v>
      </c>
      <c r="Z468">
        <v>43.4</v>
      </c>
      <c r="AA468">
        <v>2.68</v>
      </c>
      <c r="AB468">
        <v>0</v>
      </c>
      <c r="AC468">
        <v>0</v>
      </c>
      <c r="AD468">
        <v>1</v>
      </c>
      <c r="AE468">
        <v>0</v>
      </c>
      <c r="AF468" t="s">
        <v>3</v>
      </c>
      <c r="AG468">
        <v>86.06</v>
      </c>
      <c r="AH468">
        <v>2</v>
      </c>
      <c r="AI468">
        <v>40388605</v>
      </c>
      <c r="AJ468">
        <v>469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ROW(Source!A926)</f>
        <v>926</v>
      </c>
      <c r="B469">
        <v>40388629</v>
      </c>
      <c r="C469">
        <v>40388603</v>
      </c>
      <c r="D469">
        <v>26787934</v>
      </c>
      <c r="E469">
        <v>1</v>
      </c>
      <c r="F469">
        <v>1</v>
      </c>
      <c r="G469">
        <v>26675980</v>
      </c>
      <c r="H469">
        <v>2</v>
      </c>
      <c r="I469" t="s">
        <v>1109</v>
      </c>
      <c r="J469" t="s">
        <v>1110</v>
      </c>
      <c r="K469" t="s">
        <v>1111</v>
      </c>
      <c r="L469">
        <v>1367</v>
      </c>
      <c r="N469">
        <v>1011</v>
      </c>
      <c r="O469" t="s">
        <v>907</v>
      </c>
      <c r="P469" t="s">
        <v>907</v>
      </c>
      <c r="Q469">
        <v>1</v>
      </c>
      <c r="X469">
        <v>3.03</v>
      </c>
      <c r="Y469">
        <v>0</v>
      </c>
      <c r="Z469">
        <v>1.0900000000000001</v>
      </c>
      <c r="AA469">
        <v>0.09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3.03</v>
      </c>
      <c r="AH469">
        <v>2</v>
      </c>
      <c r="AI469">
        <v>40388606</v>
      </c>
      <c r="AJ469">
        <v>470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ROW(Source!A926)</f>
        <v>926</v>
      </c>
      <c r="B470">
        <v>40388630</v>
      </c>
      <c r="C470">
        <v>40388603</v>
      </c>
      <c r="D470">
        <v>26788261</v>
      </c>
      <c r="E470">
        <v>1</v>
      </c>
      <c r="F470">
        <v>1</v>
      </c>
      <c r="G470">
        <v>26675980</v>
      </c>
      <c r="H470">
        <v>2</v>
      </c>
      <c r="I470" t="s">
        <v>1112</v>
      </c>
      <c r="J470" t="s">
        <v>1113</v>
      </c>
      <c r="K470" t="s">
        <v>1114</v>
      </c>
      <c r="L470">
        <v>1367</v>
      </c>
      <c r="N470">
        <v>1011</v>
      </c>
      <c r="O470" t="s">
        <v>907</v>
      </c>
      <c r="P470" t="s">
        <v>907</v>
      </c>
      <c r="Q470">
        <v>1</v>
      </c>
      <c r="X470">
        <v>4.24</v>
      </c>
      <c r="Y470">
        <v>0</v>
      </c>
      <c r="Z470">
        <v>0.68</v>
      </c>
      <c r="AA470">
        <v>0.04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4.24</v>
      </c>
      <c r="AH470">
        <v>2</v>
      </c>
      <c r="AI470">
        <v>40388607</v>
      </c>
      <c r="AJ470">
        <v>471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ROW(Source!A926)</f>
        <v>926</v>
      </c>
      <c r="B471">
        <v>40388631</v>
      </c>
      <c r="C471">
        <v>40388603</v>
      </c>
      <c r="D471">
        <v>26788284</v>
      </c>
      <c r="E471">
        <v>1</v>
      </c>
      <c r="F471">
        <v>1</v>
      </c>
      <c r="G471">
        <v>26675980</v>
      </c>
      <c r="H471">
        <v>2</v>
      </c>
      <c r="I471" t="s">
        <v>1124</v>
      </c>
      <c r="J471" t="s">
        <v>1125</v>
      </c>
      <c r="K471" t="s">
        <v>1126</v>
      </c>
      <c r="L471">
        <v>1367</v>
      </c>
      <c r="N471">
        <v>1011</v>
      </c>
      <c r="O471" t="s">
        <v>907</v>
      </c>
      <c r="P471" t="s">
        <v>907</v>
      </c>
      <c r="Q471">
        <v>1</v>
      </c>
      <c r="X471">
        <v>2.5499999999999998</v>
      </c>
      <c r="Y471">
        <v>0</v>
      </c>
      <c r="Z471">
        <v>61.48</v>
      </c>
      <c r="AA471">
        <v>20.64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2.5499999999999998</v>
      </c>
      <c r="AH471">
        <v>2</v>
      </c>
      <c r="AI471">
        <v>40388608</v>
      </c>
      <c r="AJ471">
        <v>472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ROW(Source!A926)</f>
        <v>926</v>
      </c>
      <c r="B472">
        <v>40388632</v>
      </c>
      <c r="C472">
        <v>40388603</v>
      </c>
      <c r="D472">
        <v>26787551</v>
      </c>
      <c r="E472">
        <v>1</v>
      </c>
      <c r="F472">
        <v>1</v>
      </c>
      <c r="G472">
        <v>26675980</v>
      </c>
      <c r="H472">
        <v>2</v>
      </c>
      <c r="I472" t="s">
        <v>953</v>
      </c>
      <c r="J472" t="s">
        <v>954</v>
      </c>
      <c r="K472" t="s">
        <v>955</v>
      </c>
      <c r="L472">
        <v>1367</v>
      </c>
      <c r="N472">
        <v>1011</v>
      </c>
      <c r="O472" t="s">
        <v>907</v>
      </c>
      <c r="P472" t="s">
        <v>907</v>
      </c>
      <c r="Q472">
        <v>1</v>
      </c>
      <c r="X472">
        <v>12.13</v>
      </c>
      <c r="Y472">
        <v>0</v>
      </c>
      <c r="Z472">
        <v>106.74</v>
      </c>
      <c r="AA472">
        <v>19.2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12.13</v>
      </c>
      <c r="AH472">
        <v>2</v>
      </c>
      <c r="AI472">
        <v>40388609</v>
      </c>
      <c r="AJ472">
        <v>473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ROW(Source!A926)</f>
        <v>926</v>
      </c>
      <c r="B473">
        <v>40388633</v>
      </c>
      <c r="C473">
        <v>40388603</v>
      </c>
      <c r="D473">
        <v>26787746</v>
      </c>
      <c r="E473">
        <v>1</v>
      </c>
      <c r="F473">
        <v>1</v>
      </c>
      <c r="G473">
        <v>26675980</v>
      </c>
      <c r="H473">
        <v>2</v>
      </c>
      <c r="I473" t="s">
        <v>1055</v>
      </c>
      <c r="J473" t="s">
        <v>1056</v>
      </c>
      <c r="K473" t="s">
        <v>1057</v>
      </c>
      <c r="L473">
        <v>1367</v>
      </c>
      <c r="N473">
        <v>1011</v>
      </c>
      <c r="O473" t="s">
        <v>907</v>
      </c>
      <c r="P473" t="s">
        <v>907</v>
      </c>
      <c r="Q473">
        <v>1</v>
      </c>
      <c r="X473">
        <v>5.98</v>
      </c>
      <c r="Y473">
        <v>0</v>
      </c>
      <c r="Z473">
        <v>2.06</v>
      </c>
      <c r="AA473">
        <v>0.09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5.98</v>
      </c>
      <c r="AH473">
        <v>2</v>
      </c>
      <c r="AI473">
        <v>40388610</v>
      </c>
      <c r="AJ473">
        <v>474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ROW(Source!A926)</f>
        <v>926</v>
      </c>
      <c r="B474">
        <v>40388634</v>
      </c>
      <c r="C474">
        <v>40388603</v>
      </c>
      <c r="D474">
        <v>26787801</v>
      </c>
      <c r="E474">
        <v>1</v>
      </c>
      <c r="F474">
        <v>1</v>
      </c>
      <c r="G474">
        <v>26675980</v>
      </c>
      <c r="H474">
        <v>2</v>
      </c>
      <c r="I474" t="s">
        <v>1142</v>
      </c>
      <c r="J474" t="s">
        <v>1143</v>
      </c>
      <c r="K474" t="s">
        <v>1144</v>
      </c>
      <c r="L474">
        <v>1367</v>
      </c>
      <c r="N474">
        <v>1011</v>
      </c>
      <c r="O474" t="s">
        <v>907</v>
      </c>
      <c r="P474" t="s">
        <v>907</v>
      </c>
      <c r="Q474">
        <v>1</v>
      </c>
      <c r="X474">
        <v>3.65</v>
      </c>
      <c r="Y474">
        <v>0</v>
      </c>
      <c r="Z474">
        <v>117.73</v>
      </c>
      <c r="AA474">
        <v>24.08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3.65</v>
      </c>
      <c r="AH474">
        <v>2</v>
      </c>
      <c r="AI474">
        <v>40388611</v>
      </c>
      <c r="AJ474">
        <v>475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ROW(Source!A926)</f>
        <v>926</v>
      </c>
      <c r="B475">
        <v>40388635</v>
      </c>
      <c r="C475">
        <v>40388603</v>
      </c>
      <c r="D475">
        <v>26715879</v>
      </c>
      <c r="E475">
        <v>26675980</v>
      </c>
      <c r="F475">
        <v>1</v>
      </c>
      <c r="G475">
        <v>26675980</v>
      </c>
      <c r="H475">
        <v>2</v>
      </c>
      <c r="I475" t="s">
        <v>929</v>
      </c>
      <c r="J475" t="s">
        <v>3</v>
      </c>
      <c r="K475" t="s">
        <v>930</v>
      </c>
      <c r="L475">
        <v>1344</v>
      </c>
      <c r="N475">
        <v>1008</v>
      </c>
      <c r="O475" t="s">
        <v>931</v>
      </c>
      <c r="P475" t="s">
        <v>931</v>
      </c>
      <c r="Q475">
        <v>1</v>
      </c>
      <c r="X475">
        <v>564.26</v>
      </c>
      <c r="Y475">
        <v>0</v>
      </c>
      <c r="Z475">
        <v>1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564.26</v>
      </c>
      <c r="AH475">
        <v>2</v>
      </c>
      <c r="AI475">
        <v>40388612</v>
      </c>
      <c r="AJ475">
        <v>476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ROW(Source!A926)</f>
        <v>926</v>
      </c>
      <c r="B476">
        <v>40388636</v>
      </c>
      <c r="C476">
        <v>40388603</v>
      </c>
      <c r="D476">
        <v>26764634</v>
      </c>
      <c r="E476">
        <v>1</v>
      </c>
      <c r="F476">
        <v>1</v>
      </c>
      <c r="G476">
        <v>26675980</v>
      </c>
      <c r="H476">
        <v>3</v>
      </c>
      <c r="I476" t="s">
        <v>1058</v>
      </c>
      <c r="J476" t="s">
        <v>1059</v>
      </c>
      <c r="K476" t="s">
        <v>1060</v>
      </c>
      <c r="L476">
        <v>1348</v>
      </c>
      <c r="N476">
        <v>1009</v>
      </c>
      <c r="O476" t="s">
        <v>57</v>
      </c>
      <c r="P476" t="s">
        <v>57</v>
      </c>
      <c r="Q476">
        <v>1000</v>
      </c>
      <c r="X476">
        <v>6.9000000000000006E-2</v>
      </c>
      <c r="Y476">
        <v>7191.81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6.9000000000000006E-2</v>
      </c>
      <c r="AH476">
        <v>2</v>
      </c>
      <c r="AI476">
        <v>40388619</v>
      </c>
      <c r="AJ476">
        <v>483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ROW(Source!A926)</f>
        <v>926</v>
      </c>
      <c r="B477">
        <v>40388637</v>
      </c>
      <c r="C477">
        <v>40388603</v>
      </c>
      <c r="D477">
        <v>26763569</v>
      </c>
      <c r="E477">
        <v>1</v>
      </c>
      <c r="F477">
        <v>1</v>
      </c>
      <c r="G477">
        <v>26675980</v>
      </c>
      <c r="H477">
        <v>3</v>
      </c>
      <c r="I477" t="s">
        <v>1115</v>
      </c>
      <c r="J477" t="s">
        <v>1116</v>
      </c>
      <c r="K477" t="s">
        <v>1117</v>
      </c>
      <c r="L477">
        <v>1339</v>
      </c>
      <c r="N477">
        <v>1007</v>
      </c>
      <c r="O477" t="s">
        <v>44</v>
      </c>
      <c r="P477" t="s">
        <v>44</v>
      </c>
      <c r="Q477">
        <v>1</v>
      </c>
      <c r="X477">
        <v>7.91</v>
      </c>
      <c r="Y477">
        <v>5.91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7.91</v>
      </c>
      <c r="AH477">
        <v>2</v>
      </c>
      <c r="AI477">
        <v>40388621</v>
      </c>
      <c r="AJ477">
        <v>485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ROW(Source!A926)</f>
        <v>926</v>
      </c>
      <c r="B478">
        <v>40388638</v>
      </c>
      <c r="C478">
        <v>40388603</v>
      </c>
      <c r="D478">
        <v>26764081</v>
      </c>
      <c r="E478">
        <v>1</v>
      </c>
      <c r="F478">
        <v>1</v>
      </c>
      <c r="G478">
        <v>26675980</v>
      </c>
      <c r="H478">
        <v>3</v>
      </c>
      <c r="I478" t="s">
        <v>1118</v>
      </c>
      <c r="J478" t="s">
        <v>1119</v>
      </c>
      <c r="K478" t="s">
        <v>1120</v>
      </c>
      <c r="L478">
        <v>1339</v>
      </c>
      <c r="N478">
        <v>1007</v>
      </c>
      <c r="O478" t="s">
        <v>44</v>
      </c>
      <c r="P478" t="s">
        <v>44</v>
      </c>
      <c r="Q478">
        <v>1</v>
      </c>
      <c r="X478">
        <v>1.52</v>
      </c>
      <c r="Y478">
        <v>5.67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1.52</v>
      </c>
      <c r="AH478">
        <v>2</v>
      </c>
      <c r="AI478">
        <v>40388622</v>
      </c>
      <c r="AJ478">
        <v>486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ROW(Source!A926)</f>
        <v>926</v>
      </c>
      <c r="B479">
        <v>40388639</v>
      </c>
      <c r="C479">
        <v>40388603</v>
      </c>
      <c r="D479">
        <v>26781701</v>
      </c>
      <c r="E479">
        <v>1</v>
      </c>
      <c r="F479">
        <v>1</v>
      </c>
      <c r="G479">
        <v>26675980</v>
      </c>
      <c r="H479">
        <v>3</v>
      </c>
      <c r="I479" t="s">
        <v>1145</v>
      </c>
      <c r="J479" t="s">
        <v>1146</v>
      </c>
      <c r="K479" t="s">
        <v>1147</v>
      </c>
      <c r="L479">
        <v>1339</v>
      </c>
      <c r="N479">
        <v>1007</v>
      </c>
      <c r="O479" t="s">
        <v>44</v>
      </c>
      <c r="P479" t="s">
        <v>44</v>
      </c>
      <c r="Q479">
        <v>1</v>
      </c>
      <c r="X479">
        <v>2.75</v>
      </c>
      <c r="Y479">
        <v>745.24</v>
      </c>
      <c r="Z479">
        <v>0</v>
      </c>
      <c r="AA479">
        <v>0</v>
      </c>
      <c r="AB479">
        <v>0</v>
      </c>
      <c r="AC479">
        <v>0</v>
      </c>
      <c r="AD479">
        <v>1</v>
      </c>
      <c r="AE479">
        <v>0</v>
      </c>
      <c r="AF479" t="s">
        <v>3</v>
      </c>
      <c r="AG479">
        <v>2.75</v>
      </c>
      <c r="AH479">
        <v>2</v>
      </c>
      <c r="AI479">
        <v>40388623</v>
      </c>
      <c r="AJ479">
        <v>487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ROW(Source!A926)</f>
        <v>926</v>
      </c>
      <c r="B480">
        <v>40388640</v>
      </c>
      <c r="C480">
        <v>40388603</v>
      </c>
      <c r="D480">
        <v>26782073</v>
      </c>
      <c r="E480">
        <v>1</v>
      </c>
      <c r="F480">
        <v>1</v>
      </c>
      <c r="G480">
        <v>26675980</v>
      </c>
      <c r="H480">
        <v>3</v>
      </c>
      <c r="I480" t="s">
        <v>1148</v>
      </c>
      <c r="J480" t="s">
        <v>1149</v>
      </c>
      <c r="K480" t="s">
        <v>1150</v>
      </c>
      <c r="L480">
        <v>1348</v>
      </c>
      <c r="N480">
        <v>1009</v>
      </c>
      <c r="O480" t="s">
        <v>57</v>
      </c>
      <c r="P480" t="s">
        <v>57</v>
      </c>
      <c r="Q480">
        <v>1000</v>
      </c>
      <c r="X480">
        <v>4.2000000000000003E-2</v>
      </c>
      <c r="Y480">
        <v>4495.6499999999996</v>
      </c>
      <c r="Z480">
        <v>0</v>
      </c>
      <c r="AA480">
        <v>0</v>
      </c>
      <c r="AB480">
        <v>0</v>
      </c>
      <c r="AC480">
        <v>0</v>
      </c>
      <c r="AD480">
        <v>1</v>
      </c>
      <c r="AE480">
        <v>0</v>
      </c>
      <c r="AF480" t="s">
        <v>3</v>
      </c>
      <c r="AG480">
        <v>4.2000000000000003E-2</v>
      </c>
      <c r="AH480">
        <v>2</v>
      </c>
      <c r="AI480">
        <v>40388624</v>
      </c>
      <c r="AJ480">
        <v>488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ROW(Source!A926)</f>
        <v>926</v>
      </c>
      <c r="B481">
        <v>40388641</v>
      </c>
      <c r="C481">
        <v>40388603</v>
      </c>
      <c r="D481">
        <v>26782075</v>
      </c>
      <c r="E481">
        <v>1</v>
      </c>
      <c r="F481">
        <v>1</v>
      </c>
      <c r="G481">
        <v>26675980</v>
      </c>
      <c r="H481">
        <v>3</v>
      </c>
      <c r="I481" t="s">
        <v>1151</v>
      </c>
      <c r="J481" t="s">
        <v>1152</v>
      </c>
      <c r="K481" t="s">
        <v>1153</v>
      </c>
      <c r="L481">
        <v>1348</v>
      </c>
      <c r="N481">
        <v>1009</v>
      </c>
      <c r="O481" t="s">
        <v>57</v>
      </c>
      <c r="P481" t="s">
        <v>57</v>
      </c>
      <c r="Q481">
        <v>1000</v>
      </c>
      <c r="X481">
        <v>0.113</v>
      </c>
      <c r="Y481">
        <v>4673.1499999999996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0</v>
      </c>
      <c r="AF481" t="s">
        <v>3</v>
      </c>
      <c r="AG481">
        <v>0.113</v>
      </c>
      <c r="AH481">
        <v>2</v>
      </c>
      <c r="AI481">
        <v>40388625</v>
      </c>
      <c r="AJ481">
        <v>489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ROW(Source!A926)</f>
        <v>926</v>
      </c>
      <c r="B482">
        <v>40388642</v>
      </c>
      <c r="C482">
        <v>40388603</v>
      </c>
      <c r="D482">
        <v>26728145</v>
      </c>
      <c r="E482">
        <v>26675980</v>
      </c>
      <c r="F482">
        <v>1</v>
      </c>
      <c r="G482">
        <v>26675980</v>
      </c>
      <c r="H482">
        <v>3</v>
      </c>
      <c r="I482" t="s">
        <v>1281</v>
      </c>
      <c r="J482" t="s">
        <v>3</v>
      </c>
      <c r="K482" t="s">
        <v>1287</v>
      </c>
      <c r="L482">
        <v>1348</v>
      </c>
      <c r="N482">
        <v>1009</v>
      </c>
      <c r="O482" t="s">
        <v>57</v>
      </c>
      <c r="P482" t="s">
        <v>57</v>
      </c>
      <c r="Q482">
        <v>1000</v>
      </c>
      <c r="X482">
        <v>1.494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 t="s">
        <v>3</v>
      </c>
      <c r="AG482">
        <v>1.494</v>
      </c>
      <c r="AH482">
        <v>3</v>
      </c>
      <c r="AI482">
        <v>-1</v>
      </c>
      <c r="AJ482" t="s">
        <v>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ROW(Source!A926)</f>
        <v>926</v>
      </c>
      <c r="B483">
        <v>40388643</v>
      </c>
      <c r="C483">
        <v>40388603</v>
      </c>
      <c r="D483">
        <v>26728145</v>
      </c>
      <c r="E483">
        <v>26675980</v>
      </c>
      <c r="F483">
        <v>1</v>
      </c>
      <c r="G483">
        <v>26675980</v>
      </c>
      <c r="H483">
        <v>3</v>
      </c>
      <c r="I483" t="s">
        <v>1281</v>
      </c>
      <c r="J483" t="s">
        <v>3</v>
      </c>
      <c r="K483" t="s">
        <v>1288</v>
      </c>
      <c r="L483">
        <v>1348</v>
      </c>
      <c r="N483">
        <v>1009</v>
      </c>
      <c r="O483" t="s">
        <v>57</v>
      </c>
      <c r="P483" t="s">
        <v>57</v>
      </c>
      <c r="Q483">
        <v>1000</v>
      </c>
      <c r="X483">
        <v>0.54400000000000004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 t="s">
        <v>3</v>
      </c>
      <c r="AG483">
        <v>0.54400000000000004</v>
      </c>
      <c r="AH483">
        <v>3</v>
      </c>
      <c r="AI483">
        <v>-1</v>
      </c>
      <c r="AJ483" t="s">
        <v>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ROW(Source!A926)</f>
        <v>926</v>
      </c>
      <c r="B484">
        <v>40388644</v>
      </c>
      <c r="C484">
        <v>40388603</v>
      </c>
      <c r="D484">
        <v>26729862</v>
      </c>
      <c r="E484">
        <v>26675980</v>
      </c>
      <c r="F484">
        <v>1</v>
      </c>
      <c r="G484">
        <v>26675980</v>
      </c>
      <c r="H484">
        <v>3</v>
      </c>
      <c r="I484" t="s">
        <v>1277</v>
      </c>
      <c r="J484" t="s">
        <v>3</v>
      </c>
      <c r="K484" t="s">
        <v>1289</v>
      </c>
      <c r="L484">
        <v>1301</v>
      </c>
      <c r="N484">
        <v>1003</v>
      </c>
      <c r="O484" t="s">
        <v>530</v>
      </c>
      <c r="P484" t="s">
        <v>530</v>
      </c>
      <c r="Q484">
        <v>1</v>
      </c>
      <c r="X484">
        <v>118.9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 t="s">
        <v>3</v>
      </c>
      <c r="AG484">
        <v>118.9</v>
      </c>
      <c r="AH484">
        <v>3</v>
      </c>
      <c r="AI484">
        <v>-1</v>
      </c>
      <c r="AJ484" t="s">
        <v>3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ROW(Source!A926)</f>
        <v>926</v>
      </c>
      <c r="B485">
        <v>40388645</v>
      </c>
      <c r="C485">
        <v>40388603</v>
      </c>
      <c r="D485">
        <v>26736904</v>
      </c>
      <c r="E485">
        <v>26675980</v>
      </c>
      <c r="F485">
        <v>1</v>
      </c>
      <c r="G485">
        <v>26675980</v>
      </c>
      <c r="H485">
        <v>3</v>
      </c>
      <c r="I485" t="s">
        <v>991</v>
      </c>
      <c r="J485" t="s">
        <v>3</v>
      </c>
      <c r="K485" t="s">
        <v>992</v>
      </c>
      <c r="L485">
        <v>1344</v>
      </c>
      <c r="N485">
        <v>1008</v>
      </c>
      <c r="O485" t="s">
        <v>931</v>
      </c>
      <c r="P485" t="s">
        <v>931</v>
      </c>
      <c r="Q485">
        <v>1</v>
      </c>
      <c r="X485">
        <v>80.319999999999993</v>
      </c>
      <c r="Y485">
        <v>1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80.319999999999993</v>
      </c>
      <c r="AH485">
        <v>2</v>
      </c>
      <c r="AI485">
        <v>40388626</v>
      </c>
      <c r="AJ485">
        <v>490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ROW(Source!A934)</f>
        <v>934</v>
      </c>
      <c r="B486">
        <v>40388659</v>
      </c>
      <c r="C486">
        <v>40388653</v>
      </c>
      <c r="D486">
        <v>26715131</v>
      </c>
      <c r="E486">
        <v>26675980</v>
      </c>
      <c r="F486">
        <v>1</v>
      </c>
      <c r="G486">
        <v>26675980</v>
      </c>
      <c r="H486">
        <v>1</v>
      </c>
      <c r="I486" t="s">
        <v>901</v>
      </c>
      <c r="J486" t="s">
        <v>3</v>
      </c>
      <c r="K486" t="s">
        <v>902</v>
      </c>
      <c r="L486">
        <v>1191</v>
      </c>
      <c r="N486">
        <v>1013</v>
      </c>
      <c r="O486" t="s">
        <v>903</v>
      </c>
      <c r="P486" t="s">
        <v>903</v>
      </c>
      <c r="Q486">
        <v>1</v>
      </c>
      <c r="X486">
        <v>5.31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1</v>
      </c>
      <c r="AF486" t="s">
        <v>3</v>
      </c>
      <c r="AG486">
        <v>5.31</v>
      </c>
      <c r="AH486">
        <v>2</v>
      </c>
      <c r="AI486">
        <v>40388654</v>
      </c>
      <c r="AJ486">
        <v>491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ROW(Source!A934)</f>
        <v>934</v>
      </c>
      <c r="B487">
        <v>40388660</v>
      </c>
      <c r="C487">
        <v>40388653</v>
      </c>
      <c r="D487">
        <v>26787841</v>
      </c>
      <c r="E487">
        <v>1</v>
      </c>
      <c r="F487">
        <v>1</v>
      </c>
      <c r="G487">
        <v>26675980</v>
      </c>
      <c r="H487">
        <v>2</v>
      </c>
      <c r="I487" t="s">
        <v>1130</v>
      </c>
      <c r="J487" t="s">
        <v>1131</v>
      </c>
      <c r="K487" t="s">
        <v>1132</v>
      </c>
      <c r="L487">
        <v>1367</v>
      </c>
      <c r="N487">
        <v>1011</v>
      </c>
      <c r="O487" t="s">
        <v>907</v>
      </c>
      <c r="P487" t="s">
        <v>907</v>
      </c>
      <c r="Q487">
        <v>1</v>
      </c>
      <c r="X487">
        <v>1.1200000000000001</v>
      </c>
      <c r="Y487">
        <v>0</v>
      </c>
      <c r="Z487">
        <v>17.32</v>
      </c>
      <c r="AA487">
        <v>1.36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1.1200000000000001</v>
      </c>
      <c r="AH487">
        <v>2</v>
      </c>
      <c r="AI487">
        <v>40388655</v>
      </c>
      <c r="AJ487">
        <v>492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ROW(Source!A934)</f>
        <v>934</v>
      </c>
      <c r="B488">
        <v>40388661</v>
      </c>
      <c r="C488">
        <v>40388653</v>
      </c>
      <c r="D488">
        <v>26715879</v>
      </c>
      <c r="E488">
        <v>26675980</v>
      </c>
      <c r="F488">
        <v>1</v>
      </c>
      <c r="G488">
        <v>26675980</v>
      </c>
      <c r="H488">
        <v>2</v>
      </c>
      <c r="I488" t="s">
        <v>929</v>
      </c>
      <c r="J488" t="s">
        <v>3</v>
      </c>
      <c r="K488" t="s">
        <v>930</v>
      </c>
      <c r="L488">
        <v>1344</v>
      </c>
      <c r="N488">
        <v>1008</v>
      </c>
      <c r="O488" t="s">
        <v>931</v>
      </c>
      <c r="P488" t="s">
        <v>931</v>
      </c>
      <c r="Q488">
        <v>1</v>
      </c>
      <c r="X488">
        <v>1.49</v>
      </c>
      <c r="Y488">
        <v>0</v>
      </c>
      <c r="Z488">
        <v>1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1.49</v>
      </c>
      <c r="AH488">
        <v>2</v>
      </c>
      <c r="AI488">
        <v>40388656</v>
      </c>
      <c r="AJ488">
        <v>493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ROW(Source!A934)</f>
        <v>934</v>
      </c>
      <c r="B489">
        <v>40388662</v>
      </c>
      <c r="C489">
        <v>40388653</v>
      </c>
      <c r="D489">
        <v>26763664</v>
      </c>
      <c r="E489">
        <v>1</v>
      </c>
      <c r="F489">
        <v>1</v>
      </c>
      <c r="G489">
        <v>26675980</v>
      </c>
      <c r="H489">
        <v>3</v>
      </c>
      <c r="I489" t="s">
        <v>1133</v>
      </c>
      <c r="J489" t="s">
        <v>1134</v>
      </c>
      <c r="K489" t="s">
        <v>1135</v>
      </c>
      <c r="L489">
        <v>1348</v>
      </c>
      <c r="N489">
        <v>1009</v>
      </c>
      <c r="O489" t="s">
        <v>57</v>
      </c>
      <c r="P489" t="s">
        <v>57</v>
      </c>
      <c r="Q489">
        <v>1000</v>
      </c>
      <c r="X489">
        <v>1.5E-3</v>
      </c>
      <c r="Y489">
        <v>6303.6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1.5E-3</v>
      </c>
      <c r="AH489">
        <v>2</v>
      </c>
      <c r="AI489">
        <v>40388658</v>
      </c>
      <c r="AJ489">
        <v>495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ROW(Source!A934)</f>
        <v>934</v>
      </c>
      <c r="B490">
        <v>40388663</v>
      </c>
      <c r="C490">
        <v>40388653</v>
      </c>
      <c r="D490">
        <v>26728690</v>
      </c>
      <c r="E490">
        <v>26675980</v>
      </c>
      <c r="F490">
        <v>1</v>
      </c>
      <c r="G490">
        <v>26675980</v>
      </c>
      <c r="H490">
        <v>3</v>
      </c>
      <c r="I490" t="s">
        <v>1285</v>
      </c>
      <c r="J490" t="s">
        <v>3</v>
      </c>
      <c r="K490" t="s">
        <v>1286</v>
      </c>
      <c r="L490">
        <v>1348</v>
      </c>
      <c r="N490">
        <v>1009</v>
      </c>
      <c r="O490" t="s">
        <v>57</v>
      </c>
      <c r="P490" t="s">
        <v>57</v>
      </c>
      <c r="Q490">
        <v>1000</v>
      </c>
      <c r="X490">
        <v>8.9999999999999993E-3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s">
        <v>3</v>
      </c>
      <c r="AG490">
        <v>8.9999999999999993E-3</v>
      </c>
      <c r="AH490">
        <v>3</v>
      </c>
      <c r="AI490">
        <v>-1</v>
      </c>
      <c r="AJ490" t="s">
        <v>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ROW(Source!A936)</f>
        <v>936</v>
      </c>
      <c r="B491">
        <v>40388671</v>
      </c>
      <c r="C491">
        <v>40388665</v>
      </c>
      <c r="D491">
        <v>26715131</v>
      </c>
      <c r="E491">
        <v>26675980</v>
      </c>
      <c r="F491">
        <v>1</v>
      </c>
      <c r="G491">
        <v>26675980</v>
      </c>
      <c r="H491">
        <v>1</v>
      </c>
      <c r="I491" t="s">
        <v>901</v>
      </c>
      <c r="J491" t="s">
        <v>3</v>
      </c>
      <c r="K491" t="s">
        <v>902</v>
      </c>
      <c r="L491">
        <v>1191</v>
      </c>
      <c r="N491">
        <v>1013</v>
      </c>
      <c r="O491" t="s">
        <v>903</v>
      </c>
      <c r="P491" t="s">
        <v>903</v>
      </c>
      <c r="Q491">
        <v>1</v>
      </c>
      <c r="X491">
        <v>2.13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1</v>
      </c>
      <c r="AF491" t="s">
        <v>3</v>
      </c>
      <c r="AG491">
        <v>2.13</v>
      </c>
      <c r="AH491">
        <v>2</v>
      </c>
      <c r="AI491">
        <v>40388666</v>
      </c>
      <c r="AJ491">
        <v>496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ROW(Source!A936)</f>
        <v>936</v>
      </c>
      <c r="B492">
        <v>40388672</v>
      </c>
      <c r="C492">
        <v>40388665</v>
      </c>
      <c r="D492">
        <v>26788215</v>
      </c>
      <c r="E492">
        <v>1</v>
      </c>
      <c r="F492">
        <v>1</v>
      </c>
      <c r="G492">
        <v>26675980</v>
      </c>
      <c r="H492">
        <v>2</v>
      </c>
      <c r="I492" t="s">
        <v>932</v>
      </c>
      <c r="J492" t="s">
        <v>933</v>
      </c>
      <c r="K492" t="s">
        <v>934</v>
      </c>
      <c r="L492">
        <v>1367</v>
      </c>
      <c r="N492">
        <v>1011</v>
      </c>
      <c r="O492" t="s">
        <v>907</v>
      </c>
      <c r="P492" t="s">
        <v>907</v>
      </c>
      <c r="Q492">
        <v>1</v>
      </c>
      <c r="X492">
        <v>0.01</v>
      </c>
      <c r="Y492">
        <v>0</v>
      </c>
      <c r="Z492">
        <v>76.81</v>
      </c>
      <c r="AA492">
        <v>14.36</v>
      </c>
      <c r="AB492">
        <v>0</v>
      </c>
      <c r="AC492">
        <v>0</v>
      </c>
      <c r="AD492">
        <v>1</v>
      </c>
      <c r="AE492">
        <v>0</v>
      </c>
      <c r="AF492" t="s">
        <v>3</v>
      </c>
      <c r="AG492">
        <v>0.01</v>
      </c>
      <c r="AH492">
        <v>2</v>
      </c>
      <c r="AI492">
        <v>40388667</v>
      </c>
      <c r="AJ492">
        <v>497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ROW(Source!A936)</f>
        <v>936</v>
      </c>
      <c r="B493">
        <v>40388673</v>
      </c>
      <c r="C493">
        <v>40388665</v>
      </c>
      <c r="D493">
        <v>26787555</v>
      </c>
      <c r="E493">
        <v>1</v>
      </c>
      <c r="F493">
        <v>1</v>
      </c>
      <c r="G493">
        <v>26675980</v>
      </c>
      <c r="H493">
        <v>2</v>
      </c>
      <c r="I493" t="s">
        <v>995</v>
      </c>
      <c r="J493" t="s">
        <v>996</v>
      </c>
      <c r="K493" t="s">
        <v>997</v>
      </c>
      <c r="L493">
        <v>1367</v>
      </c>
      <c r="N493">
        <v>1011</v>
      </c>
      <c r="O493" t="s">
        <v>907</v>
      </c>
      <c r="P493" t="s">
        <v>907</v>
      </c>
      <c r="Q493">
        <v>1</v>
      </c>
      <c r="X493">
        <v>0.01</v>
      </c>
      <c r="Y493">
        <v>0</v>
      </c>
      <c r="Z493">
        <v>73</v>
      </c>
      <c r="AA493">
        <v>16.899999999999999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0.01</v>
      </c>
      <c r="AH493">
        <v>2</v>
      </c>
      <c r="AI493">
        <v>40388668</v>
      </c>
      <c r="AJ493">
        <v>498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ROW(Source!A936)</f>
        <v>936</v>
      </c>
      <c r="B494">
        <v>40388674</v>
      </c>
      <c r="C494">
        <v>40388665</v>
      </c>
      <c r="D494">
        <v>26764645</v>
      </c>
      <c r="E494">
        <v>1</v>
      </c>
      <c r="F494">
        <v>1</v>
      </c>
      <c r="G494">
        <v>26675980</v>
      </c>
      <c r="H494">
        <v>3</v>
      </c>
      <c r="I494" t="s">
        <v>1136</v>
      </c>
      <c r="J494" t="s">
        <v>1137</v>
      </c>
      <c r="K494" t="s">
        <v>1138</v>
      </c>
      <c r="L494">
        <v>1346</v>
      </c>
      <c r="N494">
        <v>1009</v>
      </c>
      <c r="O494" t="s">
        <v>318</v>
      </c>
      <c r="P494" t="s">
        <v>318</v>
      </c>
      <c r="Q494">
        <v>1</v>
      </c>
      <c r="X494">
        <v>9</v>
      </c>
      <c r="Y494">
        <v>29.9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9</v>
      </c>
      <c r="AH494">
        <v>2</v>
      </c>
      <c r="AI494">
        <v>40388669</v>
      </c>
      <c r="AJ494">
        <v>499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ROW(Source!A936)</f>
        <v>936</v>
      </c>
      <c r="B495">
        <v>40388675</v>
      </c>
      <c r="C495">
        <v>40388665</v>
      </c>
      <c r="D495">
        <v>26764092</v>
      </c>
      <c r="E495">
        <v>1</v>
      </c>
      <c r="F495">
        <v>1</v>
      </c>
      <c r="G495">
        <v>26675980</v>
      </c>
      <c r="H495">
        <v>3</v>
      </c>
      <c r="I495" t="s">
        <v>1139</v>
      </c>
      <c r="J495" t="s">
        <v>1140</v>
      </c>
      <c r="K495" t="s">
        <v>1141</v>
      </c>
      <c r="L495">
        <v>1348</v>
      </c>
      <c r="N495">
        <v>1009</v>
      </c>
      <c r="O495" t="s">
        <v>57</v>
      </c>
      <c r="P495" t="s">
        <v>57</v>
      </c>
      <c r="Q495">
        <v>1000</v>
      </c>
      <c r="X495">
        <v>1.48E-3</v>
      </c>
      <c r="Y495">
        <v>12534.98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1.48E-3</v>
      </c>
      <c r="AH495">
        <v>2</v>
      </c>
      <c r="AI495">
        <v>40388670</v>
      </c>
      <c r="AJ495">
        <v>500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ROW(Source!A971)</f>
        <v>971</v>
      </c>
      <c r="B496">
        <v>40388700</v>
      </c>
      <c r="C496">
        <v>40388676</v>
      </c>
      <c r="D496">
        <v>26715131</v>
      </c>
      <c r="E496">
        <v>26675980</v>
      </c>
      <c r="F496">
        <v>1</v>
      </c>
      <c r="G496">
        <v>26675980</v>
      </c>
      <c r="H496">
        <v>1</v>
      </c>
      <c r="I496" t="s">
        <v>901</v>
      </c>
      <c r="J496" t="s">
        <v>3</v>
      </c>
      <c r="K496" t="s">
        <v>902</v>
      </c>
      <c r="L496">
        <v>1191</v>
      </c>
      <c r="N496">
        <v>1013</v>
      </c>
      <c r="O496" t="s">
        <v>903</v>
      </c>
      <c r="P496" t="s">
        <v>903</v>
      </c>
      <c r="Q496">
        <v>1</v>
      </c>
      <c r="X496">
        <v>536.30999999999995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1</v>
      </c>
      <c r="AE496">
        <v>1</v>
      </c>
      <c r="AF496" t="s">
        <v>3</v>
      </c>
      <c r="AG496">
        <v>536.30999999999995</v>
      </c>
      <c r="AH496">
        <v>2</v>
      </c>
      <c r="AI496">
        <v>40388677</v>
      </c>
      <c r="AJ496">
        <v>501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ROW(Source!A971)</f>
        <v>971</v>
      </c>
      <c r="B497">
        <v>40388701</v>
      </c>
      <c r="C497">
        <v>40388676</v>
      </c>
      <c r="D497">
        <v>26787933</v>
      </c>
      <c r="E497">
        <v>1</v>
      </c>
      <c r="F497">
        <v>1</v>
      </c>
      <c r="G497">
        <v>26675980</v>
      </c>
      <c r="H497">
        <v>2</v>
      </c>
      <c r="I497" t="s">
        <v>1106</v>
      </c>
      <c r="J497" t="s">
        <v>1107</v>
      </c>
      <c r="K497" t="s">
        <v>1108</v>
      </c>
      <c r="L497">
        <v>1367</v>
      </c>
      <c r="N497">
        <v>1011</v>
      </c>
      <c r="O497" t="s">
        <v>907</v>
      </c>
      <c r="P497" t="s">
        <v>907</v>
      </c>
      <c r="Q497">
        <v>1</v>
      </c>
      <c r="X497">
        <v>86.06</v>
      </c>
      <c r="Y497">
        <v>0</v>
      </c>
      <c r="Z497">
        <v>43.4</v>
      </c>
      <c r="AA497">
        <v>2.68</v>
      </c>
      <c r="AB497">
        <v>0</v>
      </c>
      <c r="AC497">
        <v>0</v>
      </c>
      <c r="AD497">
        <v>1</v>
      </c>
      <c r="AE497">
        <v>0</v>
      </c>
      <c r="AF497" t="s">
        <v>3</v>
      </c>
      <c r="AG497">
        <v>86.06</v>
      </c>
      <c r="AH497">
        <v>2</v>
      </c>
      <c r="AI497">
        <v>40388678</v>
      </c>
      <c r="AJ497">
        <v>502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ROW(Source!A971)</f>
        <v>971</v>
      </c>
      <c r="B498">
        <v>40388702</v>
      </c>
      <c r="C498">
        <v>40388676</v>
      </c>
      <c r="D498">
        <v>26787934</v>
      </c>
      <c r="E498">
        <v>1</v>
      </c>
      <c r="F498">
        <v>1</v>
      </c>
      <c r="G498">
        <v>26675980</v>
      </c>
      <c r="H498">
        <v>2</v>
      </c>
      <c r="I498" t="s">
        <v>1109</v>
      </c>
      <c r="J498" t="s">
        <v>1110</v>
      </c>
      <c r="K498" t="s">
        <v>1111</v>
      </c>
      <c r="L498">
        <v>1367</v>
      </c>
      <c r="N498">
        <v>1011</v>
      </c>
      <c r="O498" t="s">
        <v>907</v>
      </c>
      <c r="P498" t="s">
        <v>907</v>
      </c>
      <c r="Q498">
        <v>1</v>
      </c>
      <c r="X498">
        <v>3.03</v>
      </c>
      <c r="Y498">
        <v>0</v>
      </c>
      <c r="Z498">
        <v>1.0900000000000001</v>
      </c>
      <c r="AA498">
        <v>0.09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3.03</v>
      </c>
      <c r="AH498">
        <v>2</v>
      </c>
      <c r="AI498">
        <v>40388679</v>
      </c>
      <c r="AJ498">
        <v>503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ROW(Source!A971)</f>
        <v>971</v>
      </c>
      <c r="B499">
        <v>40388703</v>
      </c>
      <c r="C499">
        <v>40388676</v>
      </c>
      <c r="D499">
        <v>26788261</v>
      </c>
      <c r="E499">
        <v>1</v>
      </c>
      <c r="F499">
        <v>1</v>
      </c>
      <c r="G499">
        <v>26675980</v>
      </c>
      <c r="H499">
        <v>2</v>
      </c>
      <c r="I499" t="s">
        <v>1112</v>
      </c>
      <c r="J499" t="s">
        <v>1113</v>
      </c>
      <c r="K499" t="s">
        <v>1114</v>
      </c>
      <c r="L499">
        <v>1367</v>
      </c>
      <c r="N499">
        <v>1011</v>
      </c>
      <c r="O499" t="s">
        <v>907</v>
      </c>
      <c r="P499" t="s">
        <v>907</v>
      </c>
      <c r="Q499">
        <v>1</v>
      </c>
      <c r="X499">
        <v>4.24</v>
      </c>
      <c r="Y499">
        <v>0</v>
      </c>
      <c r="Z499">
        <v>0.68</v>
      </c>
      <c r="AA499">
        <v>0.04</v>
      </c>
      <c r="AB499">
        <v>0</v>
      </c>
      <c r="AC499">
        <v>0</v>
      </c>
      <c r="AD499">
        <v>1</v>
      </c>
      <c r="AE499">
        <v>0</v>
      </c>
      <c r="AF499" t="s">
        <v>3</v>
      </c>
      <c r="AG499">
        <v>4.24</v>
      </c>
      <c r="AH499">
        <v>2</v>
      </c>
      <c r="AI499">
        <v>40388680</v>
      </c>
      <c r="AJ499">
        <v>504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ROW(Source!A971)</f>
        <v>971</v>
      </c>
      <c r="B500">
        <v>40388704</v>
      </c>
      <c r="C500">
        <v>40388676</v>
      </c>
      <c r="D500">
        <v>26788284</v>
      </c>
      <c r="E500">
        <v>1</v>
      </c>
      <c r="F500">
        <v>1</v>
      </c>
      <c r="G500">
        <v>26675980</v>
      </c>
      <c r="H500">
        <v>2</v>
      </c>
      <c r="I500" t="s">
        <v>1124</v>
      </c>
      <c r="J500" t="s">
        <v>1125</v>
      </c>
      <c r="K500" t="s">
        <v>1126</v>
      </c>
      <c r="L500">
        <v>1367</v>
      </c>
      <c r="N500">
        <v>1011</v>
      </c>
      <c r="O500" t="s">
        <v>907</v>
      </c>
      <c r="P500" t="s">
        <v>907</v>
      </c>
      <c r="Q500">
        <v>1</v>
      </c>
      <c r="X500">
        <v>2.5499999999999998</v>
      </c>
      <c r="Y500">
        <v>0</v>
      </c>
      <c r="Z500">
        <v>61.48</v>
      </c>
      <c r="AA500">
        <v>20.64</v>
      </c>
      <c r="AB500">
        <v>0</v>
      </c>
      <c r="AC500">
        <v>0</v>
      </c>
      <c r="AD500">
        <v>1</v>
      </c>
      <c r="AE500">
        <v>0</v>
      </c>
      <c r="AF500" t="s">
        <v>3</v>
      </c>
      <c r="AG500">
        <v>2.5499999999999998</v>
      </c>
      <c r="AH500">
        <v>2</v>
      </c>
      <c r="AI500">
        <v>40388681</v>
      </c>
      <c r="AJ500">
        <v>505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ROW(Source!A971)</f>
        <v>971</v>
      </c>
      <c r="B501">
        <v>40388705</v>
      </c>
      <c r="C501">
        <v>40388676</v>
      </c>
      <c r="D501">
        <v>26787551</v>
      </c>
      <c r="E501">
        <v>1</v>
      </c>
      <c r="F501">
        <v>1</v>
      </c>
      <c r="G501">
        <v>26675980</v>
      </c>
      <c r="H501">
        <v>2</v>
      </c>
      <c r="I501" t="s">
        <v>953</v>
      </c>
      <c r="J501" t="s">
        <v>954</v>
      </c>
      <c r="K501" t="s">
        <v>955</v>
      </c>
      <c r="L501">
        <v>1367</v>
      </c>
      <c r="N501">
        <v>1011</v>
      </c>
      <c r="O501" t="s">
        <v>907</v>
      </c>
      <c r="P501" t="s">
        <v>907</v>
      </c>
      <c r="Q501">
        <v>1</v>
      </c>
      <c r="X501">
        <v>12.13</v>
      </c>
      <c r="Y501">
        <v>0</v>
      </c>
      <c r="Z501">
        <v>106.74</v>
      </c>
      <c r="AA501">
        <v>19.2</v>
      </c>
      <c r="AB501">
        <v>0</v>
      </c>
      <c r="AC501">
        <v>0</v>
      </c>
      <c r="AD501">
        <v>1</v>
      </c>
      <c r="AE501">
        <v>0</v>
      </c>
      <c r="AF501" t="s">
        <v>3</v>
      </c>
      <c r="AG501">
        <v>12.13</v>
      </c>
      <c r="AH501">
        <v>2</v>
      </c>
      <c r="AI501">
        <v>40388682</v>
      </c>
      <c r="AJ501">
        <v>506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ROW(Source!A971)</f>
        <v>971</v>
      </c>
      <c r="B502">
        <v>40388706</v>
      </c>
      <c r="C502">
        <v>40388676</v>
      </c>
      <c r="D502">
        <v>26787746</v>
      </c>
      <c r="E502">
        <v>1</v>
      </c>
      <c r="F502">
        <v>1</v>
      </c>
      <c r="G502">
        <v>26675980</v>
      </c>
      <c r="H502">
        <v>2</v>
      </c>
      <c r="I502" t="s">
        <v>1055</v>
      </c>
      <c r="J502" t="s">
        <v>1056</v>
      </c>
      <c r="K502" t="s">
        <v>1057</v>
      </c>
      <c r="L502">
        <v>1367</v>
      </c>
      <c r="N502">
        <v>1011</v>
      </c>
      <c r="O502" t="s">
        <v>907</v>
      </c>
      <c r="P502" t="s">
        <v>907</v>
      </c>
      <c r="Q502">
        <v>1</v>
      </c>
      <c r="X502">
        <v>5.98</v>
      </c>
      <c r="Y502">
        <v>0</v>
      </c>
      <c r="Z502">
        <v>2.06</v>
      </c>
      <c r="AA502">
        <v>0.09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5.98</v>
      </c>
      <c r="AH502">
        <v>2</v>
      </c>
      <c r="AI502">
        <v>40388683</v>
      </c>
      <c r="AJ502">
        <v>507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ROW(Source!A971)</f>
        <v>971</v>
      </c>
      <c r="B503">
        <v>40388707</v>
      </c>
      <c r="C503">
        <v>40388676</v>
      </c>
      <c r="D503">
        <v>26787801</v>
      </c>
      <c r="E503">
        <v>1</v>
      </c>
      <c r="F503">
        <v>1</v>
      </c>
      <c r="G503">
        <v>26675980</v>
      </c>
      <c r="H503">
        <v>2</v>
      </c>
      <c r="I503" t="s">
        <v>1142</v>
      </c>
      <c r="J503" t="s">
        <v>1143</v>
      </c>
      <c r="K503" t="s">
        <v>1144</v>
      </c>
      <c r="L503">
        <v>1367</v>
      </c>
      <c r="N503">
        <v>1011</v>
      </c>
      <c r="O503" t="s">
        <v>907</v>
      </c>
      <c r="P503" t="s">
        <v>907</v>
      </c>
      <c r="Q503">
        <v>1</v>
      </c>
      <c r="X503">
        <v>3.65</v>
      </c>
      <c r="Y503">
        <v>0</v>
      </c>
      <c r="Z503">
        <v>117.73</v>
      </c>
      <c r="AA503">
        <v>24.08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3.65</v>
      </c>
      <c r="AH503">
        <v>2</v>
      </c>
      <c r="AI503">
        <v>40388684</v>
      </c>
      <c r="AJ503">
        <v>508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ROW(Source!A971)</f>
        <v>971</v>
      </c>
      <c r="B504">
        <v>40388708</v>
      </c>
      <c r="C504">
        <v>40388676</v>
      </c>
      <c r="D504">
        <v>26715879</v>
      </c>
      <c r="E504">
        <v>26675980</v>
      </c>
      <c r="F504">
        <v>1</v>
      </c>
      <c r="G504">
        <v>26675980</v>
      </c>
      <c r="H504">
        <v>2</v>
      </c>
      <c r="I504" t="s">
        <v>929</v>
      </c>
      <c r="J504" t="s">
        <v>3</v>
      </c>
      <c r="K504" t="s">
        <v>930</v>
      </c>
      <c r="L504">
        <v>1344</v>
      </c>
      <c r="N504">
        <v>1008</v>
      </c>
      <c r="O504" t="s">
        <v>931</v>
      </c>
      <c r="P504" t="s">
        <v>931</v>
      </c>
      <c r="Q504">
        <v>1</v>
      </c>
      <c r="X504">
        <v>564.26</v>
      </c>
      <c r="Y504">
        <v>0</v>
      </c>
      <c r="Z504">
        <v>1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564.26</v>
      </c>
      <c r="AH504">
        <v>2</v>
      </c>
      <c r="AI504">
        <v>40388685</v>
      </c>
      <c r="AJ504">
        <v>509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ROW(Source!A971)</f>
        <v>971</v>
      </c>
      <c r="B505">
        <v>40388709</v>
      </c>
      <c r="C505">
        <v>40388676</v>
      </c>
      <c r="D505">
        <v>26764634</v>
      </c>
      <c r="E505">
        <v>1</v>
      </c>
      <c r="F505">
        <v>1</v>
      </c>
      <c r="G505">
        <v>26675980</v>
      </c>
      <c r="H505">
        <v>3</v>
      </c>
      <c r="I505" t="s">
        <v>1058</v>
      </c>
      <c r="J505" t="s">
        <v>1059</v>
      </c>
      <c r="K505" t="s">
        <v>1060</v>
      </c>
      <c r="L505">
        <v>1348</v>
      </c>
      <c r="N505">
        <v>1009</v>
      </c>
      <c r="O505" t="s">
        <v>57</v>
      </c>
      <c r="P505" t="s">
        <v>57</v>
      </c>
      <c r="Q505">
        <v>1000</v>
      </c>
      <c r="X505">
        <v>6.9000000000000006E-2</v>
      </c>
      <c r="Y505">
        <v>7191.81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6.9000000000000006E-2</v>
      </c>
      <c r="AH505">
        <v>2</v>
      </c>
      <c r="AI505">
        <v>40388692</v>
      </c>
      <c r="AJ505">
        <v>516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ROW(Source!A971)</f>
        <v>971</v>
      </c>
      <c r="B506">
        <v>40388710</v>
      </c>
      <c r="C506">
        <v>40388676</v>
      </c>
      <c r="D506">
        <v>26763569</v>
      </c>
      <c r="E506">
        <v>1</v>
      </c>
      <c r="F506">
        <v>1</v>
      </c>
      <c r="G506">
        <v>26675980</v>
      </c>
      <c r="H506">
        <v>3</v>
      </c>
      <c r="I506" t="s">
        <v>1115</v>
      </c>
      <c r="J506" t="s">
        <v>1116</v>
      </c>
      <c r="K506" t="s">
        <v>1117</v>
      </c>
      <c r="L506">
        <v>1339</v>
      </c>
      <c r="N506">
        <v>1007</v>
      </c>
      <c r="O506" t="s">
        <v>44</v>
      </c>
      <c r="P506" t="s">
        <v>44</v>
      </c>
      <c r="Q506">
        <v>1</v>
      </c>
      <c r="X506">
        <v>7.91</v>
      </c>
      <c r="Y506">
        <v>5.91</v>
      </c>
      <c r="Z506">
        <v>0</v>
      </c>
      <c r="AA506">
        <v>0</v>
      </c>
      <c r="AB506">
        <v>0</v>
      </c>
      <c r="AC506">
        <v>0</v>
      </c>
      <c r="AD506">
        <v>1</v>
      </c>
      <c r="AE506">
        <v>0</v>
      </c>
      <c r="AF506" t="s">
        <v>3</v>
      </c>
      <c r="AG506">
        <v>7.91</v>
      </c>
      <c r="AH506">
        <v>2</v>
      </c>
      <c r="AI506">
        <v>40388694</v>
      </c>
      <c r="AJ506">
        <v>518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ROW(Source!A971)</f>
        <v>971</v>
      </c>
      <c r="B507">
        <v>40388711</v>
      </c>
      <c r="C507">
        <v>40388676</v>
      </c>
      <c r="D507">
        <v>26764081</v>
      </c>
      <c r="E507">
        <v>1</v>
      </c>
      <c r="F507">
        <v>1</v>
      </c>
      <c r="G507">
        <v>26675980</v>
      </c>
      <c r="H507">
        <v>3</v>
      </c>
      <c r="I507" t="s">
        <v>1118</v>
      </c>
      <c r="J507" t="s">
        <v>1119</v>
      </c>
      <c r="K507" t="s">
        <v>1120</v>
      </c>
      <c r="L507">
        <v>1339</v>
      </c>
      <c r="N507">
        <v>1007</v>
      </c>
      <c r="O507" t="s">
        <v>44</v>
      </c>
      <c r="P507" t="s">
        <v>44</v>
      </c>
      <c r="Q507">
        <v>1</v>
      </c>
      <c r="X507">
        <v>1.52</v>
      </c>
      <c r="Y507">
        <v>5.67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0</v>
      </c>
      <c r="AF507" t="s">
        <v>3</v>
      </c>
      <c r="AG507">
        <v>1.52</v>
      </c>
      <c r="AH507">
        <v>2</v>
      </c>
      <c r="AI507">
        <v>40388695</v>
      </c>
      <c r="AJ507">
        <v>519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ROW(Source!A971)</f>
        <v>971</v>
      </c>
      <c r="B508">
        <v>40388712</v>
      </c>
      <c r="C508">
        <v>40388676</v>
      </c>
      <c r="D508">
        <v>26781701</v>
      </c>
      <c r="E508">
        <v>1</v>
      </c>
      <c r="F508">
        <v>1</v>
      </c>
      <c r="G508">
        <v>26675980</v>
      </c>
      <c r="H508">
        <v>3</v>
      </c>
      <c r="I508" t="s">
        <v>1145</v>
      </c>
      <c r="J508" t="s">
        <v>1146</v>
      </c>
      <c r="K508" t="s">
        <v>1147</v>
      </c>
      <c r="L508">
        <v>1339</v>
      </c>
      <c r="N508">
        <v>1007</v>
      </c>
      <c r="O508" t="s">
        <v>44</v>
      </c>
      <c r="P508" t="s">
        <v>44</v>
      </c>
      <c r="Q508">
        <v>1</v>
      </c>
      <c r="X508">
        <v>2.75</v>
      </c>
      <c r="Y508">
        <v>745.24</v>
      </c>
      <c r="Z508">
        <v>0</v>
      </c>
      <c r="AA508">
        <v>0</v>
      </c>
      <c r="AB508">
        <v>0</v>
      </c>
      <c r="AC508">
        <v>0</v>
      </c>
      <c r="AD508">
        <v>1</v>
      </c>
      <c r="AE508">
        <v>0</v>
      </c>
      <c r="AF508" t="s">
        <v>3</v>
      </c>
      <c r="AG508">
        <v>2.75</v>
      </c>
      <c r="AH508">
        <v>2</v>
      </c>
      <c r="AI508">
        <v>40388696</v>
      </c>
      <c r="AJ508">
        <v>520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ROW(Source!A971)</f>
        <v>971</v>
      </c>
      <c r="B509">
        <v>40388713</v>
      </c>
      <c r="C509">
        <v>40388676</v>
      </c>
      <c r="D509">
        <v>26782073</v>
      </c>
      <c r="E509">
        <v>1</v>
      </c>
      <c r="F509">
        <v>1</v>
      </c>
      <c r="G509">
        <v>26675980</v>
      </c>
      <c r="H509">
        <v>3</v>
      </c>
      <c r="I509" t="s">
        <v>1148</v>
      </c>
      <c r="J509" t="s">
        <v>1149</v>
      </c>
      <c r="K509" t="s">
        <v>1150</v>
      </c>
      <c r="L509">
        <v>1348</v>
      </c>
      <c r="N509">
        <v>1009</v>
      </c>
      <c r="O509" t="s">
        <v>57</v>
      </c>
      <c r="P509" t="s">
        <v>57</v>
      </c>
      <c r="Q509">
        <v>1000</v>
      </c>
      <c r="X509">
        <v>4.2000000000000003E-2</v>
      </c>
      <c r="Y509">
        <v>4495.6499999999996</v>
      </c>
      <c r="Z509">
        <v>0</v>
      </c>
      <c r="AA509">
        <v>0</v>
      </c>
      <c r="AB509">
        <v>0</v>
      </c>
      <c r="AC509">
        <v>0</v>
      </c>
      <c r="AD509">
        <v>1</v>
      </c>
      <c r="AE509">
        <v>0</v>
      </c>
      <c r="AF509" t="s">
        <v>3</v>
      </c>
      <c r="AG509">
        <v>4.2000000000000003E-2</v>
      </c>
      <c r="AH509">
        <v>2</v>
      </c>
      <c r="AI509">
        <v>40388697</v>
      </c>
      <c r="AJ509">
        <v>521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ROW(Source!A971)</f>
        <v>971</v>
      </c>
      <c r="B510">
        <v>40388714</v>
      </c>
      <c r="C510">
        <v>40388676</v>
      </c>
      <c r="D510">
        <v>26782075</v>
      </c>
      <c r="E510">
        <v>1</v>
      </c>
      <c r="F510">
        <v>1</v>
      </c>
      <c r="G510">
        <v>26675980</v>
      </c>
      <c r="H510">
        <v>3</v>
      </c>
      <c r="I510" t="s">
        <v>1151</v>
      </c>
      <c r="J510" t="s">
        <v>1152</v>
      </c>
      <c r="K510" t="s">
        <v>1153</v>
      </c>
      <c r="L510">
        <v>1348</v>
      </c>
      <c r="N510">
        <v>1009</v>
      </c>
      <c r="O510" t="s">
        <v>57</v>
      </c>
      <c r="P510" t="s">
        <v>57</v>
      </c>
      <c r="Q510">
        <v>1000</v>
      </c>
      <c r="X510">
        <v>0.113</v>
      </c>
      <c r="Y510">
        <v>4673.1499999999996</v>
      </c>
      <c r="Z510">
        <v>0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3</v>
      </c>
      <c r="AG510">
        <v>0.113</v>
      </c>
      <c r="AH510">
        <v>2</v>
      </c>
      <c r="AI510">
        <v>40388698</v>
      </c>
      <c r="AJ510">
        <v>522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ROW(Source!A971)</f>
        <v>971</v>
      </c>
      <c r="B511">
        <v>40388715</v>
      </c>
      <c r="C511">
        <v>40388676</v>
      </c>
      <c r="D511">
        <v>26728145</v>
      </c>
      <c r="E511">
        <v>26675980</v>
      </c>
      <c r="F511">
        <v>1</v>
      </c>
      <c r="G511">
        <v>26675980</v>
      </c>
      <c r="H511">
        <v>3</v>
      </c>
      <c r="I511" t="s">
        <v>1281</v>
      </c>
      <c r="J511" t="s">
        <v>3</v>
      </c>
      <c r="K511" t="s">
        <v>1287</v>
      </c>
      <c r="L511">
        <v>1348</v>
      </c>
      <c r="N511">
        <v>1009</v>
      </c>
      <c r="O511" t="s">
        <v>57</v>
      </c>
      <c r="P511" t="s">
        <v>57</v>
      </c>
      <c r="Q511">
        <v>1000</v>
      </c>
      <c r="X511">
        <v>1.494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 t="s">
        <v>3</v>
      </c>
      <c r="AG511">
        <v>1.494</v>
      </c>
      <c r="AH511">
        <v>3</v>
      </c>
      <c r="AI511">
        <v>-1</v>
      </c>
      <c r="AJ511" t="s">
        <v>3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ROW(Source!A971)</f>
        <v>971</v>
      </c>
      <c r="B512">
        <v>40388716</v>
      </c>
      <c r="C512">
        <v>40388676</v>
      </c>
      <c r="D512">
        <v>26728145</v>
      </c>
      <c r="E512">
        <v>26675980</v>
      </c>
      <c r="F512">
        <v>1</v>
      </c>
      <c r="G512">
        <v>26675980</v>
      </c>
      <c r="H512">
        <v>3</v>
      </c>
      <c r="I512" t="s">
        <v>1281</v>
      </c>
      <c r="J512" t="s">
        <v>3</v>
      </c>
      <c r="K512" t="s">
        <v>1288</v>
      </c>
      <c r="L512">
        <v>1348</v>
      </c>
      <c r="N512">
        <v>1009</v>
      </c>
      <c r="O512" t="s">
        <v>57</v>
      </c>
      <c r="P512" t="s">
        <v>57</v>
      </c>
      <c r="Q512">
        <v>1000</v>
      </c>
      <c r="X512">
        <v>0.54400000000000004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 t="s">
        <v>3</v>
      </c>
      <c r="AG512">
        <v>0.54400000000000004</v>
      </c>
      <c r="AH512">
        <v>3</v>
      </c>
      <c r="AI512">
        <v>-1</v>
      </c>
      <c r="AJ512" t="s">
        <v>3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ROW(Source!A971)</f>
        <v>971</v>
      </c>
      <c r="B513">
        <v>40388717</v>
      </c>
      <c r="C513">
        <v>40388676</v>
      </c>
      <c r="D513">
        <v>26729862</v>
      </c>
      <c r="E513">
        <v>26675980</v>
      </c>
      <c r="F513">
        <v>1</v>
      </c>
      <c r="G513">
        <v>26675980</v>
      </c>
      <c r="H513">
        <v>3</v>
      </c>
      <c r="I513" t="s">
        <v>1277</v>
      </c>
      <c r="J513" t="s">
        <v>3</v>
      </c>
      <c r="K513" t="s">
        <v>1289</v>
      </c>
      <c r="L513">
        <v>1301</v>
      </c>
      <c r="N513">
        <v>1003</v>
      </c>
      <c r="O513" t="s">
        <v>530</v>
      </c>
      <c r="P513" t="s">
        <v>530</v>
      </c>
      <c r="Q513">
        <v>1</v>
      </c>
      <c r="X513">
        <v>118.9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 t="s">
        <v>3</v>
      </c>
      <c r="AG513">
        <v>118.9</v>
      </c>
      <c r="AH513">
        <v>3</v>
      </c>
      <c r="AI513">
        <v>-1</v>
      </c>
      <c r="AJ513" t="s">
        <v>3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ROW(Source!A971)</f>
        <v>971</v>
      </c>
      <c r="B514">
        <v>40388718</v>
      </c>
      <c r="C514">
        <v>40388676</v>
      </c>
      <c r="D514">
        <v>26736904</v>
      </c>
      <c r="E514">
        <v>26675980</v>
      </c>
      <c r="F514">
        <v>1</v>
      </c>
      <c r="G514">
        <v>26675980</v>
      </c>
      <c r="H514">
        <v>3</v>
      </c>
      <c r="I514" t="s">
        <v>991</v>
      </c>
      <c r="J514" t="s">
        <v>3</v>
      </c>
      <c r="K514" t="s">
        <v>992</v>
      </c>
      <c r="L514">
        <v>1344</v>
      </c>
      <c r="N514">
        <v>1008</v>
      </c>
      <c r="O514" t="s">
        <v>931</v>
      </c>
      <c r="P514" t="s">
        <v>931</v>
      </c>
      <c r="Q514">
        <v>1</v>
      </c>
      <c r="X514">
        <v>80.319999999999993</v>
      </c>
      <c r="Y514">
        <v>1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80.319999999999993</v>
      </c>
      <c r="AH514">
        <v>2</v>
      </c>
      <c r="AI514">
        <v>40388699</v>
      </c>
      <c r="AJ514">
        <v>523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ROW(Source!A979)</f>
        <v>979</v>
      </c>
      <c r="B515">
        <v>40388732</v>
      </c>
      <c r="C515">
        <v>40388726</v>
      </c>
      <c r="D515">
        <v>26715131</v>
      </c>
      <c r="E515">
        <v>26675980</v>
      </c>
      <c r="F515">
        <v>1</v>
      </c>
      <c r="G515">
        <v>26675980</v>
      </c>
      <c r="H515">
        <v>1</v>
      </c>
      <c r="I515" t="s">
        <v>901</v>
      </c>
      <c r="J515" t="s">
        <v>3</v>
      </c>
      <c r="K515" t="s">
        <v>902</v>
      </c>
      <c r="L515">
        <v>1191</v>
      </c>
      <c r="N515">
        <v>1013</v>
      </c>
      <c r="O515" t="s">
        <v>903</v>
      </c>
      <c r="P515" t="s">
        <v>903</v>
      </c>
      <c r="Q515">
        <v>1</v>
      </c>
      <c r="X515">
        <v>5.31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1</v>
      </c>
      <c r="AF515" t="s">
        <v>3</v>
      </c>
      <c r="AG515">
        <v>5.31</v>
      </c>
      <c r="AH515">
        <v>2</v>
      </c>
      <c r="AI515">
        <v>40388727</v>
      </c>
      <c r="AJ515">
        <v>524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ROW(Source!A979)</f>
        <v>979</v>
      </c>
      <c r="B516">
        <v>40388733</v>
      </c>
      <c r="C516">
        <v>40388726</v>
      </c>
      <c r="D516">
        <v>26787841</v>
      </c>
      <c r="E516">
        <v>1</v>
      </c>
      <c r="F516">
        <v>1</v>
      </c>
      <c r="G516">
        <v>26675980</v>
      </c>
      <c r="H516">
        <v>2</v>
      </c>
      <c r="I516" t="s">
        <v>1130</v>
      </c>
      <c r="J516" t="s">
        <v>1131</v>
      </c>
      <c r="K516" t="s">
        <v>1132</v>
      </c>
      <c r="L516">
        <v>1367</v>
      </c>
      <c r="N516">
        <v>1011</v>
      </c>
      <c r="O516" t="s">
        <v>907</v>
      </c>
      <c r="P516" t="s">
        <v>907</v>
      </c>
      <c r="Q516">
        <v>1</v>
      </c>
      <c r="X516">
        <v>1.1200000000000001</v>
      </c>
      <c r="Y516">
        <v>0</v>
      </c>
      <c r="Z516">
        <v>17.32</v>
      </c>
      <c r="AA516">
        <v>1.36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1.1200000000000001</v>
      </c>
      <c r="AH516">
        <v>2</v>
      </c>
      <c r="AI516">
        <v>40388728</v>
      </c>
      <c r="AJ516">
        <v>525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ROW(Source!A979)</f>
        <v>979</v>
      </c>
      <c r="B517">
        <v>40388734</v>
      </c>
      <c r="C517">
        <v>40388726</v>
      </c>
      <c r="D517">
        <v>26715879</v>
      </c>
      <c r="E517">
        <v>26675980</v>
      </c>
      <c r="F517">
        <v>1</v>
      </c>
      <c r="G517">
        <v>26675980</v>
      </c>
      <c r="H517">
        <v>2</v>
      </c>
      <c r="I517" t="s">
        <v>929</v>
      </c>
      <c r="J517" t="s">
        <v>3</v>
      </c>
      <c r="K517" t="s">
        <v>930</v>
      </c>
      <c r="L517">
        <v>1344</v>
      </c>
      <c r="N517">
        <v>1008</v>
      </c>
      <c r="O517" t="s">
        <v>931</v>
      </c>
      <c r="P517" t="s">
        <v>931</v>
      </c>
      <c r="Q517">
        <v>1</v>
      </c>
      <c r="X517">
        <v>1.49</v>
      </c>
      <c r="Y517">
        <v>0</v>
      </c>
      <c r="Z517">
        <v>1</v>
      </c>
      <c r="AA517">
        <v>0</v>
      </c>
      <c r="AB517">
        <v>0</v>
      </c>
      <c r="AC517">
        <v>0</v>
      </c>
      <c r="AD517">
        <v>1</v>
      </c>
      <c r="AE517">
        <v>0</v>
      </c>
      <c r="AF517" t="s">
        <v>3</v>
      </c>
      <c r="AG517">
        <v>1.49</v>
      </c>
      <c r="AH517">
        <v>2</v>
      </c>
      <c r="AI517">
        <v>40388729</v>
      </c>
      <c r="AJ517">
        <v>526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ROW(Source!A979)</f>
        <v>979</v>
      </c>
      <c r="B518">
        <v>40388735</v>
      </c>
      <c r="C518">
        <v>40388726</v>
      </c>
      <c r="D518">
        <v>26763664</v>
      </c>
      <c r="E518">
        <v>1</v>
      </c>
      <c r="F518">
        <v>1</v>
      </c>
      <c r="G518">
        <v>26675980</v>
      </c>
      <c r="H518">
        <v>3</v>
      </c>
      <c r="I518" t="s">
        <v>1133</v>
      </c>
      <c r="J518" t="s">
        <v>1134</v>
      </c>
      <c r="K518" t="s">
        <v>1135</v>
      </c>
      <c r="L518">
        <v>1348</v>
      </c>
      <c r="N518">
        <v>1009</v>
      </c>
      <c r="O518" t="s">
        <v>57</v>
      </c>
      <c r="P518" t="s">
        <v>57</v>
      </c>
      <c r="Q518">
        <v>1000</v>
      </c>
      <c r="X518">
        <v>1.5E-3</v>
      </c>
      <c r="Y518">
        <v>6303.6</v>
      </c>
      <c r="Z518">
        <v>0</v>
      </c>
      <c r="AA518">
        <v>0</v>
      </c>
      <c r="AB518">
        <v>0</v>
      </c>
      <c r="AC518">
        <v>0</v>
      </c>
      <c r="AD518">
        <v>1</v>
      </c>
      <c r="AE518">
        <v>0</v>
      </c>
      <c r="AF518" t="s">
        <v>3</v>
      </c>
      <c r="AG518">
        <v>1.5E-3</v>
      </c>
      <c r="AH518">
        <v>2</v>
      </c>
      <c r="AI518">
        <v>40388731</v>
      </c>
      <c r="AJ518">
        <v>528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ROW(Source!A979)</f>
        <v>979</v>
      </c>
      <c r="B519">
        <v>40388736</v>
      </c>
      <c r="C519">
        <v>40388726</v>
      </c>
      <c r="D519">
        <v>26728690</v>
      </c>
      <c r="E519">
        <v>26675980</v>
      </c>
      <c r="F519">
        <v>1</v>
      </c>
      <c r="G519">
        <v>26675980</v>
      </c>
      <c r="H519">
        <v>3</v>
      </c>
      <c r="I519" t="s">
        <v>1285</v>
      </c>
      <c r="J519" t="s">
        <v>3</v>
      </c>
      <c r="K519" t="s">
        <v>1286</v>
      </c>
      <c r="L519">
        <v>1348</v>
      </c>
      <c r="N519">
        <v>1009</v>
      </c>
      <c r="O519" t="s">
        <v>57</v>
      </c>
      <c r="P519" t="s">
        <v>57</v>
      </c>
      <c r="Q519">
        <v>1000</v>
      </c>
      <c r="X519">
        <v>8.9999999999999993E-3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 t="s">
        <v>3</v>
      </c>
      <c r="AG519">
        <v>8.9999999999999993E-3</v>
      </c>
      <c r="AH519">
        <v>3</v>
      </c>
      <c r="AI519">
        <v>-1</v>
      </c>
      <c r="AJ519" t="s">
        <v>3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ROW(Source!A981)</f>
        <v>981</v>
      </c>
      <c r="B520">
        <v>40388744</v>
      </c>
      <c r="C520">
        <v>40388738</v>
      </c>
      <c r="D520">
        <v>26715131</v>
      </c>
      <c r="E520">
        <v>26675980</v>
      </c>
      <c r="F520">
        <v>1</v>
      </c>
      <c r="G520">
        <v>26675980</v>
      </c>
      <c r="H520">
        <v>1</v>
      </c>
      <c r="I520" t="s">
        <v>901</v>
      </c>
      <c r="J520" t="s">
        <v>3</v>
      </c>
      <c r="K520" t="s">
        <v>902</v>
      </c>
      <c r="L520">
        <v>1191</v>
      </c>
      <c r="N520">
        <v>1013</v>
      </c>
      <c r="O520" t="s">
        <v>903</v>
      </c>
      <c r="P520" t="s">
        <v>903</v>
      </c>
      <c r="Q520">
        <v>1</v>
      </c>
      <c r="X520">
        <v>2.13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1</v>
      </c>
      <c r="AF520" t="s">
        <v>3</v>
      </c>
      <c r="AG520">
        <v>2.13</v>
      </c>
      <c r="AH520">
        <v>2</v>
      </c>
      <c r="AI520">
        <v>40388739</v>
      </c>
      <c r="AJ520">
        <v>529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ROW(Source!A981)</f>
        <v>981</v>
      </c>
      <c r="B521">
        <v>40388745</v>
      </c>
      <c r="C521">
        <v>40388738</v>
      </c>
      <c r="D521">
        <v>26788215</v>
      </c>
      <c r="E521">
        <v>1</v>
      </c>
      <c r="F521">
        <v>1</v>
      </c>
      <c r="G521">
        <v>26675980</v>
      </c>
      <c r="H521">
        <v>2</v>
      </c>
      <c r="I521" t="s">
        <v>932</v>
      </c>
      <c r="J521" t="s">
        <v>933</v>
      </c>
      <c r="K521" t="s">
        <v>934</v>
      </c>
      <c r="L521">
        <v>1367</v>
      </c>
      <c r="N521">
        <v>1011</v>
      </c>
      <c r="O521" t="s">
        <v>907</v>
      </c>
      <c r="P521" t="s">
        <v>907</v>
      </c>
      <c r="Q521">
        <v>1</v>
      </c>
      <c r="X521">
        <v>0.01</v>
      </c>
      <c r="Y521">
        <v>0</v>
      </c>
      <c r="Z521">
        <v>76.81</v>
      </c>
      <c r="AA521">
        <v>14.36</v>
      </c>
      <c r="AB521">
        <v>0</v>
      </c>
      <c r="AC521">
        <v>0</v>
      </c>
      <c r="AD521">
        <v>1</v>
      </c>
      <c r="AE521">
        <v>0</v>
      </c>
      <c r="AF521" t="s">
        <v>3</v>
      </c>
      <c r="AG521">
        <v>0.01</v>
      </c>
      <c r="AH521">
        <v>2</v>
      </c>
      <c r="AI521">
        <v>40388740</v>
      </c>
      <c r="AJ521">
        <v>530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ROW(Source!A981)</f>
        <v>981</v>
      </c>
      <c r="B522">
        <v>40388746</v>
      </c>
      <c r="C522">
        <v>40388738</v>
      </c>
      <c r="D522">
        <v>26787555</v>
      </c>
      <c r="E522">
        <v>1</v>
      </c>
      <c r="F522">
        <v>1</v>
      </c>
      <c r="G522">
        <v>26675980</v>
      </c>
      <c r="H522">
        <v>2</v>
      </c>
      <c r="I522" t="s">
        <v>995</v>
      </c>
      <c r="J522" t="s">
        <v>996</v>
      </c>
      <c r="K522" t="s">
        <v>997</v>
      </c>
      <c r="L522">
        <v>1367</v>
      </c>
      <c r="N522">
        <v>1011</v>
      </c>
      <c r="O522" t="s">
        <v>907</v>
      </c>
      <c r="P522" t="s">
        <v>907</v>
      </c>
      <c r="Q522">
        <v>1</v>
      </c>
      <c r="X522">
        <v>0.01</v>
      </c>
      <c r="Y522">
        <v>0</v>
      </c>
      <c r="Z522">
        <v>73</v>
      </c>
      <c r="AA522">
        <v>16.899999999999999</v>
      </c>
      <c r="AB522">
        <v>0</v>
      </c>
      <c r="AC522">
        <v>0</v>
      </c>
      <c r="AD522">
        <v>1</v>
      </c>
      <c r="AE522">
        <v>0</v>
      </c>
      <c r="AF522" t="s">
        <v>3</v>
      </c>
      <c r="AG522">
        <v>0.01</v>
      </c>
      <c r="AH522">
        <v>2</v>
      </c>
      <c r="AI522">
        <v>40388741</v>
      </c>
      <c r="AJ522">
        <v>531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ROW(Source!A981)</f>
        <v>981</v>
      </c>
      <c r="B523">
        <v>40388747</v>
      </c>
      <c r="C523">
        <v>40388738</v>
      </c>
      <c r="D523">
        <v>26764645</v>
      </c>
      <c r="E523">
        <v>1</v>
      </c>
      <c r="F523">
        <v>1</v>
      </c>
      <c r="G523">
        <v>26675980</v>
      </c>
      <c r="H523">
        <v>3</v>
      </c>
      <c r="I523" t="s">
        <v>1136</v>
      </c>
      <c r="J523" t="s">
        <v>1137</v>
      </c>
      <c r="K523" t="s">
        <v>1138</v>
      </c>
      <c r="L523">
        <v>1346</v>
      </c>
      <c r="N523">
        <v>1009</v>
      </c>
      <c r="O523" t="s">
        <v>318</v>
      </c>
      <c r="P523" t="s">
        <v>318</v>
      </c>
      <c r="Q523">
        <v>1</v>
      </c>
      <c r="X523">
        <v>9</v>
      </c>
      <c r="Y523">
        <v>29.9</v>
      </c>
      <c r="Z523">
        <v>0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3</v>
      </c>
      <c r="AG523">
        <v>9</v>
      </c>
      <c r="AH523">
        <v>2</v>
      </c>
      <c r="AI523">
        <v>40388742</v>
      </c>
      <c r="AJ523">
        <v>532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ROW(Source!A981)</f>
        <v>981</v>
      </c>
      <c r="B524">
        <v>40388748</v>
      </c>
      <c r="C524">
        <v>40388738</v>
      </c>
      <c r="D524">
        <v>26764092</v>
      </c>
      <c r="E524">
        <v>1</v>
      </c>
      <c r="F524">
        <v>1</v>
      </c>
      <c r="G524">
        <v>26675980</v>
      </c>
      <c r="H524">
        <v>3</v>
      </c>
      <c r="I524" t="s">
        <v>1139</v>
      </c>
      <c r="J524" t="s">
        <v>1140</v>
      </c>
      <c r="K524" t="s">
        <v>1141</v>
      </c>
      <c r="L524">
        <v>1348</v>
      </c>
      <c r="N524">
        <v>1009</v>
      </c>
      <c r="O524" t="s">
        <v>57</v>
      </c>
      <c r="P524" t="s">
        <v>57</v>
      </c>
      <c r="Q524">
        <v>1000</v>
      </c>
      <c r="X524">
        <v>1.48E-3</v>
      </c>
      <c r="Y524">
        <v>12534.98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1.48E-3</v>
      </c>
      <c r="AH524">
        <v>2</v>
      </c>
      <c r="AI524">
        <v>40388743</v>
      </c>
      <c r="AJ524">
        <v>533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ROW(Source!A1016)</f>
        <v>1016</v>
      </c>
      <c r="B525">
        <v>40388756</v>
      </c>
      <c r="C525">
        <v>40388749</v>
      </c>
      <c r="D525">
        <v>26715131</v>
      </c>
      <c r="E525">
        <v>26675980</v>
      </c>
      <c r="F525">
        <v>1</v>
      </c>
      <c r="G525">
        <v>26675980</v>
      </c>
      <c r="H525">
        <v>1</v>
      </c>
      <c r="I525" t="s">
        <v>901</v>
      </c>
      <c r="J525" t="s">
        <v>3</v>
      </c>
      <c r="K525" t="s">
        <v>902</v>
      </c>
      <c r="L525">
        <v>1191</v>
      </c>
      <c r="N525">
        <v>1013</v>
      </c>
      <c r="O525" t="s">
        <v>903</v>
      </c>
      <c r="P525" t="s">
        <v>903</v>
      </c>
      <c r="Q525">
        <v>1</v>
      </c>
      <c r="X525">
        <v>297.86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1</v>
      </c>
      <c r="AF525" t="s">
        <v>3</v>
      </c>
      <c r="AG525">
        <v>297.86</v>
      </c>
      <c r="AH525">
        <v>2</v>
      </c>
      <c r="AI525">
        <v>40388750</v>
      </c>
      <c r="AJ525">
        <v>534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ROW(Source!A1016)</f>
        <v>1016</v>
      </c>
      <c r="B526">
        <v>40388757</v>
      </c>
      <c r="C526">
        <v>40388749</v>
      </c>
      <c r="D526">
        <v>26787800</v>
      </c>
      <c r="E526">
        <v>1</v>
      </c>
      <c r="F526">
        <v>1</v>
      </c>
      <c r="G526">
        <v>26675980</v>
      </c>
      <c r="H526">
        <v>2</v>
      </c>
      <c r="I526" t="s">
        <v>1154</v>
      </c>
      <c r="J526" t="s">
        <v>1155</v>
      </c>
      <c r="K526" t="s">
        <v>1156</v>
      </c>
      <c r="L526">
        <v>1367</v>
      </c>
      <c r="N526">
        <v>1011</v>
      </c>
      <c r="O526" t="s">
        <v>907</v>
      </c>
      <c r="P526" t="s">
        <v>907</v>
      </c>
      <c r="Q526">
        <v>1</v>
      </c>
      <c r="X526">
        <v>11</v>
      </c>
      <c r="Y526">
        <v>0</v>
      </c>
      <c r="Z526">
        <v>101.39</v>
      </c>
      <c r="AA526">
        <v>22.54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11</v>
      </c>
      <c r="AH526">
        <v>2</v>
      </c>
      <c r="AI526">
        <v>40388751</v>
      </c>
      <c r="AJ526">
        <v>535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ROW(Source!A1016)</f>
        <v>1016</v>
      </c>
      <c r="B527">
        <v>40388758</v>
      </c>
      <c r="C527">
        <v>40388749</v>
      </c>
      <c r="D527">
        <v>26763269</v>
      </c>
      <c r="E527">
        <v>1</v>
      </c>
      <c r="F527">
        <v>1</v>
      </c>
      <c r="G527">
        <v>26675980</v>
      </c>
      <c r="H527">
        <v>3</v>
      </c>
      <c r="I527" t="s">
        <v>1157</v>
      </c>
      <c r="J527" t="s">
        <v>1158</v>
      </c>
      <c r="K527" t="s">
        <v>1159</v>
      </c>
      <c r="L527">
        <v>1348</v>
      </c>
      <c r="N527">
        <v>1009</v>
      </c>
      <c r="O527" t="s">
        <v>57</v>
      </c>
      <c r="P527" t="s">
        <v>57</v>
      </c>
      <c r="Q527">
        <v>1000</v>
      </c>
      <c r="X527">
        <v>4.8000000000000001E-2</v>
      </c>
      <c r="Y527">
        <v>24618.39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4.8000000000000001E-2</v>
      </c>
      <c r="AH527">
        <v>2</v>
      </c>
      <c r="AI527">
        <v>40388752</v>
      </c>
      <c r="AJ527">
        <v>536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ROW(Source!A1016)</f>
        <v>1016</v>
      </c>
      <c r="B528">
        <v>40388759</v>
      </c>
      <c r="C528">
        <v>40388749</v>
      </c>
      <c r="D528">
        <v>26728602</v>
      </c>
      <c r="E528">
        <v>26675980</v>
      </c>
      <c r="F528">
        <v>1</v>
      </c>
      <c r="G528">
        <v>26675980</v>
      </c>
      <c r="H528">
        <v>3</v>
      </c>
      <c r="I528" t="s">
        <v>1290</v>
      </c>
      <c r="J528" t="s">
        <v>3</v>
      </c>
      <c r="K528" t="s">
        <v>1291</v>
      </c>
      <c r="L528">
        <v>1354</v>
      </c>
      <c r="N528">
        <v>1010</v>
      </c>
      <c r="O528" t="s">
        <v>344</v>
      </c>
      <c r="P528" t="s">
        <v>344</v>
      </c>
      <c r="Q528">
        <v>1</v>
      </c>
      <c r="X528">
        <v>100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 t="s">
        <v>3</v>
      </c>
      <c r="AG528">
        <v>100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ROW(Source!A1016)</f>
        <v>1016</v>
      </c>
      <c r="B529">
        <v>40388760</v>
      </c>
      <c r="C529">
        <v>40388749</v>
      </c>
      <c r="D529">
        <v>26728602</v>
      </c>
      <c r="E529">
        <v>26675980</v>
      </c>
      <c r="F529">
        <v>1</v>
      </c>
      <c r="G529">
        <v>26675980</v>
      </c>
      <c r="H529">
        <v>3</v>
      </c>
      <c r="I529" t="s">
        <v>1290</v>
      </c>
      <c r="J529" t="s">
        <v>3</v>
      </c>
      <c r="K529" t="s">
        <v>1292</v>
      </c>
      <c r="L529">
        <v>1354</v>
      </c>
      <c r="N529">
        <v>1010</v>
      </c>
      <c r="O529" t="s">
        <v>344</v>
      </c>
      <c r="P529" t="s">
        <v>344</v>
      </c>
      <c r="Q529">
        <v>1</v>
      </c>
      <c r="X529">
        <v>100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 t="s">
        <v>3</v>
      </c>
      <c r="AG529">
        <v>100</v>
      </c>
      <c r="AH529">
        <v>3</v>
      </c>
      <c r="AI529">
        <v>-1</v>
      </c>
      <c r="AJ529" t="s">
        <v>3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ROW(Source!A1020)</f>
        <v>1020</v>
      </c>
      <c r="B530">
        <v>40388769</v>
      </c>
      <c r="C530">
        <v>40388764</v>
      </c>
      <c r="D530">
        <v>26715131</v>
      </c>
      <c r="E530">
        <v>26675980</v>
      </c>
      <c r="F530">
        <v>1</v>
      </c>
      <c r="G530">
        <v>26675980</v>
      </c>
      <c r="H530">
        <v>1</v>
      </c>
      <c r="I530" t="s">
        <v>901</v>
      </c>
      <c r="J530" t="s">
        <v>3</v>
      </c>
      <c r="K530" t="s">
        <v>902</v>
      </c>
      <c r="L530">
        <v>1191</v>
      </c>
      <c r="N530">
        <v>1013</v>
      </c>
      <c r="O530" t="s">
        <v>903</v>
      </c>
      <c r="P530" t="s">
        <v>903</v>
      </c>
      <c r="Q530">
        <v>1</v>
      </c>
      <c r="X530">
        <v>69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1</v>
      </c>
      <c r="AE530">
        <v>1</v>
      </c>
      <c r="AF530" t="s">
        <v>3</v>
      </c>
      <c r="AG530">
        <v>69</v>
      </c>
      <c r="AH530">
        <v>2</v>
      </c>
      <c r="AI530">
        <v>40388765</v>
      </c>
      <c r="AJ530">
        <v>540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ROW(Source!A1020)</f>
        <v>1020</v>
      </c>
      <c r="B531">
        <v>40388770</v>
      </c>
      <c r="C531">
        <v>40388764</v>
      </c>
      <c r="D531">
        <v>26786376</v>
      </c>
      <c r="E531">
        <v>1</v>
      </c>
      <c r="F531">
        <v>1</v>
      </c>
      <c r="G531">
        <v>26675980</v>
      </c>
      <c r="H531">
        <v>3</v>
      </c>
      <c r="I531" t="s">
        <v>734</v>
      </c>
      <c r="J531" t="s">
        <v>736</v>
      </c>
      <c r="K531" t="s">
        <v>735</v>
      </c>
      <c r="L531">
        <v>1354</v>
      </c>
      <c r="N531">
        <v>1010</v>
      </c>
      <c r="O531" t="s">
        <v>344</v>
      </c>
      <c r="P531" t="s">
        <v>344</v>
      </c>
      <c r="Q531">
        <v>1</v>
      </c>
      <c r="X531">
        <v>100</v>
      </c>
      <c r="Y531">
        <v>47.28</v>
      </c>
      <c r="Z531">
        <v>0</v>
      </c>
      <c r="AA531">
        <v>0</v>
      </c>
      <c r="AB531">
        <v>0</v>
      </c>
      <c r="AC531">
        <v>0</v>
      </c>
      <c r="AD531">
        <v>1</v>
      </c>
      <c r="AE531">
        <v>0</v>
      </c>
      <c r="AF531" t="s">
        <v>3</v>
      </c>
      <c r="AG531">
        <v>100</v>
      </c>
      <c r="AH531">
        <v>2</v>
      </c>
      <c r="AI531">
        <v>40388766</v>
      </c>
      <c r="AJ531">
        <v>541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ROW(Source!A1020)</f>
        <v>1020</v>
      </c>
      <c r="B532">
        <v>40388771</v>
      </c>
      <c r="C532">
        <v>40388764</v>
      </c>
      <c r="D532">
        <v>26728602</v>
      </c>
      <c r="E532">
        <v>26675980</v>
      </c>
      <c r="F532">
        <v>1</v>
      </c>
      <c r="G532">
        <v>26675980</v>
      </c>
      <c r="H532">
        <v>3</v>
      </c>
      <c r="I532" t="s">
        <v>1290</v>
      </c>
      <c r="J532" t="s">
        <v>3</v>
      </c>
      <c r="K532" t="s">
        <v>1291</v>
      </c>
      <c r="L532">
        <v>1354</v>
      </c>
      <c r="N532">
        <v>1010</v>
      </c>
      <c r="O532" t="s">
        <v>344</v>
      </c>
      <c r="P532" t="s">
        <v>344</v>
      </c>
      <c r="Q532">
        <v>1</v>
      </c>
      <c r="X532">
        <v>100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 t="s">
        <v>3</v>
      </c>
      <c r="AG532">
        <v>100</v>
      </c>
      <c r="AH532">
        <v>3</v>
      </c>
      <c r="AI532">
        <v>-1</v>
      </c>
      <c r="AJ532" t="s">
        <v>3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ROW(Source!A1057)</f>
        <v>1057</v>
      </c>
      <c r="B533">
        <v>40388784</v>
      </c>
      <c r="C533">
        <v>40388774</v>
      </c>
      <c r="D533">
        <v>26715131</v>
      </c>
      <c r="E533">
        <v>26675980</v>
      </c>
      <c r="F533">
        <v>1</v>
      </c>
      <c r="G533">
        <v>26675980</v>
      </c>
      <c r="H533">
        <v>1</v>
      </c>
      <c r="I533" t="s">
        <v>901</v>
      </c>
      <c r="J533" t="s">
        <v>3</v>
      </c>
      <c r="K533" t="s">
        <v>902</v>
      </c>
      <c r="L533">
        <v>1191</v>
      </c>
      <c r="N533">
        <v>1013</v>
      </c>
      <c r="O533" t="s">
        <v>903</v>
      </c>
      <c r="P533" t="s">
        <v>903</v>
      </c>
      <c r="Q533">
        <v>1</v>
      </c>
      <c r="X533">
        <v>4.2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1</v>
      </c>
      <c r="AF533" t="s">
        <v>3</v>
      </c>
      <c r="AG533">
        <v>4.2</v>
      </c>
      <c r="AH533">
        <v>2</v>
      </c>
      <c r="AI533">
        <v>40388775</v>
      </c>
      <c r="AJ533">
        <v>544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ROW(Source!A1057)</f>
        <v>1057</v>
      </c>
      <c r="B534">
        <v>40388785</v>
      </c>
      <c r="C534">
        <v>40388774</v>
      </c>
      <c r="D534">
        <v>26788215</v>
      </c>
      <c r="E534">
        <v>1</v>
      </c>
      <c r="F534">
        <v>1</v>
      </c>
      <c r="G534">
        <v>26675980</v>
      </c>
      <c r="H534">
        <v>2</v>
      </c>
      <c r="I534" t="s">
        <v>932</v>
      </c>
      <c r="J534" t="s">
        <v>933</v>
      </c>
      <c r="K534" t="s">
        <v>934</v>
      </c>
      <c r="L534">
        <v>1367</v>
      </c>
      <c r="N534">
        <v>1011</v>
      </c>
      <c r="O534" t="s">
        <v>907</v>
      </c>
      <c r="P534" t="s">
        <v>907</v>
      </c>
      <c r="Q534">
        <v>1</v>
      </c>
      <c r="X534">
        <v>0.02</v>
      </c>
      <c r="Y534">
        <v>0</v>
      </c>
      <c r="Z534">
        <v>76.81</v>
      </c>
      <c r="AA534">
        <v>14.36</v>
      </c>
      <c r="AB534">
        <v>0</v>
      </c>
      <c r="AC534">
        <v>0</v>
      </c>
      <c r="AD534">
        <v>1</v>
      </c>
      <c r="AE534">
        <v>0</v>
      </c>
      <c r="AF534" t="s">
        <v>3</v>
      </c>
      <c r="AG534">
        <v>0.02</v>
      </c>
      <c r="AH534">
        <v>2</v>
      </c>
      <c r="AI534">
        <v>40388776</v>
      </c>
      <c r="AJ534">
        <v>545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ROW(Source!A1057)</f>
        <v>1057</v>
      </c>
      <c r="B535">
        <v>40388786</v>
      </c>
      <c r="C535">
        <v>40388774</v>
      </c>
      <c r="D535">
        <v>26788338</v>
      </c>
      <c r="E535">
        <v>1</v>
      </c>
      <c r="F535">
        <v>1</v>
      </c>
      <c r="G535">
        <v>26675980</v>
      </c>
      <c r="H535">
        <v>2</v>
      </c>
      <c r="I535" t="s">
        <v>1028</v>
      </c>
      <c r="J535" t="s">
        <v>1029</v>
      </c>
      <c r="K535" t="s">
        <v>1030</v>
      </c>
      <c r="L535">
        <v>1367</v>
      </c>
      <c r="N535">
        <v>1011</v>
      </c>
      <c r="O535" t="s">
        <v>907</v>
      </c>
      <c r="P535" t="s">
        <v>907</v>
      </c>
      <c r="Q535">
        <v>1</v>
      </c>
      <c r="X535">
        <v>1.64</v>
      </c>
      <c r="Y535">
        <v>0</v>
      </c>
      <c r="Z535">
        <v>2.36</v>
      </c>
      <c r="AA535">
        <v>0.04</v>
      </c>
      <c r="AB535">
        <v>0</v>
      </c>
      <c r="AC535">
        <v>0</v>
      </c>
      <c r="AD535">
        <v>1</v>
      </c>
      <c r="AE535">
        <v>0</v>
      </c>
      <c r="AF535" t="s">
        <v>3</v>
      </c>
      <c r="AG535">
        <v>1.64</v>
      </c>
      <c r="AH535">
        <v>2</v>
      </c>
      <c r="AI535">
        <v>40388777</v>
      </c>
      <c r="AJ535">
        <v>546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ROW(Source!A1057)</f>
        <v>1057</v>
      </c>
      <c r="B536">
        <v>40388787</v>
      </c>
      <c r="C536">
        <v>40388774</v>
      </c>
      <c r="D536">
        <v>26788295</v>
      </c>
      <c r="E536">
        <v>1</v>
      </c>
      <c r="F536">
        <v>1</v>
      </c>
      <c r="G536">
        <v>26675980</v>
      </c>
      <c r="H536">
        <v>2</v>
      </c>
      <c r="I536" t="s">
        <v>1160</v>
      </c>
      <c r="J536" t="s">
        <v>1161</v>
      </c>
      <c r="K536" t="s">
        <v>1162</v>
      </c>
      <c r="L536">
        <v>1367</v>
      </c>
      <c r="N536">
        <v>1011</v>
      </c>
      <c r="O536" t="s">
        <v>907</v>
      </c>
      <c r="P536" t="s">
        <v>907</v>
      </c>
      <c r="Q536">
        <v>1</v>
      </c>
      <c r="X536">
        <v>0.24</v>
      </c>
      <c r="Y536">
        <v>0</v>
      </c>
      <c r="Z536">
        <v>0.64</v>
      </c>
      <c r="AA536">
        <v>0.04</v>
      </c>
      <c r="AB536">
        <v>0</v>
      </c>
      <c r="AC536">
        <v>0</v>
      </c>
      <c r="AD536">
        <v>1</v>
      </c>
      <c r="AE536">
        <v>0</v>
      </c>
      <c r="AF536" t="s">
        <v>3</v>
      </c>
      <c r="AG536">
        <v>0.24</v>
      </c>
      <c r="AH536">
        <v>2</v>
      </c>
      <c r="AI536">
        <v>40388778</v>
      </c>
      <c r="AJ536">
        <v>547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ROW(Source!A1057)</f>
        <v>1057</v>
      </c>
      <c r="B537">
        <v>40388788</v>
      </c>
      <c r="C537">
        <v>40388774</v>
      </c>
      <c r="D537">
        <v>26765708</v>
      </c>
      <c r="E537">
        <v>1</v>
      </c>
      <c r="F537">
        <v>1</v>
      </c>
      <c r="G537">
        <v>26675980</v>
      </c>
      <c r="H537">
        <v>3</v>
      </c>
      <c r="I537" t="s">
        <v>1163</v>
      </c>
      <c r="J537" t="s">
        <v>1164</v>
      </c>
      <c r="K537" t="s">
        <v>1165</v>
      </c>
      <c r="L537">
        <v>1346</v>
      </c>
      <c r="N537">
        <v>1009</v>
      </c>
      <c r="O537" t="s">
        <v>318</v>
      </c>
      <c r="P537" t="s">
        <v>318</v>
      </c>
      <c r="Q537">
        <v>1</v>
      </c>
      <c r="X537">
        <v>0.86670000000000003</v>
      </c>
      <c r="Y537">
        <v>221.64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0.86670000000000003</v>
      </c>
      <c r="AH537">
        <v>2</v>
      </c>
      <c r="AI537">
        <v>40388779</v>
      </c>
      <c r="AJ537">
        <v>549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ROW(Source!A1057)</f>
        <v>1057</v>
      </c>
      <c r="B538">
        <v>40388789</v>
      </c>
      <c r="C538">
        <v>40388774</v>
      </c>
      <c r="D538">
        <v>26785553</v>
      </c>
      <c r="E538">
        <v>1</v>
      </c>
      <c r="F538">
        <v>1</v>
      </c>
      <c r="G538">
        <v>26675980</v>
      </c>
      <c r="H538">
        <v>3</v>
      </c>
      <c r="I538" t="s">
        <v>1166</v>
      </c>
      <c r="J538" t="s">
        <v>1167</v>
      </c>
      <c r="K538" t="s">
        <v>1168</v>
      </c>
      <c r="L538">
        <v>1354</v>
      </c>
      <c r="N538">
        <v>1010</v>
      </c>
      <c r="O538" t="s">
        <v>344</v>
      </c>
      <c r="P538" t="s">
        <v>344</v>
      </c>
      <c r="Q538">
        <v>1</v>
      </c>
      <c r="X538">
        <v>1.5209999999999999</v>
      </c>
      <c r="Y538">
        <v>373.37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1.5209999999999999</v>
      </c>
      <c r="AH538">
        <v>2</v>
      </c>
      <c r="AI538">
        <v>40388780</v>
      </c>
      <c r="AJ538">
        <v>550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ROW(Source!A1057)</f>
        <v>1057</v>
      </c>
      <c r="B539">
        <v>40388790</v>
      </c>
      <c r="C539">
        <v>40388774</v>
      </c>
      <c r="D539">
        <v>26785754</v>
      </c>
      <c r="E539">
        <v>1</v>
      </c>
      <c r="F539">
        <v>1</v>
      </c>
      <c r="G539">
        <v>26675980</v>
      </c>
      <c r="H539">
        <v>3</v>
      </c>
      <c r="I539" t="s">
        <v>1169</v>
      </c>
      <c r="J539" t="s">
        <v>1170</v>
      </c>
      <c r="K539" t="s">
        <v>1171</v>
      </c>
      <c r="L539">
        <v>1354</v>
      </c>
      <c r="N539">
        <v>1010</v>
      </c>
      <c r="O539" t="s">
        <v>344</v>
      </c>
      <c r="P539" t="s">
        <v>344</v>
      </c>
      <c r="Q539">
        <v>1</v>
      </c>
      <c r="X539">
        <v>22.814800000000002</v>
      </c>
      <c r="Y539">
        <v>11.58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22.814800000000002</v>
      </c>
      <c r="AH539">
        <v>2</v>
      </c>
      <c r="AI539">
        <v>40388781</v>
      </c>
      <c r="AJ539">
        <v>551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ROW(Source!A1057)</f>
        <v>1057</v>
      </c>
      <c r="B540">
        <v>40388791</v>
      </c>
      <c r="C540">
        <v>40388774</v>
      </c>
      <c r="D540">
        <v>26728671</v>
      </c>
      <c r="E540">
        <v>26675980</v>
      </c>
      <c r="F540">
        <v>1</v>
      </c>
      <c r="G540">
        <v>26675980</v>
      </c>
      <c r="H540">
        <v>3</v>
      </c>
      <c r="I540" t="s">
        <v>1293</v>
      </c>
      <c r="J540" t="s">
        <v>3</v>
      </c>
      <c r="K540" t="s">
        <v>1294</v>
      </c>
      <c r="L540">
        <v>1354</v>
      </c>
      <c r="N540">
        <v>1010</v>
      </c>
      <c r="O540" t="s">
        <v>344</v>
      </c>
      <c r="P540" t="s">
        <v>344</v>
      </c>
      <c r="Q540">
        <v>1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 t="s">
        <v>3</v>
      </c>
      <c r="AG540">
        <v>0</v>
      </c>
      <c r="AH540">
        <v>3</v>
      </c>
      <c r="AI540">
        <v>-1</v>
      </c>
      <c r="AJ540" t="s">
        <v>3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ROW(Source!A1057)</f>
        <v>1057</v>
      </c>
      <c r="B541">
        <v>40388792</v>
      </c>
      <c r="C541">
        <v>40388774</v>
      </c>
      <c r="D541">
        <v>26736904</v>
      </c>
      <c r="E541">
        <v>26675980</v>
      </c>
      <c r="F541">
        <v>1</v>
      </c>
      <c r="G541">
        <v>26675980</v>
      </c>
      <c r="H541">
        <v>3</v>
      </c>
      <c r="I541" t="s">
        <v>991</v>
      </c>
      <c r="J541" t="s">
        <v>3</v>
      </c>
      <c r="K541" t="s">
        <v>992</v>
      </c>
      <c r="L541">
        <v>1344</v>
      </c>
      <c r="N541">
        <v>1008</v>
      </c>
      <c r="O541" t="s">
        <v>931</v>
      </c>
      <c r="P541" t="s">
        <v>931</v>
      </c>
      <c r="Q541">
        <v>1</v>
      </c>
      <c r="X541">
        <v>0.01</v>
      </c>
      <c r="Y541">
        <v>1</v>
      </c>
      <c r="Z541">
        <v>0</v>
      </c>
      <c r="AA541">
        <v>0</v>
      </c>
      <c r="AB541">
        <v>0</v>
      </c>
      <c r="AC541">
        <v>0</v>
      </c>
      <c r="AD541">
        <v>1</v>
      </c>
      <c r="AE541">
        <v>0</v>
      </c>
      <c r="AF541" t="s">
        <v>3</v>
      </c>
      <c r="AG541">
        <v>0.01</v>
      </c>
      <c r="AH541">
        <v>2</v>
      </c>
      <c r="AI541">
        <v>40388783</v>
      </c>
      <c r="AJ541">
        <v>552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ROW(Source!A1059)</f>
        <v>1059</v>
      </c>
      <c r="B542">
        <v>40388803</v>
      </c>
      <c r="C542">
        <v>40388794</v>
      </c>
      <c r="D542">
        <v>26715131</v>
      </c>
      <c r="E542">
        <v>26675980</v>
      </c>
      <c r="F542">
        <v>1</v>
      </c>
      <c r="G542">
        <v>26675980</v>
      </c>
      <c r="H542">
        <v>1</v>
      </c>
      <c r="I542" t="s">
        <v>901</v>
      </c>
      <c r="J542" t="s">
        <v>3</v>
      </c>
      <c r="K542" t="s">
        <v>902</v>
      </c>
      <c r="L542">
        <v>1191</v>
      </c>
      <c r="N542">
        <v>1013</v>
      </c>
      <c r="O542" t="s">
        <v>903</v>
      </c>
      <c r="P542" t="s">
        <v>903</v>
      </c>
      <c r="Q542">
        <v>1</v>
      </c>
      <c r="X542">
        <v>5.32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1</v>
      </c>
      <c r="AE542">
        <v>1</v>
      </c>
      <c r="AF542" t="s">
        <v>3</v>
      </c>
      <c r="AG542">
        <v>5.32</v>
      </c>
      <c r="AH542">
        <v>2</v>
      </c>
      <c r="AI542">
        <v>40388795</v>
      </c>
      <c r="AJ542">
        <v>553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ROW(Source!A1059)</f>
        <v>1059</v>
      </c>
      <c r="B543">
        <v>40388804</v>
      </c>
      <c r="C543">
        <v>40388794</v>
      </c>
      <c r="D543">
        <v>26788215</v>
      </c>
      <c r="E543">
        <v>1</v>
      </c>
      <c r="F543">
        <v>1</v>
      </c>
      <c r="G543">
        <v>26675980</v>
      </c>
      <c r="H543">
        <v>2</v>
      </c>
      <c r="I543" t="s">
        <v>932</v>
      </c>
      <c r="J543" t="s">
        <v>933</v>
      </c>
      <c r="K543" t="s">
        <v>934</v>
      </c>
      <c r="L543">
        <v>1367</v>
      </c>
      <c r="N543">
        <v>1011</v>
      </c>
      <c r="O543" t="s">
        <v>907</v>
      </c>
      <c r="P543" t="s">
        <v>907</v>
      </c>
      <c r="Q543">
        <v>1</v>
      </c>
      <c r="X543">
        <v>0.03</v>
      </c>
      <c r="Y543">
        <v>0</v>
      </c>
      <c r="Z543">
        <v>76.81</v>
      </c>
      <c r="AA543">
        <v>14.36</v>
      </c>
      <c r="AB543">
        <v>0</v>
      </c>
      <c r="AC543">
        <v>0</v>
      </c>
      <c r="AD543">
        <v>1</v>
      </c>
      <c r="AE543">
        <v>0</v>
      </c>
      <c r="AF543" t="s">
        <v>3</v>
      </c>
      <c r="AG543">
        <v>0.03</v>
      </c>
      <c r="AH543">
        <v>2</v>
      </c>
      <c r="AI543">
        <v>40388796</v>
      </c>
      <c r="AJ543">
        <v>554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ROW(Source!A1059)</f>
        <v>1059</v>
      </c>
      <c r="B544">
        <v>40388805</v>
      </c>
      <c r="C544">
        <v>40388794</v>
      </c>
      <c r="D544">
        <v>26788338</v>
      </c>
      <c r="E544">
        <v>1</v>
      </c>
      <c r="F544">
        <v>1</v>
      </c>
      <c r="G544">
        <v>26675980</v>
      </c>
      <c r="H544">
        <v>2</v>
      </c>
      <c r="I544" t="s">
        <v>1028</v>
      </c>
      <c r="J544" t="s">
        <v>1029</v>
      </c>
      <c r="K544" t="s">
        <v>1030</v>
      </c>
      <c r="L544">
        <v>1367</v>
      </c>
      <c r="N544">
        <v>1011</v>
      </c>
      <c r="O544" t="s">
        <v>907</v>
      </c>
      <c r="P544" t="s">
        <v>907</v>
      </c>
      <c r="Q544">
        <v>1</v>
      </c>
      <c r="X544">
        <v>1.76</v>
      </c>
      <c r="Y544">
        <v>0</v>
      </c>
      <c r="Z544">
        <v>2.36</v>
      </c>
      <c r="AA544">
        <v>0.04</v>
      </c>
      <c r="AB544">
        <v>0</v>
      </c>
      <c r="AC544">
        <v>0</v>
      </c>
      <c r="AD544">
        <v>1</v>
      </c>
      <c r="AE544">
        <v>0</v>
      </c>
      <c r="AF544" t="s">
        <v>3</v>
      </c>
      <c r="AG544">
        <v>1.76</v>
      </c>
      <c r="AH544">
        <v>2</v>
      </c>
      <c r="AI544">
        <v>40388797</v>
      </c>
      <c r="AJ544">
        <v>555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ROW(Source!A1059)</f>
        <v>1059</v>
      </c>
      <c r="B545">
        <v>40388806</v>
      </c>
      <c r="C545">
        <v>40388794</v>
      </c>
      <c r="D545">
        <v>26788295</v>
      </c>
      <c r="E545">
        <v>1</v>
      </c>
      <c r="F545">
        <v>1</v>
      </c>
      <c r="G545">
        <v>26675980</v>
      </c>
      <c r="H545">
        <v>2</v>
      </c>
      <c r="I545" t="s">
        <v>1160</v>
      </c>
      <c r="J545" t="s">
        <v>1161</v>
      </c>
      <c r="K545" t="s">
        <v>1162</v>
      </c>
      <c r="L545">
        <v>1367</v>
      </c>
      <c r="N545">
        <v>1011</v>
      </c>
      <c r="O545" t="s">
        <v>907</v>
      </c>
      <c r="P545" t="s">
        <v>907</v>
      </c>
      <c r="Q545">
        <v>1</v>
      </c>
      <c r="X545">
        <v>0.32</v>
      </c>
      <c r="Y545">
        <v>0</v>
      </c>
      <c r="Z545">
        <v>0.64</v>
      </c>
      <c r="AA545">
        <v>0.04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0.32</v>
      </c>
      <c r="AH545">
        <v>2</v>
      </c>
      <c r="AI545">
        <v>40388798</v>
      </c>
      <c r="AJ545">
        <v>556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ROW(Source!A1059)</f>
        <v>1059</v>
      </c>
      <c r="B546">
        <v>40388807</v>
      </c>
      <c r="C546">
        <v>40388794</v>
      </c>
      <c r="D546">
        <v>26765708</v>
      </c>
      <c r="E546">
        <v>1</v>
      </c>
      <c r="F546">
        <v>1</v>
      </c>
      <c r="G546">
        <v>26675980</v>
      </c>
      <c r="H546">
        <v>3</v>
      </c>
      <c r="I546" t="s">
        <v>1163</v>
      </c>
      <c r="J546" t="s">
        <v>1164</v>
      </c>
      <c r="K546" t="s">
        <v>1165</v>
      </c>
      <c r="L546">
        <v>1346</v>
      </c>
      <c r="N546">
        <v>1009</v>
      </c>
      <c r="O546" t="s">
        <v>318</v>
      </c>
      <c r="P546" t="s">
        <v>318</v>
      </c>
      <c r="Q546">
        <v>1</v>
      </c>
      <c r="X546">
        <v>1.1556</v>
      </c>
      <c r="Y546">
        <v>221.64</v>
      </c>
      <c r="Z546">
        <v>0</v>
      </c>
      <c r="AA546">
        <v>0</v>
      </c>
      <c r="AB546">
        <v>0</v>
      </c>
      <c r="AC546">
        <v>0</v>
      </c>
      <c r="AD546">
        <v>1</v>
      </c>
      <c r="AE546">
        <v>0</v>
      </c>
      <c r="AF546" t="s">
        <v>3</v>
      </c>
      <c r="AG546">
        <v>1.1556</v>
      </c>
      <c r="AH546">
        <v>2</v>
      </c>
      <c r="AI546">
        <v>40388799</v>
      </c>
      <c r="AJ546">
        <v>558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ROW(Source!A1059)</f>
        <v>1059</v>
      </c>
      <c r="B547">
        <v>40388808</v>
      </c>
      <c r="C547">
        <v>40388794</v>
      </c>
      <c r="D547">
        <v>26785553</v>
      </c>
      <c r="E547">
        <v>1</v>
      </c>
      <c r="F547">
        <v>1</v>
      </c>
      <c r="G547">
        <v>26675980</v>
      </c>
      <c r="H547">
        <v>3</v>
      </c>
      <c r="I547" t="s">
        <v>1166</v>
      </c>
      <c r="J547" t="s">
        <v>1167</v>
      </c>
      <c r="K547" t="s">
        <v>1168</v>
      </c>
      <c r="L547">
        <v>1354</v>
      </c>
      <c r="N547">
        <v>1010</v>
      </c>
      <c r="O547" t="s">
        <v>344</v>
      </c>
      <c r="P547" t="s">
        <v>344</v>
      </c>
      <c r="Q547">
        <v>1</v>
      </c>
      <c r="X547">
        <v>1.6395</v>
      </c>
      <c r="Y547">
        <v>373.37</v>
      </c>
      <c r="Z547">
        <v>0</v>
      </c>
      <c r="AA547">
        <v>0</v>
      </c>
      <c r="AB547">
        <v>0</v>
      </c>
      <c r="AC547">
        <v>0</v>
      </c>
      <c r="AD547">
        <v>1</v>
      </c>
      <c r="AE547">
        <v>0</v>
      </c>
      <c r="AF547" t="s">
        <v>3</v>
      </c>
      <c r="AG547">
        <v>1.6395</v>
      </c>
      <c r="AH547">
        <v>2</v>
      </c>
      <c r="AI547">
        <v>40388800</v>
      </c>
      <c r="AJ547">
        <v>559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ROW(Source!A1059)</f>
        <v>1059</v>
      </c>
      <c r="B548">
        <v>40388809</v>
      </c>
      <c r="C548">
        <v>40388794</v>
      </c>
      <c r="D548">
        <v>26785754</v>
      </c>
      <c r="E548">
        <v>1</v>
      </c>
      <c r="F548">
        <v>1</v>
      </c>
      <c r="G548">
        <v>26675980</v>
      </c>
      <c r="H548">
        <v>3</v>
      </c>
      <c r="I548" t="s">
        <v>1169</v>
      </c>
      <c r="J548" t="s">
        <v>1170</v>
      </c>
      <c r="K548" t="s">
        <v>1171</v>
      </c>
      <c r="L548">
        <v>1354</v>
      </c>
      <c r="N548">
        <v>1010</v>
      </c>
      <c r="O548" t="s">
        <v>344</v>
      </c>
      <c r="P548" t="s">
        <v>344</v>
      </c>
      <c r="Q548">
        <v>1</v>
      </c>
      <c r="X548">
        <v>24.592600000000001</v>
      </c>
      <c r="Y548">
        <v>11.58</v>
      </c>
      <c r="Z548">
        <v>0</v>
      </c>
      <c r="AA548">
        <v>0</v>
      </c>
      <c r="AB548">
        <v>0</v>
      </c>
      <c r="AC548">
        <v>0</v>
      </c>
      <c r="AD548">
        <v>1</v>
      </c>
      <c r="AE548">
        <v>0</v>
      </c>
      <c r="AF548" t="s">
        <v>3</v>
      </c>
      <c r="AG548">
        <v>24.592600000000001</v>
      </c>
      <c r="AH548">
        <v>2</v>
      </c>
      <c r="AI548">
        <v>40388801</v>
      </c>
      <c r="AJ548">
        <v>560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ROW(Source!A1059)</f>
        <v>1059</v>
      </c>
      <c r="B549">
        <v>40388810</v>
      </c>
      <c r="C549">
        <v>40388794</v>
      </c>
      <c r="D549">
        <v>26728671</v>
      </c>
      <c r="E549">
        <v>26675980</v>
      </c>
      <c r="F549">
        <v>1</v>
      </c>
      <c r="G549">
        <v>26675980</v>
      </c>
      <c r="H549">
        <v>3</v>
      </c>
      <c r="I549" t="s">
        <v>1293</v>
      </c>
      <c r="J549" t="s">
        <v>3</v>
      </c>
      <c r="K549" t="s">
        <v>1295</v>
      </c>
      <c r="L549">
        <v>1354</v>
      </c>
      <c r="N549">
        <v>1010</v>
      </c>
      <c r="O549" t="s">
        <v>344</v>
      </c>
      <c r="P549" t="s">
        <v>344</v>
      </c>
      <c r="Q549">
        <v>1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 t="s">
        <v>3</v>
      </c>
      <c r="AG549">
        <v>0</v>
      </c>
      <c r="AH549">
        <v>3</v>
      </c>
      <c r="AI549">
        <v>-1</v>
      </c>
      <c r="AJ549" t="s">
        <v>3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ROW(Source!A1095)</f>
        <v>1095</v>
      </c>
      <c r="B550">
        <v>40388822</v>
      </c>
      <c r="C550">
        <v>40388812</v>
      </c>
      <c r="D550">
        <v>26715131</v>
      </c>
      <c r="E550">
        <v>26675980</v>
      </c>
      <c r="F550">
        <v>1</v>
      </c>
      <c r="G550">
        <v>26675980</v>
      </c>
      <c r="H550">
        <v>1</v>
      </c>
      <c r="I550" t="s">
        <v>901</v>
      </c>
      <c r="J550" t="s">
        <v>3</v>
      </c>
      <c r="K550" t="s">
        <v>902</v>
      </c>
      <c r="L550">
        <v>1191</v>
      </c>
      <c r="N550">
        <v>1013</v>
      </c>
      <c r="O550" t="s">
        <v>903</v>
      </c>
      <c r="P550" t="s">
        <v>903</v>
      </c>
      <c r="Q550">
        <v>1</v>
      </c>
      <c r="X550">
        <v>23.84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</v>
      </c>
      <c r="AE550">
        <v>1</v>
      </c>
      <c r="AF550" t="s">
        <v>3</v>
      </c>
      <c r="AG550">
        <v>23.84</v>
      </c>
      <c r="AH550">
        <v>2</v>
      </c>
      <c r="AI550">
        <v>40388813</v>
      </c>
      <c r="AJ550">
        <v>561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ROW(Source!A1095)</f>
        <v>1095</v>
      </c>
      <c r="B551">
        <v>40388823</v>
      </c>
      <c r="C551">
        <v>40388812</v>
      </c>
      <c r="D551">
        <v>26788061</v>
      </c>
      <c r="E551">
        <v>1</v>
      </c>
      <c r="F551">
        <v>1</v>
      </c>
      <c r="G551">
        <v>26675980</v>
      </c>
      <c r="H551">
        <v>2</v>
      </c>
      <c r="I551" t="s">
        <v>1172</v>
      </c>
      <c r="J551" t="s">
        <v>1173</v>
      </c>
      <c r="K551" t="s">
        <v>1174</v>
      </c>
      <c r="L551">
        <v>1367</v>
      </c>
      <c r="N551">
        <v>1011</v>
      </c>
      <c r="O551" t="s">
        <v>907</v>
      </c>
      <c r="P551" t="s">
        <v>907</v>
      </c>
      <c r="Q551">
        <v>1</v>
      </c>
      <c r="X551">
        <v>5</v>
      </c>
      <c r="Y551">
        <v>0</v>
      </c>
      <c r="Z551">
        <v>1.0900000000000001</v>
      </c>
      <c r="AA551">
        <v>0.09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5</v>
      </c>
      <c r="AH551">
        <v>2</v>
      </c>
      <c r="AI551">
        <v>40388814</v>
      </c>
      <c r="AJ551">
        <v>562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ROW(Source!A1095)</f>
        <v>1095</v>
      </c>
      <c r="B552">
        <v>40388824</v>
      </c>
      <c r="C552">
        <v>40388812</v>
      </c>
      <c r="D552">
        <v>26788215</v>
      </c>
      <c r="E552">
        <v>1</v>
      </c>
      <c r="F552">
        <v>1</v>
      </c>
      <c r="G552">
        <v>26675980</v>
      </c>
      <c r="H552">
        <v>2</v>
      </c>
      <c r="I552" t="s">
        <v>932</v>
      </c>
      <c r="J552" t="s">
        <v>933</v>
      </c>
      <c r="K552" t="s">
        <v>934</v>
      </c>
      <c r="L552">
        <v>1367</v>
      </c>
      <c r="N552">
        <v>1011</v>
      </c>
      <c r="O552" t="s">
        <v>907</v>
      </c>
      <c r="P552" t="s">
        <v>907</v>
      </c>
      <c r="Q552">
        <v>1</v>
      </c>
      <c r="X552">
        <v>0.02</v>
      </c>
      <c r="Y552">
        <v>0</v>
      </c>
      <c r="Z552">
        <v>76.81</v>
      </c>
      <c r="AA552">
        <v>14.36</v>
      </c>
      <c r="AB552">
        <v>0</v>
      </c>
      <c r="AC552">
        <v>0</v>
      </c>
      <c r="AD552">
        <v>1</v>
      </c>
      <c r="AE552">
        <v>0</v>
      </c>
      <c r="AF552" t="s">
        <v>3</v>
      </c>
      <c r="AG552">
        <v>0.02</v>
      </c>
      <c r="AH552">
        <v>2</v>
      </c>
      <c r="AI552">
        <v>40388815</v>
      </c>
      <c r="AJ552">
        <v>563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ROW(Source!A1095)</f>
        <v>1095</v>
      </c>
      <c r="B553">
        <v>40388826</v>
      </c>
      <c r="C553">
        <v>40388812</v>
      </c>
      <c r="D553">
        <v>26788338</v>
      </c>
      <c r="E553">
        <v>1</v>
      </c>
      <c r="F553">
        <v>1</v>
      </c>
      <c r="G553">
        <v>26675980</v>
      </c>
      <c r="H553">
        <v>2</v>
      </c>
      <c r="I553" t="s">
        <v>1028</v>
      </c>
      <c r="J553" t="s">
        <v>1029</v>
      </c>
      <c r="K553" t="s">
        <v>1030</v>
      </c>
      <c r="L553">
        <v>1367</v>
      </c>
      <c r="N553">
        <v>1011</v>
      </c>
      <c r="O553" t="s">
        <v>907</v>
      </c>
      <c r="P553" t="s">
        <v>907</v>
      </c>
      <c r="Q553">
        <v>1</v>
      </c>
      <c r="X553">
        <v>4.5</v>
      </c>
      <c r="Y553">
        <v>0</v>
      </c>
      <c r="Z553">
        <v>2.36</v>
      </c>
      <c r="AA553">
        <v>0.04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4.5</v>
      </c>
      <c r="AH553">
        <v>2</v>
      </c>
      <c r="AI553">
        <v>40388817</v>
      </c>
      <c r="AJ553">
        <v>564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ROW(Source!A1095)</f>
        <v>1095</v>
      </c>
      <c r="B554">
        <v>40388825</v>
      </c>
      <c r="C554">
        <v>40388812</v>
      </c>
      <c r="D554">
        <v>26787462</v>
      </c>
      <c r="E554">
        <v>1</v>
      </c>
      <c r="F554">
        <v>1</v>
      </c>
      <c r="G554">
        <v>26675980</v>
      </c>
      <c r="H554">
        <v>2</v>
      </c>
      <c r="I554" t="s">
        <v>988</v>
      </c>
      <c r="J554" t="s">
        <v>989</v>
      </c>
      <c r="K554" t="s">
        <v>990</v>
      </c>
      <c r="L554">
        <v>1367</v>
      </c>
      <c r="N554">
        <v>1011</v>
      </c>
      <c r="O554" t="s">
        <v>907</v>
      </c>
      <c r="P554" t="s">
        <v>907</v>
      </c>
      <c r="Q554">
        <v>1</v>
      </c>
      <c r="X554">
        <v>0.02</v>
      </c>
      <c r="Y554">
        <v>0</v>
      </c>
      <c r="Z554">
        <v>190.93</v>
      </c>
      <c r="AA554">
        <v>18.149999999999999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0.02</v>
      </c>
      <c r="AH554">
        <v>2</v>
      </c>
      <c r="AI554">
        <v>40388816</v>
      </c>
      <c r="AJ554">
        <v>565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ROW(Source!A1095)</f>
        <v>1095</v>
      </c>
      <c r="B555">
        <v>40388827</v>
      </c>
      <c r="C555">
        <v>40388812</v>
      </c>
      <c r="D555">
        <v>26715879</v>
      </c>
      <c r="E555">
        <v>26675980</v>
      </c>
      <c r="F555">
        <v>1</v>
      </c>
      <c r="G555">
        <v>26675980</v>
      </c>
      <c r="H555">
        <v>2</v>
      </c>
      <c r="I555" t="s">
        <v>929</v>
      </c>
      <c r="J555" t="s">
        <v>3</v>
      </c>
      <c r="K555" t="s">
        <v>930</v>
      </c>
      <c r="L555">
        <v>1344</v>
      </c>
      <c r="N555">
        <v>1008</v>
      </c>
      <c r="O555" t="s">
        <v>931</v>
      </c>
      <c r="P555" t="s">
        <v>931</v>
      </c>
      <c r="Q555">
        <v>1</v>
      </c>
      <c r="X555">
        <v>3.11</v>
      </c>
      <c r="Y555">
        <v>0</v>
      </c>
      <c r="Z555">
        <v>1</v>
      </c>
      <c r="AA555">
        <v>0</v>
      </c>
      <c r="AB555">
        <v>0</v>
      </c>
      <c r="AC555">
        <v>0</v>
      </c>
      <c r="AD555">
        <v>1</v>
      </c>
      <c r="AE555">
        <v>0</v>
      </c>
      <c r="AF555" t="s">
        <v>3</v>
      </c>
      <c r="AG555">
        <v>3.11</v>
      </c>
      <c r="AH555">
        <v>2</v>
      </c>
      <c r="AI555">
        <v>40388818</v>
      </c>
      <c r="AJ555">
        <v>566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ROW(Source!A1095)</f>
        <v>1095</v>
      </c>
      <c r="B556">
        <v>40388828</v>
      </c>
      <c r="C556">
        <v>40388812</v>
      </c>
      <c r="D556">
        <v>26765556</v>
      </c>
      <c r="E556">
        <v>1</v>
      </c>
      <c r="F556">
        <v>1</v>
      </c>
      <c r="G556">
        <v>26675980</v>
      </c>
      <c r="H556">
        <v>3</v>
      </c>
      <c r="I556" t="s">
        <v>1175</v>
      </c>
      <c r="J556" t="s">
        <v>1176</v>
      </c>
      <c r="K556" t="s">
        <v>1177</v>
      </c>
      <c r="L556">
        <v>1346</v>
      </c>
      <c r="N556">
        <v>1009</v>
      </c>
      <c r="O556" t="s">
        <v>318</v>
      </c>
      <c r="P556" t="s">
        <v>318</v>
      </c>
      <c r="Q556">
        <v>1</v>
      </c>
      <c r="X556">
        <v>2.3199999999999998</v>
      </c>
      <c r="Y556">
        <v>6.27</v>
      </c>
      <c r="Z556">
        <v>0</v>
      </c>
      <c r="AA556">
        <v>0</v>
      </c>
      <c r="AB556">
        <v>0</v>
      </c>
      <c r="AC556">
        <v>0</v>
      </c>
      <c r="AD556">
        <v>1</v>
      </c>
      <c r="AE556">
        <v>0</v>
      </c>
      <c r="AF556" t="s">
        <v>3</v>
      </c>
      <c r="AG556">
        <v>2.3199999999999998</v>
      </c>
      <c r="AH556">
        <v>2</v>
      </c>
      <c r="AI556">
        <v>40388819</v>
      </c>
      <c r="AJ556">
        <v>567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ROW(Source!A1095)</f>
        <v>1095</v>
      </c>
      <c r="B557">
        <v>40388829</v>
      </c>
      <c r="C557">
        <v>40388812</v>
      </c>
      <c r="D557">
        <v>26763256</v>
      </c>
      <c r="E557">
        <v>1</v>
      </c>
      <c r="F557">
        <v>1</v>
      </c>
      <c r="G557">
        <v>26675980</v>
      </c>
      <c r="H557">
        <v>3</v>
      </c>
      <c r="I557" t="s">
        <v>1178</v>
      </c>
      <c r="J557" t="s">
        <v>1179</v>
      </c>
      <c r="K557" t="s">
        <v>1180</v>
      </c>
      <c r="L557">
        <v>1348</v>
      </c>
      <c r="N557">
        <v>1009</v>
      </c>
      <c r="O557" t="s">
        <v>57</v>
      </c>
      <c r="P557" t="s">
        <v>57</v>
      </c>
      <c r="Q557">
        <v>1000</v>
      </c>
      <c r="X557">
        <v>0.16500000000000001</v>
      </c>
      <c r="Y557">
        <v>3386.07</v>
      </c>
      <c r="Z557">
        <v>0</v>
      </c>
      <c r="AA557">
        <v>0</v>
      </c>
      <c r="AB557">
        <v>0</v>
      </c>
      <c r="AC557">
        <v>0</v>
      </c>
      <c r="AD557">
        <v>1</v>
      </c>
      <c r="AE557">
        <v>0</v>
      </c>
      <c r="AF557" t="s">
        <v>3</v>
      </c>
      <c r="AG557">
        <v>0.16500000000000001</v>
      </c>
      <c r="AH557">
        <v>2</v>
      </c>
      <c r="AI557">
        <v>40388820</v>
      </c>
      <c r="AJ557">
        <v>568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ROW(Source!A1131)</f>
        <v>1131</v>
      </c>
      <c r="B558">
        <v>40388843</v>
      </c>
      <c r="C558">
        <v>40388831</v>
      </c>
      <c r="D558">
        <v>26715131</v>
      </c>
      <c r="E558">
        <v>26675980</v>
      </c>
      <c r="F558">
        <v>1</v>
      </c>
      <c r="G558">
        <v>26675980</v>
      </c>
      <c r="H558">
        <v>1</v>
      </c>
      <c r="I558" t="s">
        <v>901</v>
      </c>
      <c r="J558" t="s">
        <v>3</v>
      </c>
      <c r="K558" t="s">
        <v>902</v>
      </c>
      <c r="L558">
        <v>1191</v>
      </c>
      <c r="N558">
        <v>1013</v>
      </c>
      <c r="O558" t="s">
        <v>903</v>
      </c>
      <c r="P558" t="s">
        <v>903</v>
      </c>
      <c r="Q558">
        <v>1</v>
      </c>
      <c r="X558">
        <v>16.03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1</v>
      </c>
      <c r="AE558">
        <v>1</v>
      </c>
      <c r="AF558" t="s">
        <v>3</v>
      </c>
      <c r="AG558">
        <v>16.03</v>
      </c>
      <c r="AH558">
        <v>2</v>
      </c>
      <c r="AI558">
        <v>40388832</v>
      </c>
      <c r="AJ558">
        <v>570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ROW(Source!A1131)</f>
        <v>1131</v>
      </c>
      <c r="B559">
        <v>40388844</v>
      </c>
      <c r="C559">
        <v>40388831</v>
      </c>
      <c r="D559">
        <v>26788180</v>
      </c>
      <c r="E559">
        <v>1</v>
      </c>
      <c r="F559">
        <v>1</v>
      </c>
      <c r="G559">
        <v>26675980</v>
      </c>
      <c r="H559">
        <v>2</v>
      </c>
      <c r="I559" t="s">
        <v>1181</v>
      </c>
      <c r="J559" t="s">
        <v>1182</v>
      </c>
      <c r="K559" t="s">
        <v>1183</v>
      </c>
      <c r="L559">
        <v>1367</v>
      </c>
      <c r="N559">
        <v>1011</v>
      </c>
      <c r="O559" t="s">
        <v>907</v>
      </c>
      <c r="P559" t="s">
        <v>907</v>
      </c>
      <c r="Q559">
        <v>1</v>
      </c>
      <c r="X559">
        <v>2.11</v>
      </c>
      <c r="Y559">
        <v>0</v>
      </c>
      <c r="Z559">
        <v>44</v>
      </c>
      <c r="AA559">
        <v>15.44</v>
      </c>
      <c r="AB559">
        <v>0</v>
      </c>
      <c r="AC559">
        <v>0</v>
      </c>
      <c r="AD559">
        <v>1</v>
      </c>
      <c r="AE559">
        <v>0</v>
      </c>
      <c r="AF559" t="s">
        <v>3</v>
      </c>
      <c r="AG559">
        <v>2.11</v>
      </c>
      <c r="AH559">
        <v>2</v>
      </c>
      <c r="AI559">
        <v>40388833</v>
      </c>
      <c r="AJ559">
        <v>571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ROW(Source!A1131)</f>
        <v>1131</v>
      </c>
      <c r="B560">
        <v>40388845</v>
      </c>
      <c r="C560">
        <v>40388831</v>
      </c>
      <c r="D560">
        <v>26788215</v>
      </c>
      <c r="E560">
        <v>1</v>
      </c>
      <c r="F560">
        <v>1</v>
      </c>
      <c r="G560">
        <v>26675980</v>
      </c>
      <c r="H560">
        <v>2</v>
      </c>
      <c r="I560" t="s">
        <v>932</v>
      </c>
      <c r="J560" t="s">
        <v>933</v>
      </c>
      <c r="K560" t="s">
        <v>934</v>
      </c>
      <c r="L560">
        <v>1367</v>
      </c>
      <c r="N560">
        <v>1011</v>
      </c>
      <c r="O560" t="s">
        <v>907</v>
      </c>
      <c r="P560" t="s">
        <v>907</v>
      </c>
      <c r="Q560">
        <v>1</v>
      </c>
      <c r="X560">
        <v>0.1</v>
      </c>
      <c r="Y560">
        <v>0</v>
      </c>
      <c r="Z560">
        <v>76.81</v>
      </c>
      <c r="AA560">
        <v>14.36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0.1</v>
      </c>
      <c r="AH560">
        <v>2</v>
      </c>
      <c r="AI560">
        <v>40388834</v>
      </c>
      <c r="AJ560">
        <v>572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ROW(Source!A1131)</f>
        <v>1131</v>
      </c>
      <c r="B561">
        <v>40388846</v>
      </c>
      <c r="C561">
        <v>40388831</v>
      </c>
      <c r="D561">
        <v>26788249</v>
      </c>
      <c r="E561">
        <v>1</v>
      </c>
      <c r="F561">
        <v>1</v>
      </c>
      <c r="G561">
        <v>26675980</v>
      </c>
      <c r="H561">
        <v>2</v>
      </c>
      <c r="I561" t="s">
        <v>1184</v>
      </c>
      <c r="J561" t="s">
        <v>1185</v>
      </c>
      <c r="K561" t="s">
        <v>1186</v>
      </c>
      <c r="L561">
        <v>1367</v>
      </c>
      <c r="N561">
        <v>1011</v>
      </c>
      <c r="O561" t="s">
        <v>907</v>
      </c>
      <c r="P561" t="s">
        <v>907</v>
      </c>
      <c r="Q561">
        <v>1</v>
      </c>
      <c r="X561">
        <v>0.94</v>
      </c>
      <c r="Y561">
        <v>0</v>
      </c>
      <c r="Z561">
        <v>2.36</v>
      </c>
      <c r="AA561">
        <v>0.1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0.94</v>
      </c>
      <c r="AH561">
        <v>2</v>
      </c>
      <c r="AI561">
        <v>40388835</v>
      </c>
      <c r="AJ561">
        <v>573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ROW(Source!A1131)</f>
        <v>1131</v>
      </c>
      <c r="B562">
        <v>40388847</v>
      </c>
      <c r="C562">
        <v>40388831</v>
      </c>
      <c r="D562">
        <v>26787552</v>
      </c>
      <c r="E562">
        <v>1</v>
      </c>
      <c r="F562">
        <v>1</v>
      </c>
      <c r="G562">
        <v>26675980</v>
      </c>
      <c r="H562">
        <v>2</v>
      </c>
      <c r="I562" t="s">
        <v>1187</v>
      </c>
      <c r="J562" t="s">
        <v>1188</v>
      </c>
      <c r="K562" t="s">
        <v>1189</v>
      </c>
      <c r="L562">
        <v>1367</v>
      </c>
      <c r="N562">
        <v>1011</v>
      </c>
      <c r="O562" t="s">
        <v>907</v>
      </c>
      <c r="P562" t="s">
        <v>907</v>
      </c>
      <c r="Q562">
        <v>1</v>
      </c>
      <c r="X562">
        <v>0.01</v>
      </c>
      <c r="Y562">
        <v>0</v>
      </c>
      <c r="Z562">
        <v>68.87</v>
      </c>
      <c r="AA562">
        <v>18.34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0.01</v>
      </c>
      <c r="AH562">
        <v>2</v>
      </c>
      <c r="AI562">
        <v>40388836</v>
      </c>
      <c r="AJ562">
        <v>574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ROW(Source!A1131)</f>
        <v>1131</v>
      </c>
      <c r="B563">
        <v>40388848</v>
      </c>
      <c r="C563">
        <v>40388831</v>
      </c>
      <c r="D563">
        <v>26787760</v>
      </c>
      <c r="E563">
        <v>1</v>
      </c>
      <c r="F563">
        <v>1</v>
      </c>
      <c r="G563">
        <v>26675980</v>
      </c>
      <c r="H563">
        <v>2</v>
      </c>
      <c r="I563" t="s">
        <v>1190</v>
      </c>
      <c r="J563" t="s">
        <v>1191</v>
      </c>
      <c r="K563" t="s">
        <v>1192</v>
      </c>
      <c r="L563">
        <v>1367</v>
      </c>
      <c r="N563">
        <v>1011</v>
      </c>
      <c r="O563" t="s">
        <v>907</v>
      </c>
      <c r="P563" t="s">
        <v>907</v>
      </c>
      <c r="Q563">
        <v>1</v>
      </c>
      <c r="X563">
        <v>2.11</v>
      </c>
      <c r="Y563">
        <v>0</v>
      </c>
      <c r="Z563">
        <v>36.57</v>
      </c>
      <c r="AA563">
        <v>16.77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2.11</v>
      </c>
      <c r="AH563">
        <v>2</v>
      </c>
      <c r="AI563">
        <v>40388837</v>
      </c>
      <c r="AJ563">
        <v>575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ROW(Source!A1131)</f>
        <v>1131</v>
      </c>
      <c r="B564">
        <v>40388849</v>
      </c>
      <c r="C564">
        <v>40388831</v>
      </c>
      <c r="D564">
        <v>26764123</v>
      </c>
      <c r="E564">
        <v>1</v>
      </c>
      <c r="F564">
        <v>1</v>
      </c>
      <c r="G564">
        <v>26675980</v>
      </c>
      <c r="H564">
        <v>3</v>
      </c>
      <c r="I564" t="s">
        <v>1193</v>
      </c>
      <c r="J564" t="s">
        <v>1194</v>
      </c>
      <c r="K564" t="s">
        <v>1195</v>
      </c>
      <c r="L564">
        <v>1348</v>
      </c>
      <c r="N564">
        <v>1009</v>
      </c>
      <c r="O564" t="s">
        <v>57</v>
      </c>
      <c r="P564" t="s">
        <v>57</v>
      </c>
      <c r="Q564">
        <v>1000</v>
      </c>
      <c r="X564">
        <v>3.15E-3</v>
      </c>
      <c r="Y564">
        <v>6240.56</v>
      </c>
      <c r="Z564">
        <v>0</v>
      </c>
      <c r="AA564">
        <v>0</v>
      </c>
      <c r="AB564">
        <v>0</v>
      </c>
      <c r="AC564">
        <v>0</v>
      </c>
      <c r="AD564">
        <v>1</v>
      </c>
      <c r="AE564">
        <v>0</v>
      </c>
      <c r="AF564" t="s">
        <v>3</v>
      </c>
      <c r="AG564">
        <v>3.15E-3</v>
      </c>
      <c r="AH564">
        <v>2</v>
      </c>
      <c r="AI564">
        <v>40388838</v>
      </c>
      <c r="AJ564">
        <v>576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ROW(Source!A1131)</f>
        <v>1131</v>
      </c>
      <c r="B565">
        <v>40388850</v>
      </c>
      <c r="C565">
        <v>40388831</v>
      </c>
      <c r="D565">
        <v>26766272</v>
      </c>
      <c r="E565">
        <v>1</v>
      </c>
      <c r="F565">
        <v>1</v>
      </c>
      <c r="G565">
        <v>26675980</v>
      </c>
      <c r="H565">
        <v>3</v>
      </c>
      <c r="I565" t="s">
        <v>1196</v>
      </c>
      <c r="J565" t="s">
        <v>1197</v>
      </c>
      <c r="K565" t="s">
        <v>1198</v>
      </c>
      <c r="L565">
        <v>1346</v>
      </c>
      <c r="N565">
        <v>1009</v>
      </c>
      <c r="O565" t="s">
        <v>318</v>
      </c>
      <c r="P565" t="s">
        <v>318</v>
      </c>
      <c r="Q565">
        <v>1</v>
      </c>
      <c r="X565">
        <v>241.5</v>
      </c>
      <c r="Y565">
        <v>69.17</v>
      </c>
      <c r="Z565">
        <v>0</v>
      </c>
      <c r="AA565">
        <v>0</v>
      </c>
      <c r="AB565">
        <v>0</v>
      </c>
      <c r="AC565">
        <v>0</v>
      </c>
      <c r="AD565">
        <v>1</v>
      </c>
      <c r="AE565">
        <v>0</v>
      </c>
      <c r="AF565" t="s">
        <v>3</v>
      </c>
      <c r="AG565">
        <v>241.5</v>
      </c>
      <c r="AH565">
        <v>2</v>
      </c>
      <c r="AI565">
        <v>40388839</v>
      </c>
      <c r="AJ565">
        <v>577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ROW(Source!A1131)</f>
        <v>1131</v>
      </c>
      <c r="B566">
        <v>40388851</v>
      </c>
      <c r="C566">
        <v>40388831</v>
      </c>
      <c r="D566">
        <v>26763936</v>
      </c>
      <c r="E566">
        <v>1</v>
      </c>
      <c r="F566">
        <v>1</v>
      </c>
      <c r="G566">
        <v>26675980</v>
      </c>
      <c r="H566">
        <v>3</v>
      </c>
      <c r="I566" t="s">
        <v>1199</v>
      </c>
      <c r="J566" t="s">
        <v>1200</v>
      </c>
      <c r="K566" t="s">
        <v>1201</v>
      </c>
      <c r="L566">
        <v>1327</v>
      </c>
      <c r="N566">
        <v>1005</v>
      </c>
      <c r="O566" t="s">
        <v>466</v>
      </c>
      <c r="P566" t="s">
        <v>466</v>
      </c>
      <c r="Q566">
        <v>1</v>
      </c>
      <c r="X566">
        <v>5.6</v>
      </c>
      <c r="Y566">
        <v>3.66</v>
      </c>
      <c r="Z566">
        <v>0</v>
      </c>
      <c r="AA566">
        <v>0</v>
      </c>
      <c r="AB566">
        <v>0</v>
      </c>
      <c r="AC566">
        <v>0</v>
      </c>
      <c r="AD566">
        <v>1</v>
      </c>
      <c r="AE566">
        <v>0</v>
      </c>
      <c r="AF566" t="s">
        <v>3</v>
      </c>
      <c r="AG566">
        <v>5.6</v>
      </c>
      <c r="AH566">
        <v>2</v>
      </c>
      <c r="AI566">
        <v>40388841</v>
      </c>
      <c r="AJ566">
        <v>579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ROW(Source!A1131)</f>
        <v>1131</v>
      </c>
      <c r="B567">
        <v>40388852</v>
      </c>
      <c r="C567">
        <v>40388831</v>
      </c>
      <c r="D567">
        <v>26728072</v>
      </c>
      <c r="E567">
        <v>26675980</v>
      </c>
      <c r="F567">
        <v>1</v>
      </c>
      <c r="G567">
        <v>26675980</v>
      </c>
      <c r="H567">
        <v>3</v>
      </c>
      <c r="I567" t="s">
        <v>1296</v>
      </c>
      <c r="J567" t="s">
        <v>3</v>
      </c>
      <c r="K567" t="s">
        <v>1297</v>
      </c>
      <c r="L567">
        <v>1346</v>
      </c>
      <c r="N567">
        <v>1009</v>
      </c>
      <c r="O567" t="s">
        <v>318</v>
      </c>
      <c r="P567" t="s">
        <v>318</v>
      </c>
      <c r="Q567">
        <v>1</v>
      </c>
      <c r="X567">
        <v>52.5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 t="s">
        <v>3</v>
      </c>
      <c r="AG567">
        <v>52.5</v>
      </c>
      <c r="AH567">
        <v>3</v>
      </c>
      <c r="AI567">
        <v>-1</v>
      </c>
      <c r="AJ567" t="s">
        <v>3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ROW(Source!A1131)</f>
        <v>1131</v>
      </c>
      <c r="B568">
        <v>40388853</v>
      </c>
      <c r="C568">
        <v>40388831</v>
      </c>
      <c r="D568">
        <v>26732913</v>
      </c>
      <c r="E568">
        <v>26675980</v>
      </c>
      <c r="F568">
        <v>1</v>
      </c>
      <c r="G568">
        <v>26675980</v>
      </c>
      <c r="H568">
        <v>3</v>
      </c>
      <c r="I568" t="s">
        <v>1298</v>
      </c>
      <c r="J568" t="s">
        <v>3</v>
      </c>
      <c r="K568" t="s">
        <v>1299</v>
      </c>
      <c r="L568">
        <v>1346</v>
      </c>
      <c r="N568">
        <v>1009</v>
      </c>
      <c r="O568" t="s">
        <v>318</v>
      </c>
      <c r="P568" t="s">
        <v>318</v>
      </c>
      <c r="Q568">
        <v>1</v>
      </c>
      <c r="X568">
        <v>735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 t="s">
        <v>3</v>
      </c>
      <c r="AG568">
        <v>735</v>
      </c>
      <c r="AH568">
        <v>3</v>
      </c>
      <c r="AI568">
        <v>-1</v>
      </c>
      <c r="AJ568" t="s">
        <v>3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ROW(Source!A1131)</f>
        <v>1131</v>
      </c>
      <c r="B569">
        <v>40388854</v>
      </c>
      <c r="C569">
        <v>40388831</v>
      </c>
      <c r="D569">
        <v>26736904</v>
      </c>
      <c r="E569">
        <v>26675980</v>
      </c>
      <c r="F569">
        <v>1</v>
      </c>
      <c r="G569">
        <v>26675980</v>
      </c>
      <c r="H569">
        <v>3</v>
      </c>
      <c r="I569" t="s">
        <v>991</v>
      </c>
      <c r="J569" t="s">
        <v>3</v>
      </c>
      <c r="K569" t="s">
        <v>992</v>
      </c>
      <c r="L569">
        <v>1344</v>
      </c>
      <c r="N569">
        <v>1008</v>
      </c>
      <c r="O569" t="s">
        <v>931</v>
      </c>
      <c r="P569" t="s">
        <v>931</v>
      </c>
      <c r="Q569">
        <v>1</v>
      </c>
      <c r="X569">
        <v>0.01</v>
      </c>
      <c r="Y569">
        <v>1</v>
      </c>
      <c r="Z569">
        <v>0</v>
      </c>
      <c r="AA569">
        <v>0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0.01</v>
      </c>
      <c r="AH569">
        <v>2</v>
      </c>
      <c r="AI569">
        <v>40388842</v>
      </c>
      <c r="AJ569">
        <v>580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ROW(Source!A1133)</f>
        <v>1133</v>
      </c>
      <c r="B570">
        <v>40388864</v>
      </c>
      <c r="C570">
        <v>40388856</v>
      </c>
      <c r="D570">
        <v>26715131</v>
      </c>
      <c r="E570">
        <v>26675980</v>
      </c>
      <c r="F570">
        <v>1</v>
      </c>
      <c r="G570">
        <v>26675980</v>
      </c>
      <c r="H570">
        <v>1</v>
      </c>
      <c r="I570" t="s">
        <v>901</v>
      </c>
      <c r="J570" t="s">
        <v>3</v>
      </c>
      <c r="K570" t="s">
        <v>902</v>
      </c>
      <c r="L570">
        <v>1191</v>
      </c>
      <c r="N570">
        <v>1013</v>
      </c>
      <c r="O570" t="s">
        <v>903</v>
      </c>
      <c r="P570" t="s">
        <v>903</v>
      </c>
      <c r="Q570">
        <v>1</v>
      </c>
      <c r="X570">
        <v>2.31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1</v>
      </c>
      <c r="AE570">
        <v>1</v>
      </c>
      <c r="AF570" t="s">
        <v>786</v>
      </c>
      <c r="AG570">
        <v>11.55</v>
      </c>
      <c r="AH570">
        <v>2</v>
      </c>
      <c r="AI570">
        <v>40388857</v>
      </c>
      <c r="AJ570">
        <v>581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ROW(Source!A1133)</f>
        <v>1133</v>
      </c>
      <c r="B571">
        <v>40388865</v>
      </c>
      <c r="C571">
        <v>40388856</v>
      </c>
      <c r="D571">
        <v>26788180</v>
      </c>
      <c r="E571">
        <v>1</v>
      </c>
      <c r="F571">
        <v>1</v>
      </c>
      <c r="G571">
        <v>26675980</v>
      </c>
      <c r="H571">
        <v>2</v>
      </c>
      <c r="I571" t="s">
        <v>1181</v>
      </c>
      <c r="J571" t="s">
        <v>1182</v>
      </c>
      <c r="K571" t="s">
        <v>1183</v>
      </c>
      <c r="L571">
        <v>1367</v>
      </c>
      <c r="N571">
        <v>1011</v>
      </c>
      <c r="O571" t="s">
        <v>907</v>
      </c>
      <c r="P571" t="s">
        <v>907</v>
      </c>
      <c r="Q571">
        <v>1</v>
      </c>
      <c r="X571">
        <v>0.4</v>
      </c>
      <c r="Y571">
        <v>0</v>
      </c>
      <c r="Z571">
        <v>44</v>
      </c>
      <c r="AA571">
        <v>15.44</v>
      </c>
      <c r="AB571">
        <v>0</v>
      </c>
      <c r="AC571">
        <v>0</v>
      </c>
      <c r="AD571">
        <v>1</v>
      </c>
      <c r="AE571">
        <v>0</v>
      </c>
      <c r="AF571" t="s">
        <v>786</v>
      </c>
      <c r="AG571">
        <v>2</v>
      </c>
      <c r="AH571">
        <v>2</v>
      </c>
      <c r="AI571">
        <v>40388858</v>
      </c>
      <c r="AJ571">
        <v>582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ROW(Source!A1133)</f>
        <v>1133</v>
      </c>
      <c r="B572">
        <v>40388866</v>
      </c>
      <c r="C572">
        <v>40388856</v>
      </c>
      <c r="D572">
        <v>26788215</v>
      </c>
      <c r="E572">
        <v>1</v>
      </c>
      <c r="F572">
        <v>1</v>
      </c>
      <c r="G572">
        <v>26675980</v>
      </c>
      <c r="H572">
        <v>2</v>
      </c>
      <c r="I572" t="s">
        <v>932</v>
      </c>
      <c r="J572" t="s">
        <v>933</v>
      </c>
      <c r="K572" t="s">
        <v>934</v>
      </c>
      <c r="L572">
        <v>1367</v>
      </c>
      <c r="N572">
        <v>1011</v>
      </c>
      <c r="O572" t="s">
        <v>907</v>
      </c>
      <c r="P572" t="s">
        <v>907</v>
      </c>
      <c r="Q572">
        <v>1</v>
      </c>
      <c r="X572">
        <v>0.02</v>
      </c>
      <c r="Y572">
        <v>0</v>
      </c>
      <c r="Z572">
        <v>76.81</v>
      </c>
      <c r="AA572">
        <v>14.36</v>
      </c>
      <c r="AB572">
        <v>0</v>
      </c>
      <c r="AC572">
        <v>0</v>
      </c>
      <c r="AD572">
        <v>1</v>
      </c>
      <c r="AE572">
        <v>0</v>
      </c>
      <c r="AF572" t="s">
        <v>786</v>
      </c>
      <c r="AG572">
        <v>0.1</v>
      </c>
      <c r="AH572">
        <v>2</v>
      </c>
      <c r="AI572">
        <v>40388859</v>
      </c>
      <c r="AJ572">
        <v>583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ROW(Source!A1133)</f>
        <v>1133</v>
      </c>
      <c r="B573">
        <v>40388867</v>
      </c>
      <c r="C573">
        <v>40388856</v>
      </c>
      <c r="D573">
        <v>26787760</v>
      </c>
      <c r="E573">
        <v>1</v>
      </c>
      <c r="F573">
        <v>1</v>
      </c>
      <c r="G573">
        <v>26675980</v>
      </c>
      <c r="H573">
        <v>2</v>
      </c>
      <c r="I573" t="s">
        <v>1190</v>
      </c>
      <c r="J573" t="s">
        <v>1191</v>
      </c>
      <c r="K573" t="s">
        <v>1192</v>
      </c>
      <c r="L573">
        <v>1367</v>
      </c>
      <c r="N573">
        <v>1011</v>
      </c>
      <c r="O573" t="s">
        <v>907</v>
      </c>
      <c r="P573" t="s">
        <v>907</v>
      </c>
      <c r="Q573">
        <v>1</v>
      </c>
      <c r="X573">
        <v>0.4</v>
      </c>
      <c r="Y573">
        <v>0</v>
      </c>
      <c r="Z573">
        <v>36.57</v>
      </c>
      <c r="AA573">
        <v>16.77</v>
      </c>
      <c r="AB573">
        <v>0</v>
      </c>
      <c r="AC573">
        <v>0</v>
      </c>
      <c r="AD573">
        <v>1</v>
      </c>
      <c r="AE573">
        <v>0</v>
      </c>
      <c r="AF573" t="s">
        <v>786</v>
      </c>
      <c r="AG573">
        <v>2</v>
      </c>
      <c r="AH573">
        <v>2</v>
      </c>
      <c r="AI573">
        <v>40388860</v>
      </c>
      <c r="AJ573">
        <v>584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ROW(Source!A1133)</f>
        <v>1133</v>
      </c>
      <c r="B574">
        <v>40388868</v>
      </c>
      <c r="C574">
        <v>40388856</v>
      </c>
      <c r="D574">
        <v>26715879</v>
      </c>
      <c r="E574">
        <v>26675980</v>
      </c>
      <c r="F574">
        <v>1</v>
      </c>
      <c r="G574">
        <v>26675980</v>
      </c>
      <c r="H574">
        <v>2</v>
      </c>
      <c r="I574" t="s">
        <v>929</v>
      </c>
      <c r="J574" t="s">
        <v>3</v>
      </c>
      <c r="K574" t="s">
        <v>930</v>
      </c>
      <c r="L574">
        <v>1344</v>
      </c>
      <c r="N574">
        <v>1008</v>
      </c>
      <c r="O574" t="s">
        <v>931</v>
      </c>
      <c r="P574" t="s">
        <v>931</v>
      </c>
      <c r="Q574">
        <v>1</v>
      </c>
      <c r="X574">
        <v>0.01</v>
      </c>
      <c r="Y574">
        <v>0</v>
      </c>
      <c r="Z574">
        <v>1</v>
      </c>
      <c r="AA574">
        <v>0</v>
      </c>
      <c r="AB574">
        <v>0</v>
      </c>
      <c r="AC574">
        <v>0</v>
      </c>
      <c r="AD574">
        <v>1</v>
      </c>
      <c r="AE574">
        <v>0</v>
      </c>
      <c r="AF574" t="s">
        <v>786</v>
      </c>
      <c r="AG574">
        <v>0.05</v>
      </c>
      <c r="AH574">
        <v>2</v>
      </c>
      <c r="AI574">
        <v>40388861</v>
      </c>
      <c r="AJ574">
        <v>585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ROW(Source!A1133)</f>
        <v>1133</v>
      </c>
      <c r="B575">
        <v>40388869</v>
      </c>
      <c r="C575">
        <v>40388856</v>
      </c>
      <c r="D575">
        <v>26766272</v>
      </c>
      <c r="E575">
        <v>1</v>
      </c>
      <c r="F575">
        <v>1</v>
      </c>
      <c r="G575">
        <v>26675980</v>
      </c>
      <c r="H575">
        <v>3</v>
      </c>
      <c r="I575" t="s">
        <v>1196</v>
      </c>
      <c r="J575" t="s">
        <v>1197</v>
      </c>
      <c r="K575" t="s">
        <v>1198</v>
      </c>
      <c r="L575">
        <v>1346</v>
      </c>
      <c r="N575">
        <v>1009</v>
      </c>
      <c r="O575" t="s">
        <v>318</v>
      </c>
      <c r="P575" t="s">
        <v>318</v>
      </c>
      <c r="Q575">
        <v>1</v>
      </c>
      <c r="X575">
        <v>42</v>
      </c>
      <c r="Y575">
        <v>69.17</v>
      </c>
      <c r="Z575">
        <v>0</v>
      </c>
      <c r="AA575">
        <v>0</v>
      </c>
      <c r="AB575">
        <v>0</v>
      </c>
      <c r="AC575">
        <v>0</v>
      </c>
      <c r="AD575">
        <v>1</v>
      </c>
      <c r="AE575">
        <v>0</v>
      </c>
      <c r="AF575" t="s">
        <v>786</v>
      </c>
      <c r="AG575">
        <v>210</v>
      </c>
      <c r="AH575">
        <v>2</v>
      </c>
      <c r="AI575">
        <v>40388862</v>
      </c>
      <c r="AJ575">
        <v>586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ROW(Source!A1133)</f>
        <v>1133</v>
      </c>
      <c r="B576">
        <v>40388870</v>
      </c>
      <c r="C576">
        <v>40388856</v>
      </c>
      <c r="D576">
        <v>26728072</v>
      </c>
      <c r="E576">
        <v>26675980</v>
      </c>
      <c r="F576">
        <v>1</v>
      </c>
      <c r="G576">
        <v>26675980</v>
      </c>
      <c r="H576">
        <v>3</v>
      </c>
      <c r="I576" t="s">
        <v>1296</v>
      </c>
      <c r="J576" t="s">
        <v>3</v>
      </c>
      <c r="K576" t="s">
        <v>1297</v>
      </c>
      <c r="L576">
        <v>1346</v>
      </c>
      <c r="N576">
        <v>1009</v>
      </c>
      <c r="O576" t="s">
        <v>318</v>
      </c>
      <c r="P576" t="s">
        <v>318</v>
      </c>
      <c r="Q576">
        <v>1</v>
      </c>
      <c r="X576">
        <v>10.5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 t="s">
        <v>786</v>
      </c>
      <c r="AG576">
        <v>52.5</v>
      </c>
      <c r="AH576">
        <v>3</v>
      </c>
      <c r="AI576">
        <v>-1</v>
      </c>
      <c r="AJ576" t="s">
        <v>3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ROW(Source!A1133)</f>
        <v>1133</v>
      </c>
      <c r="B577">
        <v>40388871</v>
      </c>
      <c r="C577">
        <v>40388856</v>
      </c>
      <c r="D577">
        <v>26732913</v>
      </c>
      <c r="E577">
        <v>26675980</v>
      </c>
      <c r="F577">
        <v>1</v>
      </c>
      <c r="G577">
        <v>26675980</v>
      </c>
      <c r="H577">
        <v>3</v>
      </c>
      <c r="I577" t="s">
        <v>1298</v>
      </c>
      <c r="J577" t="s">
        <v>3</v>
      </c>
      <c r="K577" t="s">
        <v>1299</v>
      </c>
      <c r="L577">
        <v>1346</v>
      </c>
      <c r="N577">
        <v>1009</v>
      </c>
      <c r="O577" t="s">
        <v>318</v>
      </c>
      <c r="P577" t="s">
        <v>318</v>
      </c>
      <c r="Q577">
        <v>1</v>
      </c>
      <c r="X577">
        <v>147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 t="s">
        <v>786</v>
      </c>
      <c r="AG577">
        <v>735</v>
      </c>
      <c r="AH577">
        <v>3</v>
      </c>
      <c r="AI577">
        <v>-1</v>
      </c>
      <c r="AJ577" t="s">
        <v>3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ROW(Source!A1135)</f>
        <v>1135</v>
      </c>
      <c r="B578">
        <v>40388885</v>
      </c>
      <c r="C578">
        <v>40388873</v>
      </c>
      <c r="D578">
        <v>26715131</v>
      </c>
      <c r="E578">
        <v>26675980</v>
      </c>
      <c r="F578">
        <v>1</v>
      </c>
      <c r="G578">
        <v>26675980</v>
      </c>
      <c r="H578">
        <v>1</v>
      </c>
      <c r="I578" t="s">
        <v>901</v>
      </c>
      <c r="J578" t="s">
        <v>3</v>
      </c>
      <c r="K578" t="s">
        <v>902</v>
      </c>
      <c r="L578">
        <v>1191</v>
      </c>
      <c r="N578">
        <v>1013</v>
      </c>
      <c r="O578" t="s">
        <v>903</v>
      </c>
      <c r="P578" t="s">
        <v>903</v>
      </c>
      <c r="Q578">
        <v>1</v>
      </c>
      <c r="X578">
        <v>16.03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1</v>
      </c>
      <c r="AF578" t="s">
        <v>3</v>
      </c>
      <c r="AG578">
        <v>16.03</v>
      </c>
      <c r="AH578">
        <v>2</v>
      </c>
      <c r="AI578">
        <v>40388874</v>
      </c>
      <c r="AJ578">
        <v>588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ROW(Source!A1135)</f>
        <v>1135</v>
      </c>
      <c r="B579">
        <v>40388886</v>
      </c>
      <c r="C579">
        <v>40388873</v>
      </c>
      <c r="D579">
        <v>26788180</v>
      </c>
      <c r="E579">
        <v>1</v>
      </c>
      <c r="F579">
        <v>1</v>
      </c>
      <c r="G579">
        <v>26675980</v>
      </c>
      <c r="H579">
        <v>2</v>
      </c>
      <c r="I579" t="s">
        <v>1181</v>
      </c>
      <c r="J579" t="s">
        <v>1182</v>
      </c>
      <c r="K579" t="s">
        <v>1183</v>
      </c>
      <c r="L579">
        <v>1367</v>
      </c>
      <c r="N579">
        <v>1011</v>
      </c>
      <c r="O579" t="s">
        <v>907</v>
      </c>
      <c r="P579" t="s">
        <v>907</v>
      </c>
      <c r="Q579">
        <v>1</v>
      </c>
      <c r="X579">
        <v>2.11</v>
      </c>
      <c r="Y579">
        <v>0</v>
      </c>
      <c r="Z579">
        <v>44</v>
      </c>
      <c r="AA579">
        <v>15.44</v>
      </c>
      <c r="AB579">
        <v>0</v>
      </c>
      <c r="AC579">
        <v>0</v>
      </c>
      <c r="AD579">
        <v>1</v>
      </c>
      <c r="AE579">
        <v>0</v>
      </c>
      <c r="AF579" t="s">
        <v>3</v>
      </c>
      <c r="AG579">
        <v>2.11</v>
      </c>
      <c r="AH579">
        <v>2</v>
      </c>
      <c r="AI579">
        <v>40388875</v>
      </c>
      <c r="AJ579">
        <v>589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ROW(Source!A1135)</f>
        <v>1135</v>
      </c>
      <c r="B580">
        <v>40388887</v>
      </c>
      <c r="C580">
        <v>40388873</v>
      </c>
      <c r="D580">
        <v>26788215</v>
      </c>
      <c r="E580">
        <v>1</v>
      </c>
      <c r="F580">
        <v>1</v>
      </c>
      <c r="G580">
        <v>26675980</v>
      </c>
      <c r="H580">
        <v>2</v>
      </c>
      <c r="I580" t="s">
        <v>932</v>
      </c>
      <c r="J580" t="s">
        <v>933</v>
      </c>
      <c r="K580" t="s">
        <v>934</v>
      </c>
      <c r="L580">
        <v>1367</v>
      </c>
      <c r="N580">
        <v>1011</v>
      </c>
      <c r="O580" t="s">
        <v>907</v>
      </c>
      <c r="P580" t="s">
        <v>907</v>
      </c>
      <c r="Q580">
        <v>1</v>
      </c>
      <c r="X580">
        <v>0.1</v>
      </c>
      <c r="Y580">
        <v>0</v>
      </c>
      <c r="Z580">
        <v>76.81</v>
      </c>
      <c r="AA580">
        <v>14.36</v>
      </c>
      <c r="AB580">
        <v>0</v>
      </c>
      <c r="AC580">
        <v>0</v>
      </c>
      <c r="AD580">
        <v>1</v>
      </c>
      <c r="AE580">
        <v>0</v>
      </c>
      <c r="AF580" t="s">
        <v>3</v>
      </c>
      <c r="AG580">
        <v>0.1</v>
      </c>
      <c r="AH580">
        <v>2</v>
      </c>
      <c r="AI580">
        <v>40388876</v>
      </c>
      <c r="AJ580">
        <v>590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ROW(Source!A1135)</f>
        <v>1135</v>
      </c>
      <c r="B581">
        <v>40388888</v>
      </c>
      <c r="C581">
        <v>40388873</v>
      </c>
      <c r="D581">
        <v>26788249</v>
      </c>
      <c r="E581">
        <v>1</v>
      </c>
      <c r="F581">
        <v>1</v>
      </c>
      <c r="G581">
        <v>26675980</v>
      </c>
      <c r="H581">
        <v>2</v>
      </c>
      <c r="I581" t="s">
        <v>1184</v>
      </c>
      <c r="J581" t="s">
        <v>1185</v>
      </c>
      <c r="K581" t="s">
        <v>1186</v>
      </c>
      <c r="L581">
        <v>1367</v>
      </c>
      <c r="N581">
        <v>1011</v>
      </c>
      <c r="O581" t="s">
        <v>907</v>
      </c>
      <c r="P581" t="s">
        <v>907</v>
      </c>
      <c r="Q581">
        <v>1</v>
      </c>
      <c r="X581">
        <v>0.94</v>
      </c>
      <c r="Y581">
        <v>0</v>
      </c>
      <c r="Z581">
        <v>2.36</v>
      </c>
      <c r="AA581">
        <v>0.1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0.94</v>
      </c>
      <c r="AH581">
        <v>2</v>
      </c>
      <c r="AI581">
        <v>40388877</v>
      </c>
      <c r="AJ581">
        <v>591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ROW(Source!A1135)</f>
        <v>1135</v>
      </c>
      <c r="B582">
        <v>40388889</v>
      </c>
      <c r="C582">
        <v>40388873</v>
      </c>
      <c r="D582">
        <v>26787552</v>
      </c>
      <c r="E582">
        <v>1</v>
      </c>
      <c r="F582">
        <v>1</v>
      </c>
      <c r="G582">
        <v>26675980</v>
      </c>
      <c r="H582">
        <v>2</v>
      </c>
      <c r="I582" t="s">
        <v>1187</v>
      </c>
      <c r="J582" t="s">
        <v>1188</v>
      </c>
      <c r="K582" t="s">
        <v>1189</v>
      </c>
      <c r="L582">
        <v>1367</v>
      </c>
      <c r="N582">
        <v>1011</v>
      </c>
      <c r="O582" t="s">
        <v>907</v>
      </c>
      <c r="P582" t="s">
        <v>907</v>
      </c>
      <c r="Q582">
        <v>1</v>
      </c>
      <c r="X582">
        <v>0.01</v>
      </c>
      <c r="Y582">
        <v>0</v>
      </c>
      <c r="Z582">
        <v>68.87</v>
      </c>
      <c r="AA582">
        <v>18.34</v>
      </c>
      <c r="AB582">
        <v>0</v>
      </c>
      <c r="AC582">
        <v>0</v>
      </c>
      <c r="AD582">
        <v>1</v>
      </c>
      <c r="AE582">
        <v>0</v>
      </c>
      <c r="AF582" t="s">
        <v>3</v>
      </c>
      <c r="AG582">
        <v>0.01</v>
      </c>
      <c r="AH582">
        <v>2</v>
      </c>
      <c r="AI582">
        <v>40388878</v>
      </c>
      <c r="AJ582">
        <v>592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ROW(Source!A1135)</f>
        <v>1135</v>
      </c>
      <c r="B583">
        <v>40388890</v>
      </c>
      <c r="C583">
        <v>40388873</v>
      </c>
      <c r="D583">
        <v>26787760</v>
      </c>
      <c r="E583">
        <v>1</v>
      </c>
      <c r="F583">
        <v>1</v>
      </c>
      <c r="G583">
        <v>26675980</v>
      </c>
      <c r="H583">
        <v>2</v>
      </c>
      <c r="I583" t="s">
        <v>1190</v>
      </c>
      <c r="J583" t="s">
        <v>1191</v>
      </c>
      <c r="K583" t="s">
        <v>1192</v>
      </c>
      <c r="L583">
        <v>1367</v>
      </c>
      <c r="N583">
        <v>1011</v>
      </c>
      <c r="O583" t="s">
        <v>907</v>
      </c>
      <c r="P583" t="s">
        <v>907</v>
      </c>
      <c r="Q583">
        <v>1</v>
      </c>
      <c r="X583">
        <v>2.11</v>
      </c>
      <c r="Y583">
        <v>0</v>
      </c>
      <c r="Z583">
        <v>36.57</v>
      </c>
      <c r="AA583">
        <v>16.77</v>
      </c>
      <c r="AB583">
        <v>0</v>
      </c>
      <c r="AC583">
        <v>0</v>
      </c>
      <c r="AD583">
        <v>1</v>
      </c>
      <c r="AE583">
        <v>0</v>
      </c>
      <c r="AF583" t="s">
        <v>3</v>
      </c>
      <c r="AG583">
        <v>2.11</v>
      </c>
      <c r="AH583">
        <v>2</v>
      </c>
      <c r="AI583">
        <v>40388879</v>
      </c>
      <c r="AJ583">
        <v>593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ROW(Source!A1135)</f>
        <v>1135</v>
      </c>
      <c r="B584">
        <v>40388891</v>
      </c>
      <c r="C584">
        <v>40388873</v>
      </c>
      <c r="D584">
        <v>26764123</v>
      </c>
      <c r="E584">
        <v>1</v>
      </c>
      <c r="F584">
        <v>1</v>
      </c>
      <c r="G584">
        <v>26675980</v>
      </c>
      <c r="H584">
        <v>3</v>
      </c>
      <c r="I584" t="s">
        <v>1193</v>
      </c>
      <c r="J584" t="s">
        <v>1194</v>
      </c>
      <c r="K584" t="s">
        <v>1195</v>
      </c>
      <c r="L584">
        <v>1348</v>
      </c>
      <c r="N584">
        <v>1009</v>
      </c>
      <c r="O584" t="s">
        <v>57</v>
      </c>
      <c r="P584" t="s">
        <v>57</v>
      </c>
      <c r="Q584">
        <v>1000</v>
      </c>
      <c r="X584">
        <v>3.15E-3</v>
      </c>
      <c r="Y584">
        <v>6240.56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 t="s">
        <v>3</v>
      </c>
      <c r="AG584">
        <v>3.15E-3</v>
      </c>
      <c r="AH584">
        <v>2</v>
      </c>
      <c r="AI584">
        <v>40388880</v>
      </c>
      <c r="AJ584">
        <v>594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ROW(Source!A1135)</f>
        <v>1135</v>
      </c>
      <c r="B585">
        <v>40388892</v>
      </c>
      <c r="C585">
        <v>40388873</v>
      </c>
      <c r="D585">
        <v>26766272</v>
      </c>
      <c r="E585">
        <v>1</v>
      </c>
      <c r="F585">
        <v>1</v>
      </c>
      <c r="G585">
        <v>26675980</v>
      </c>
      <c r="H585">
        <v>3</v>
      </c>
      <c r="I585" t="s">
        <v>1196</v>
      </c>
      <c r="J585" t="s">
        <v>1197</v>
      </c>
      <c r="K585" t="s">
        <v>1198</v>
      </c>
      <c r="L585">
        <v>1346</v>
      </c>
      <c r="N585">
        <v>1009</v>
      </c>
      <c r="O585" t="s">
        <v>318</v>
      </c>
      <c r="P585" t="s">
        <v>318</v>
      </c>
      <c r="Q585">
        <v>1</v>
      </c>
      <c r="X585">
        <v>241.5</v>
      </c>
      <c r="Y585">
        <v>69.17</v>
      </c>
      <c r="Z585">
        <v>0</v>
      </c>
      <c r="AA585">
        <v>0</v>
      </c>
      <c r="AB585">
        <v>0</v>
      </c>
      <c r="AC585">
        <v>0</v>
      </c>
      <c r="AD585">
        <v>1</v>
      </c>
      <c r="AE585">
        <v>0</v>
      </c>
      <c r="AF585" t="s">
        <v>3</v>
      </c>
      <c r="AG585">
        <v>241.5</v>
      </c>
      <c r="AH585">
        <v>2</v>
      </c>
      <c r="AI585">
        <v>40388881</v>
      </c>
      <c r="AJ585">
        <v>595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ROW(Source!A1135)</f>
        <v>1135</v>
      </c>
      <c r="B586">
        <v>40388893</v>
      </c>
      <c r="C586">
        <v>40388873</v>
      </c>
      <c r="D586">
        <v>26763936</v>
      </c>
      <c r="E586">
        <v>1</v>
      </c>
      <c r="F586">
        <v>1</v>
      </c>
      <c r="G586">
        <v>26675980</v>
      </c>
      <c r="H586">
        <v>3</v>
      </c>
      <c r="I586" t="s">
        <v>1199</v>
      </c>
      <c r="J586" t="s">
        <v>1200</v>
      </c>
      <c r="K586" t="s">
        <v>1201</v>
      </c>
      <c r="L586">
        <v>1327</v>
      </c>
      <c r="N586">
        <v>1005</v>
      </c>
      <c r="O586" t="s">
        <v>466</v>
      </c>
      <c r="P586" t="s">
        <v>466</v>
      </c>
      <c r="Q586">
        <v>1</v>
      </c>
      <c r="X586">
        <v>5.6</v>
      </c>
      <c r="Y586">
        <v>3.66</v>
      </c>
      <c r="Z586">
        <v>0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3</v>
      </c>
      <c r="AG586">
        <v>5.6</v>
      </c>
      <c r="AH586">
        <v>2</v>
      </c>
      <c r="AI586">
        <v>40388883</v>
      </c>
      <c r="AJ586">
        <v>597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ROW(Source!A1135)</f>
        <v>1135</v>
      </c>
      <c r="B587">
        <v>40388894</v>
      </c>
      <c r="C587">
        <v>40388873</v>
      </c>
      <c r="D587">
        <v>26728072</v>
      </c>
      <c r="E587">
        <v>26675980</v>
      </c>
      <c r="F587">
        <v>1</v>
      </c>
      <c r="G587">
        <v>26675980</v>
      </c>
      <c r="H587">
        <v>3</v>
      </c>
      <c r="I587" t="s">
        <v>1296</v>
      </c>
      <c r="J587" t="s">
        <v>3</v>
      </c>
      <c r="K587" t="s">
        <v>1297</v>
      </c>
      <c r="L587">
        <v>1346</v>
      </c>
      <c r="N587">
        <v>1009</v>
      </c>
      <c r="O587" t="s">
        <v>318</v>
      </c>
      <c r="P587" t="s">
        <v>318</v>
      </c>
      <c r="Q587">
        <v>1</v>
      </c>
      <c r="X587">
        <v>52.5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 t="s">
        <v>3</v>
      </c>
      <c r="AG587">
        <v>52.5</v>
      </c>
      <c r="AH587">
        <v>3</v>
      </c>
      <c r="AI587">
        <v>-1</v>
      </c>
      <c r="AJ587" t="s">
        <v>3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ROW(Source!A1135)</f>
        <v>1135</v>
      </c>
      <c r="B588">
        <v>40388895</v>
      </c>
      <c r="C588">
        <v>40388873</v>
      </c>
      <c r="D588">
        <v>26732913</v>
      </c>
      <c r="E588">
        <v>26675980</v>
      </c>
      <c r="F588">
        <v>1</v>
      </c>
      <c r="G588">
        <v>26675980</v>
      </c>
      <c r="H588">
        <v>3</v>
      </c>
      <c r="I588" t="s">
        <v>1298</v>
      </c>
      <c r="J588" t="s">
        <v>3</v>
      </c>
      <c r="K588" t="s">
        <v>1299</v>
      </c>
      <c r="L588">
        <v>1346</v>
      </c>
      <c r="N588">
        <v>1009</v>
      </c>
      <c r="O588" t="s">
        <v>318</v>
      </c>
      <c r="P588" t="s">
        <v>318</v>
      </c>
      <c r="Q588">
        <v>1</v>
      </c>
      <c r="X588">
        <v>735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 t="s">
        <v>3</v>
      </c>
      <c r="AG588">
        <v>735</v>
      </c>
      <c r="AH588">
        <v>3</v>
      </c>
      <c r="AI588">
        <v>-1</v>
      </c>
      <c r="AJ588" t="s">
        <v>3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ROW(Source!A1135)</f>
        <v>1135</v>
      </c>
      <c r="B589">
        <v>40388896</v>
      </c>
      <c r="C589">
        <v>40388873</v>
      </c>
      <c r="D589">
        <v>26736904</v>
      </c>
      <c r="E589">
        <v>26675980</v>
      </c>
      <c r="F589">
        <v>1</v>
      </c>
      <c r="G589">
        <v>26675980</v>
      </c>
      <c r="H589">
        <v>3</v>
      </c>
      <c r="I589" t="s">
        <v>991</v>
      </c>
      <c r="J589" t="s">
        <v>3</v>
      </c>
      <c r="K589" t="s">
        <v>992</v>
      </c>
      <c r="L589">
        <v>1344</v>
      </c>
      <c r="N589">
        <v>1008</v>
      </c>
      <c r="O589" t="s">
        <v>931</v>
      </c>
      <c r="P589" t="s">
        <v>931</v>
      </c>
      <c r="Q589">
        <v>1</v>
      </c>
      <c r="X589">
        <v>0.01</v>
      </c>
      <c r="Y589">
        <v>1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0.01</v>
      </c>
      <c r="AH589">
        <v>2</v>
      </c>
      <c r="AI589">
        <v>40388884</v>
      </c>
      <c r="AJ589">
        <v>598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ROW(Source!A1171)</f>
        <v>1171</v>
      </c>
      <c r="B590">
        <v>40388910</v>
      </c>
      <c r="C590">
        <v>40388898</v>
      </c>
      <c r="D590">
        <v>26715131</v>
      </c>
      <c r="E590">
        <v>26675980</v>
      </c>
      <c r="F590">
        <v>1</v>
      </c>
      <c r="G590">
        <v>26675980</v>
      </c>
      <c r="H590">
        <v>1</v>
      </c>
      <c r="I590" t="s">
        <v>901</v>
      </c>
      <c r="J590" t="s">
        <v>3</v>
      </c>
      <c r="K590" t="s">
        <v>902</v>
      </c>
      <c r="L590">
        <v>1191</v>
      </c>
      <c r="N590">
        <v>1013</v>
      </c>
      <c r="O590" t="s">
        <v>903</v>
      </c>
      <c r="P590" t="s">
        <v>903</v>
      </c>
      <c r="Q590">
        <v>1</v>
      </c>
      <c r="X590">
        <v>16.03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1</v>
      </c>
      <c r="AF590" t="s">
        <v>3</v>
      </c>
      <c r="AG590">
        <v>16.03</v>
      </c>
      <c r="AH590">
        <v>2</v>
      </c>
      <c r="AI590">
        <v>40388899</v>
      </c>
      <c r="AJ590">
        <v>599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ROW(Source!A1171)</f>
        <v>1171</v>
      </c>
      <c r="B591">
        <v>40388911</v>
      </c>
      <c r="C591">
        <v>40388898</v>
      </c>
      <c r="D591">
        <v>26788180</v>
      </c>
      <c r="E591">
        <v>1</v>
      </c>
      <c r="F591">
        <v>1</v>
      </c>
      <c r="G591">
        <v>26675980</v>
      </c>
      <c r="H591">
        <v>2</v>
      </c>
      <c r="I591" t="s">
        <v>1181</v>
      </c>
      <c r="J591" t="s">
        <v>1182</v>
      </c>
      <c r="K591" t="s">
        <v>1183</v>
      </c>
      <c r="L591">
        <v>1367</v>
      </c>
      <c r="N591">
        <v>1011</v>
      </c>
      <c r="O591" t="s">
        <v>907</v>
      </c>
      <c r="P591" t="s">
        <v>907</v>
      </c>
      <c r="Q591">
        <v>1</v>
      </c>
      <c r="X591">
        <v>2.11</v>
      </c>
      <c r="Y591">
        <v>0</v>
      </c>
      <c r="Z591">
        <v>44</v>
      </c>
      <c r="AA591">
        <v>15.44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2.11</v>
      </c>
      <c r="AH591">
        <v>2</v>
      </c>
      <c r="AI591">
        <v>40388900</v>
      </c>
      <c r="AJ591">
        <v>600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ROW(Source!A1171)</f>
        <v>1171</v>
      </c>
      <c r="B592">
        <v>40388912</v>
      </c>
      <c r="C592">
        <v>40388898</v>
      </c>
      <c r="D592">
        <v>26788215</v>
      </c>
      <c r="E592">
        <v>1</v>
      </c>
      <c r="F592">
        <v>1</v>
      </c>
      <c r="G592">
        <v>26675980</v>
      </c>
      <c r="H592">
        <v>2</v>
      </c>
      <c r="I592" t="s">
        <v>932</v>
      </c>
      <c r="J592" t="s">
        <v>933</v>
      </c>
      <c r="K592" t="s">
        <v>934</v>
      </c>
      <c r="L592">
        <v>1367</v>
      </c>
      <c r="N592">
        <v>1011</v>
      </c>
      <c r="O592" t="s">
        <v>907</v>
      </c>
      <c r="P592" t="s">
        <v>907</v>
      </c>
      <c r="Q592">
        <v>1</v>
      </c>
      <c r="X592">
        <v>0.1</v>
      </c>
      <c r="Y592">
        <v>0</v>
      </c>
      <c r="Z592">
        <v>76.81</v>
      </c>
      <c r="AA592">
        <v>14.36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0.1</v>
      </c>
      <c r="AH592">
        <v>2</v>
      </c>
      <c r="AI592">
        <v>40388901</v>
      </c>
      <c r="AJ592">
        <v>601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ROW(Source!A1171)</f>
        <v>1171</v>
      </c>
      <c r="B593">
        <v>40388913</v>
      </c>
      <c r="C593">
        <v>40388898</v>
      </c>
      <c r="D593">
        <v>26788249</v>
      </c>
      <c r="E593">
        <v>1</v>
      </c>
      <c r="F593">
        <v>1</v>
      </c>
      <c r="G593">
        <v>26675980</v>
      </c>
      <c r="H593">
        <v>2</v>
      </c>
      <c r="I593" t="s">
        <v>1184</v>
      </c>
      <c r="J593" t="s">
        <v>1185</v>
      </c>
      <c r="K593" t="s">
        <v>1186</v>
      </c>
      <c r="L593">
        <v>1367</v>
      </c>
      <c r="N593">
        <v>1011</v>
      </c>
      <c r="O593" t="s">
        <v>907</v>
      </c>
      <c r="P593" t="s">
        <v>907</v>
      </c>
      <c r="Q593">
        <v>1</v>
      </c>
      <c r="X593">
        <v>0.94</v>
      </c>
      <c r="Y593">
        <v>0</v>
      </c>
      <c r="Z593">
        <v>2.36</v>
      </c>
      <c r="AA593">
        <v>0.1</v>
      </c>
      <c r="AB593">
        <v>0</v>
      </c>
      <c r="AC593">
        <v>0</v>
      </c>
      <c r="AD593">
        <v>1</v>
      </c>
      <c r="AE593">
        <v>0</v>
      </c>
      <c r="AF593" t="s">
        <v>3</v>
      </c>
      <c r="AG593">
        <v>0.94</v>
      </c>
      <c r="AH593">
        <v>2</v>
      </c>
      <c r="AI593">
        <v>40388902</v>
      </c>
      <c r="AJ593">
        <v>602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ROW(Source!A1171)</f>
        <v>1171</v>
      </c>
      <c r="B594">
        <v>40388914</v>
      </c>
      <c r="C594">
        <v>40388898</v>
      </c>
      <c r="D594">
        <v>26787552</v>
      </c>
      <c r="E594">
        <v>1</v>
      </c>
      <c r="F594">
        <v>1</v>
      </c>
      <c r="G594">
        <v>26675980</v>
      </c>
      <c r="H594">
        <v>2</v>
      </c>
      <c r="I594" t="s">
        <v>1187</v>
      </c>
      <c r="J594" t="s">
        <v>1188</v>
      </c>
      <c r="K594" t="s">
        <v>1189</v>
      </c>
      <c r="L594">
        <v>1367</v>
      </c>
      <c r="N594">
        <v>1011</v>
      </c>
      <c r="O594" t="s">
        <v>907</v>
      </c>
      <c r="P594" t="s">
        <v>907</v>
      </c>
      <c r="Q594">
        <v>1</v>
      </c>
      <c r="X594">
        <v>0.01</v>
      </c>
      <c r="Y594">
        <v>0</v>
      </c>
      <c r="Z594">
        <v>68.87</v>
      </c>
      <c r="AA594">
        <v>18.34</v>
      </c>
      <c r="AB594">
        <v>0</v>
      </c>
      <c r="AC594">
        <v>0</v>
      </c>
      <c r="AD594">
        <v>1</v>
      </c>
      <c r="AE594">
        <v>0</v>
      </c>
      <c r="AF594" t="s">
        <v>3</v>
      </c>
      <c r="AG594">
        <v>0.01</v>
      </c>
      <c r="AH594">
        <v>2</v>
      </c>
      <c r="AI594">
        <v>40388903</v>
      </c>
      <c r="AJ594">
        <v>603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ROW(Source!A1171)</f>
        <v>1171</v>
      </c>
      <c r="B595">
        <v>40388915</v>
      </c>
      <c r="C595">
        <v>40388898</v>
      </c>
      <c r="D595">
        <v>26787760</v>
      </c>
      <c r="E595">
        <v>1</v>
      </c>
      <c r="F595">
        <v>1</v>
      </c>
      <c r="G595">
        <v>26675980</v>
      </c>
      <c r="H595">
        <v>2</v>
      </c>
      <c r="I595" t="s">
        <v>1190</v>
      </c>
      <c r="J595" t="s">
        <v>1191</v>
      </c>
      <c r="K595" t="s">
        <v>1192</v>
      </c>
      <c r="L595">
        <v>1367</v>
      </c>
      <c r="N595">
        <v>1011</v>
      </c>
      <c r="O595" t="s">
        <v>907</v>
      </c>
      <c r="P595" t="s">
        <v>907</v>
      </c>
      <c r="Q595">
        <v>1</v>
      </c>
      <c r="X595">
        <v>2.11</v>
      </c>
      <c r="Y595">
        <v>0</v>
      </c>
      <c r="Z595">
        <v>36.57</v>
      </c>
      <c r="AA595">
        <v>16.77</v>
      </c>
      <c r="AB595">
        <v>0</v>
      </c>
      <c r="AC595">
        <v>0</v>
      </c>
      <c r="AD595">
        <v>1</v>
      </c>
      <c r="AE595">
        <v>0</v>
      </c>
      <c r="AF595" t="s">
        <v>3</v>
      </c>
      <c r="AG595">
        <v>2.11</v>
      </c>
      <c r="AH595">
        <v>2</v>
      </c>
      <c r="AI595">
        <v>40388904</v>
      </c>
      <c r="AJ595">
        <v>604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ROW(Source!A1171)</f>
        <v>1171</v>
      </c>
      <c r="B596">
        <v>40388916</v>
      </c>
      <c r="C596">
        <v>40388898</v>
      </c>
      <c r="D596">
        <v>26764123</v>
      </c>
      <c r="E596">
        <v>1</v>
      </c>
      <c r="F596">
        <v>1</v>
      </c>
      <c r="G596">
        <v>26675980</v>
      </c>
      <c r="H596">
        <v>3</v>
      </c>
      <c r="I596" t="s">
        <v>1193</v>
      </c>
      <c r="J596" t="s">
        <v>1194</v>
      </c>
      <c r="K596" t="s">
        <v>1195</v>
      </c>
      <c r="L596">
        <v>1348</v>
      </c>
      <c r="N596">
        <v>1009</v>
      </c>
      <c r="O596" t="s">
        <v>57</v>
      </c>
      <c r="P596" t="s">
        <v>57</v>
      </c>
      <c r="Q596">
        <v>1000</v>
      </c>
      <c r="X596">
        <v>3.15E-3</v>
      </c>
      <c r="Y596">
        <v>6240.56</v>
      </c>
      <c r="Z596">
        <v>0</v>
      </c>
      <c r="AA596">
        <v>0</v>
      </c>
      <c r="AB596">
        <v>0</v>
      </c>
      <c r="AC596">
        <v>0</v>
      </c>
      <c r="AD596">
        <v>1</v>
      </c>
      <c r="AE596">
        <v>0</v>
      </c>
      <c r="AF596" t="s">
        <v>3</v>
      </c>
      <c r="AG596">
        <v>3.15E-3</v>
      </c>
      <c r="AH596">
        <v>2</v>
      </c>
      <c r="AI596">
        <v>40388905</v>
      </c>
      <c r="AJ596">
        <v>605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ROW(Source!A1171)</f>
        <v>1171</v>
      </c>
      <c r="B597">
        <v>40388917</v>
      </c>
      <c r="C597">
        <v>40388898</v>
      </c>
      <c r="D597">
        <v>26766272</v>
      </c>
      <c r="E597">
        <v>1</v>
      </c>
      <c r="F597">
        <v>1</v>
      </c>
      <c r="G597">
        <v>26675980</v>
      </c>
      <c r="H597">
        <v>3</v>
      </c>
      <c r="I597" t="s">
        <v>1196</v>
      </c>
      <c r="J597" t="s">
        <v>1197</v>
      </c>
      <c r="K597" t="s">
        <v>1198</v>
      </c>
      <c r="L597">
        <v>1346</v>
      </c>
      <c r="N597">
        <v>1009</v>
      </c>
      <c r="O597" t="s">
        <v>318</v>
      </c>
      <c r="P597" t="s">
        <v>318</v>
      </c>
      <c r="Q597">
        <v>1</v>
      </c>
      <c r="X597">
        <v>241.5</v>
      </c>
      <c r="Y597">
        <v>69.17</v>
      </c>
      <c r="Z597">
        <v>0</v>
      </c>
      <c r="AA597">
        <v>0</v>
      </c>
      <c r="AB597">
        <v>0</v>
      </c>
      <c r="AC597">
        <v>0</v>
      </c>
      <c r="AD597">
        <v>1</v>
      </c>
      <c r="AE597">
        <v>0</v>
      </c>
      <c r="AF597" t="s">
        <v>3</v>
      </c>
      <c r="AG597">
        <v>241.5</v>
      </c>
      <c r="AH597">
        <v>2</v>
      </c>
      <c r="AI597">
        <v>40388906</v>
      </c>
      <c r="AJ597">
        <v>606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ROW(Source!A1171)</f>
        <v>1171</v>
      </c>
      <c r="B598">
        <v>40388918</v>
      </c>
      <c r="C598">
        <v>40388898</v>
      </c>
      <c r="D598">
        <v>26763936</v>
      </c>
      <c r="E598">
        <v>1</v>
      </c>
      <c r="F598">
        <v>1</v>
      </c>
      <c r="G598">
        <v>26675980</v>
      </c>
      <c r="H598">
        <v>3</v>
      </c>
      <c r="I598" t="s">
        <v>1199</v>
      </c>
      <c r="J598" t="s">
        <v>1200</v>
      </c>
      <c r="K598" t="s">
        <v>1201</v>
      </c>
      <c r="L598">
        <v>1327</v>
      </c>
      <c r="N598">
        <v>1005</v>
      </c>
      <c r="O598" t="s">
        <v>466</v>
      </c>
      <c r="P598" t="s">
        <v>466</v>
      </c>
      <c r="Q598">
        <v>1</v>
      </c>
      <c r="X598">
        <v>5.6</v>
      </c>
      <c r="Y598">
        <v>3.66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5.6</v>
      </c>
      <c r="AH598">
        <v>2</v>
      </c>
      <c r="AI598">
        <v>40388908</v>
      </c>
      <c r="AJ598">
        <v>608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ROW(Source!A1171)</f>
        <v>1171</v>
      </c>
      <c r="B599">
        <v>40388919</v>
      </c>
      <c r="C599">
        <v>40388898</v>
      </c>
      <c r="D599">
        <v>26728072</v>
      </c>
      <c r="E599">
        <v>26675980</v>
      </c>
      <c r="F599">
        <v>1</v>
      </c>
      <c r="G599">
        <v>26675980</v>
      </c>
      <c r="H599">
        <v>3</v>
      </c>
      <c r="I599" t="s">
        <v>1296</v>
      </c>
      <c r="J599" t="s">
        <v>3</v>
      </c>
      <c r="K599" t="s">
        <v>1297</v>
      </c>
      <c r="L599">
        <v>1346</v>
      </c>
      <c r="N599">
        <v>1009</v>
      </c>
      <c r="O599" t="s">
        <v>318</v>
      </c>
      <c r="P599" t="s">
        <v>318</v>
      </c>
      <c r="Q599">
        <v>1</v>
      </c>
      <c r="X599">
        <v>52.5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s">
        <v>3</v>
      </c>
      <c r="AG599">
        <v>52.5</v>
      </c>
      <c r="AH599">
        <v>3</v>
      </c>
      <c r="AI599">
        <v>-1</v>
      </c>
      <c r="AJ599" t="s">
        <v>3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ROW(Source!A1171)</f>
        <v>1171</v>
      </c>
      <c r="B600">
        <v>40388920</v>
      </c>
      <c r="C600">
        <v>40388898</v>
      </c>
      <c r="D600">
        <v>26732913</v>
      </c>
      <c r="E600">
        <v>26675980</v>
      </c>
      <c r="F600">
        <v>1</v>
      </c>
      <c r="G600">
        <v>26675980</v>
      </c>
      <c r="H600">
        <v>3</v>
      </c>
      <c r="I600" t="s">
        <v>1298</v>
      </c>
      <c r="J600" t="s">
        <v>3</v>
      </c>
      <c r="K600" t="s">
        <v>1299</v>
      </c>
      <c r="L600">
        <v>1346</v>
      </c>
      <c r="N600">
        <v>1009</v>
      </c>
      <c r="O600" t="s">
        <v>318</v>
      </c>
      <c r="P600" t="s">
        <v>318</v>
      </c>
      <c r="Q600">
        <v>1</v>
      </c>
      <c r="X600">
        <v>735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 t="s">
        <v>3</v>
      </c>
      <c r="AG600">
        <v>735</v>
      </c>
      <c r="AH600">
        <v>3</v>
      </c>
      <c r="AI600">
        <v>-1</v>
      </c>
      <c r="AJ600" t="s">
        <v>3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ROW(Source!A1171)</f>
        <v>1171</v>
      </c>
      <c r="B601">
        <v>40388921</v>
      </c>
      <c r="C601">
        <v>40388898</v>
      </c>
      <c r="D601">
        <v>26736904</v>
      </c>
      <c r="E601">
        <v>26675980</v>
      </c>
      <c r="F601">
        <v>1</v>
      </c>
      <c r="G601">
        <v>26675980</v>
      </c>
      <c r="H601">
        <v>3</v>
      </c>
      <c r="I601" t="s">
        <v>991</v>
      </c>
      <c r="J601" t="s">
        <v>3</v>
      </c>
      <c r="K601" t="s">
        <v>992</v>
      </c>
      <c r="L601">
        <v>1344</v>
      </c>
      <c r="N601">
        <v>1008</v>
      </c>
      <c r="O601" t="s">
        <v>931</v>
      </c>
      <c r="P601" t="s">
        <v>931</v>
      </c>
      <c r="Q601">
        <v>1</v>
      </c>
      <c r="X601">
        <v>0.01</v>
      </c>
      <c r="Y601">
        <v>1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0</v>
      </c>
      <c r="AF601" t="s">
        <v>3</v>
      </c>
      <c r="AG601">
        <v>0.01</v>
      </c>
      <c r="AH601">
        <v>2</v>
      </c>
      <c r="AI601">
        <v>40388909</v>
      </c>
      <c r="AJ601">
        <v>609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ROW(Source!A1173)</f>
        <v>1173</v>
      </c>
      <c r="B602">
        <v>40388931</v>
      </c>
      <c r="C602">
        <v>40388923</v>
      </c>
      <c r="D602">
        <v>26715131</v>
      </c>
      <c r="E602">
        <v>26675980</v>
      </c>
      <c r="F602">
        <v>1</v>
      </c>
      <c r="G602">
        <v>26675980</v>
      </c>
      <c r="H602">
        <v>1</v>
      </c>
      <c r="I602" t="s">
        <v>901</v>
      </c>
      <c r="J602" t="s">
        <v>3</v>
      </c>
      <c r="K602" t="s">
        <v>902</v>
      </c>
      <c r="L602">
        <v>1191</v>
      </c>
      <c r="N602">
        <v>1013</v>
      </c>
      <c r="O602" t="s">
        <v>903</v>
      </c>
      <c r="P602" t="s">
        <v>903</v>
      </c>
      <c r="Q602">
        <v>1</v>
      </c>
      <c r="X602">
        <v>2.31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1</v>
      </c>
      <c r="AF602" t="s">
        <v>797</v>
      </c>
      <c r="AG602">
        <v>23.1</v>
      </c>
      <c r="AH602">
        <v>2</v>
      </c>
      <c r="AI602">
        <v>40388924</v>
      </c>
      <c r="AJ602">
        <v>610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ROW(Source!A1173)</f>
        <v>1173</v>
      </c>
      <c r="B603">
        <v>40388932</v>
      </c>
      <c r="C603">
        <v>40388923</v>
      </c>
      <c r="D603">
        <v>26788180</v>
      </c>
      <c r="E603">
        <v>1</v>
      </c>
      <c r="F603">
        <v>1</v>
      </c>
      <c r="G603">
        <v>26675980</v>
      </c>
      <c r="H603">
        <v>2</v>
      </c>
      <c r="I603" t="s">
        <v>1181</v>
      </c>
      <c r="J603" t="s">
        <v>1182</v>
      </c>
      <c r="K603" t="s">
        <v>1183</v>
      </c>
      <c r="L603">
        <v>1367</v>
      </c>
      <c r="N603">
        <v>1011</v>
      </c>
      <c r="O603" t="s">
        <v>907</v>
      </c>
      <c r="P603" t="s">
        <v>907</v>
      </c>
      <c r="Q603">
        <v>1</v>
      </c>
      <c r="X603">
        <v>0.4</v>
      </c>
      <c r="Y603">
        <v>0</v>
      </c>
      <c r="Z603">
        <v>44</v>
      </c>
      <c r="AA603">
        <v>15.44</v>
      </c>
      <c r="AB603">
        <v>0</v>
      </c>
      <c r="AC603">
        <v>0</v>
      </c>
      <c r="AD603">
        <v>1</v>
      </c>
      <c r="AE603">
        <v>0</v>
      </c>
      <c r="AF603" t="s">
        <v>797</v>
      </c>
      <c r="AG603">
        <v>4</v>
      </c>
      <c r="AH603">
        <v>2</v>
      </c>
      <c r="AI603">
        <v>40388925</v>
      </c>
      <c r="AJ603">
        <v>611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ROW(Source!A1173)</f>
        <v>1173</v>
      </c>
      <c r="B604">
        <v>40388933</v>
      </c>
      <c r="C604">
        <v>40388923</v>
      </c>
      <c r="D604">
        <v>26788215</v>
      </c>
      <c r="E604">
        <v>1</v>
      </c>
      <c r="F604">
        <v>1</v>
      </c>
      <c r="G604">
        <v>26675980</v>
      </c>
      <c r="H604">
        <v>2</v>
      </c>
      <c r="I604" t="s">
        <v>932</v>
      </c>
      <c r="J604" t="s">
        <v>933</v>
      </c>
      <c r="K604" t="s">
        <v>934</v>
      </c>
      <c r="L604">
        <v>1367</v>
      </c>
      <c r="N604">
        <v>1011</v>
      </c>
      <c r="O604" t="s">
        <v>907</v>
      </c>
      <c r="P604" t="s">
        <v>907</v>
      </c>
      <c r="Q604">
        <v>1</v>
      </c>
      <c r="X604">
        <v>0.02</v>
      </c>
      <c r="Y604">
        <v>0</v>
      </c>
      <c r="Z604">
        <v>76.81</v>
      </c>
      <c r="AA604">
        <v>14.36</v>
      </c>
      <c r="AB604">
        <v>0</v>
      </c>
      <c r="AC604">
        <v>0</v>
      </c>
      <c r="AD604">
        <v>1</v>
      </c>
      <c r="AE604">
        <v>0</v>
      </c>
      <c r="AF604" t="s">
        <v>797</v>
      </c>
      <c r="AG604">
        <v>0.2</v>
      </c>
      <c r="AH604">
        <v>2</v>
      </c>
      <c r="AI604">
        <v>40388926</v>
      </c>
      <c r="AJ604">
        <v>612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ROW(Source!A1173)</f>
        <v>1173</v>
      </c>
      <c r="B605">
        <v>40388934</v>
      </c>
      <c r="C605">
        <v>40388923</v>
      </c>
      <c r="D605">
        <v>26787760</v>
      </c>
      <c r="E605">
        <v>1</v>
      </c>
      <c r="F605">
        <v>1</v>
      </c>
      <c r="G605">
        <v>26675980</v>
      </c>
      <c r="H605">
        <v>2</v>
      </c>
      <c r="I605" t="s">
        <v>1190</v>
      </c>
      <c r="J605" t="s">
        <v>1191</v>
      </c>
      <c r="K605" t="s">
        <v>1192</v>
      </c>
      <c r="L605">
        <v>1367</v>
      </c>
      <c r="N605">
        <v>1011</v>
      </c>
      <c r="O605" t="s">
        <v>907</v>
      </c>
      <c r="P605" t="s">
        <v>907</v>
      </c>
      <c r="Q605">
        <v>1</v>
      </c>
      <c r="X605">
        <v>0.4</v>
      </c>
      <c r="Y605">
        <v>0</v>
      </c>
      <c r="Z605">
        <v>36.57</v>
      </c>
      <c r="AA605">
        <v>16.77</v>
      </c>
      <c r="AB605">
        <v>0</v>
      </c>
      <c r="AC605">
        <v>0</v>
      </c>
      <c r="AD605">
        <v>1</v>
      </c>
      <c r="AE605">
        <v>0</v>
      </c>
      <c r="AF605" t="s">
        <v>797</v>
      </c>
      <c r="AG605">
        <v>4</v>
      </c>
      <c r="AH605">
        <v>2</v>
      </c>
      <c r="AI605">
        <v>40388927</v>
      </c>
      <c r="AJ605">
        <v>613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ROW(Source!A1173)</f>
        <v>1173</v>
      </c>
      <c r="B606">
        <v>40388935</v>
      </c>
      <c r="C606">
        <v>40388923</v>
      </c>
      <c r="D606">
        <v>26715879</v>
      </c>
      <c r="E606">
        <v>26675980</v>
      </c>
      <c r="F606">
        <v>1</v>
      </c>
      <c r="G606">
        <v>26675980</v>
      </c>
      <c r="H606">
        <v>2</v>
      </c>
      <c r="I606" t="s">
        <v>929</v>
      </c>
      <c r="J606" t="s">
        <v>3</v>
      </c>
      <c r="K606" t="s">
        <v>930</v>
      </c>
      <c r="L606">
        <v>1344</v>
      </c>
      <c r="N606">
        <v>1008</v>
      </c>
      <c r="O606" t="s">
        <v>931</v>
      </c>
      <c r="P606" t="s">
        <v>931</v>
      </c>
      <c r="Q606">
        <v>1</v>
      </c>
      <c r="X606">
        <v>0.01</v>
      </c>
      <c r="Y606">
        <v>0</v>
      </c>
      <c r="Z606">
        <v>1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797</v>
      </c>
      <c r="AG606">
        <v>0.1</v>
      </c>
      <c r="AH606">
        <v>2</v>
      </c>
      <c r="AI606">
        <v>40388928</v>
      </c>
      <c r="AJ606">
        <v>614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ROW(Source!A1173)</f>
        <v>1173</v>
      </c>
      <c r="B607">
        <v>40388936</v>
      </c>
      <c r="C607">
        <v>40388923</v>
      </c>
      <c r="D607">
        <v>26766272</v>
      </c>
      <c r="E607">
        <v>1</v>
      </c>
      <c r="F607">
        <v>1</v>
      </c>
      <c r="G607">
        <v>26675980</v>
      </c>
      <c r="H607">
        <v>3</v>
      </c>
      <c r="I607" t="s">
        <v>1196</v>
      </c>
      <c r="J607" t="s">
        <v>1197</v>
      </c>
      <c r="K607" t="s">
        <v>1198</v>
      </c>
      <c r="L607">
        <v>1346</v>
      </c>
      <c r="N607">
        <v>1009</v>
      </c>
      <c r="O607" t="s">
        <v>318</v>
      </c>
      <c r="P607" t="s">
        <v>318</v>
      </c>
      <c r="Q607">
        <v>1</v>
      </c>
      <c r="X607">
        <v>42</v>
      </c>
      <c r="Y607">
        <v>69.17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797</v>
      </c>
      <c r="AG607">
        <v>420</v>
      </c>
      <c r="AH607">
        <v>2</v>
      </c>
      <c r="AI607">
        <v>40388929</v>
      </c>
      <c r="AJ607">
        <v>615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ROW(Source!A1173)</f>
        <v>1173</v>
      </c>
      <c r="B608">
        <v>40388937</v>
      </c>
      <c r="C608">
        <v>40388923</v>
      </c>
      <c r="D608">
        <v>26728072</v>
      </c>
      <c r="E608">
        <v>26675980</v>
      </c>
      <c r="F608">
        <v>1</v>
      </c>
      <c r="G608">
        <v>26675980</v>
      </c>
      <c r="H608">
        <v>3</v>
      </c>
      <c r="I608" t="s">
        <v>1296</v>
      </c>
      <c r="J608" t="s">
        <v>3</v>
      </c>
      <c r="K608" t="s">
        <v>1297</v>
      </c>
      <c r="L608">
        <v>1346</v>
      </c>
      <c r="N608">
        <v>1009</v>
      </c>
      <c r="O608" t="s">
        <v>318</v>
      </c>
      <c r="P608" t="s">
        <v>318</v>
      </c>
      <c r="Q608">
        <v>1</v>
      </c>
      <c r="X608">
        <v>10.5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 t="s">
        <v>797</v>
      </c>
      <c r="AG608">
        <v>105</v>
      </c>
      <c r="AH608">
        <v>3</v>
      </c>
      <c r="AI608">
        <v>-1</v>
      </c>
      <c r="AJ608" t="s">
        <v>3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ROW(Source!A1173)</f>
        <v>1173</v>
      </c>
      <c r="B609">
        <v>40388938</v>
      </c>
      <c r="C609">
        <v>40388923</v>
      </c>
      <c r="D609">
        <v>26732913</v>
      </c>
      <c r="E609">
        <v>26675980</v>
      </c>
      <c r="F609">
        <v>1</v>
      </c>
      <c r="G609">
        <v>26675980</v>
      </c>
      <c r="H609">
        <v>3</v>
      </c>
      <c r="I609" t="s">
        <v>1298</v>
      </c>
      <c r="J609" t="s">
        <v>3</v>
      </c>
      <c r="K609" t="s">
        <v>1299</v>
      </c>
      <c r="L609">
        <v>1346</v>
      </c>
      <c r="N609">
        <v>1009</v>
      </c>
      <c r="O609" t="s">
        <v>318</v>
      </c>
      <c r="P609" t="s">
        <v>318</v>
      </c>
      <c r="Q609">
        <v>1</v>
      </c>
      <c r="X609">
        <v>147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 t="s">
        <v>797</v>
      </c>
      <c r="AG609">
        <v>1470</v>
      </c>
      <c r="AH609">
        <v>3</v>
      </c>
      <c r="AI609">
        <v>-1</v>
      </c>
      <c r="AJ609" t="s">
        <v>3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ROW(Source!A1175)</f>
        <v>1175</v>
      </c>
      <c r="B610">
        <v>40388952</v>
      </c>
      <c r="C610">
        <v>40388940</v>
      </c>
      <c r="D610">
        <v>26715131</v>
      </c>
      <c r="E610">
        <v>26675980</v>
      </c>
      <c r="F610">
        <v>1</v>
      </c>
      <c r="G610">
        <v>26675980</v>
      </c>
      <c r="H610">
        <v>1</v>
      </c>
      <c r="I610" t="s">
        <v>901</v>
      </c>
      <c r="J610" t="s">
        <v>3</v>
      </c>
      <c r="K610" t="s">
        <v>902</v>
      </c>
      <c r="L610">
        <v>1191</v>
      </c>
      <c r="N610">
        <v>1013</v>
      </c>
      <c r="O610" t="s">
        <v>903</v>
      </c>
      <c r="P610" t="s">
        <v>903</v>
      </c>
      <c r="Q610">
        <v>1</v>
      </c>
      <c r="X610">
        <v>16.03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1</v>
      </c>
      <c r="AE610">
        <v>1</v>
      </c>
      <c r="AF610" t="s">
        <v>3</v>
      </c>
      <c r="AG610">
        <v>16.03</v>
      </c>
      <c r="AH610">
        <v>2</v>
      </c>
      <c r="AI610">
        <v>40388941</v>
      </c>
      <c r="AJ610">
        <v>617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ROW(Source!A1175)</f>
        <v>1175</v>
      </c>
      <c r="B611">
        <v>40388953</v>
      </c>
      <c r="C611">
        <v>40388940</v>
      </c>
      <c r="D611">
        <v>26788180</v>
      </c>
      <c r="E611">
        <v>1</v>
      </c>
      <c r="F611">
        <v>1</v>
      </c>
      <c r="G611">
        <v>26675980</v>
      </c>
      <c r="H611">
        <v>2</v>
      </c>
      <c r="I611" t="s">
        <v>1181</v>
      </c>
      <c r="J611" t="s">
        <v>1182</v>
      </c>
      <c r="K611" t="s">
        <v>1183</v>
      </c>
      <c r="L611">
        <v>1367</v>
      </c>
      <c r="N611">
        <v>1011</v>
      </c>
      <c r="O611" t="s">
        <v>907</v>
      </c>
      <c r="P611" t="s">
        <v>907</v>
      </c>
      <c r="Q611">
        <v>1</v>
      </c>
      <c r="X611">
        <v>2.11</v>
      </c>
      <c r="Y611">
        <v>0</v>
      </c>
      <c r="Z611">
        <v>44</v>
      </c>
      <c r="AA611">
        <v>15.44</v>
      </c>
      <c r="AB611">
        <v>0</v>
      </c>
      <c r="AC611">
        <v>0</v>
      </c>
      <c r="AD611">
        <v>1</v>
      </c>
      <c r="AE611">
        <v>0</v>
      </c>
      <c r="AF611" t="s">
        <v>3</v>
      </c>
      <c r="AG611">
        <v>2.11</v>
      </c>
      <c r="AH611">
        <v>2</v>
      </c>
      <c r="AI611">
        <v>40388942</v>
      </c>
      <c r="AJ611">
        <v>618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ROW(Source!A1175)</f>
        <v>1175</v>
      </c>
      <c r="B612">
        <v>40388954</v>
      </c>
      <c r="C612">
        <v>40388940</v>
      </c>
      <c r="D612">
        <v>26788215</v>
      </c>
      <c r="E612">
        <v>1</v>
      </c>
      <c r="F612">
        <v>1</v>
      </c>
      <c r="G612">
        <v>26675980</v>
      </c>
      <c r="H612">
        <v>2</v>
      </c>
      <c r="I612" t="s">
        <v>932</v>
      </c>
      <c r="J612" t="s">
        <v>933</v>
      </c>
      <c r="K612" t="s">
        <v>934</v>
      </c>
      <c r="L612">
        <v>1367</v>
      </c>
      <c r="N612">
        <v>1011</v>
      </c>
      <c r="O612" t="s">
        <v>907</v>
      </c>
      <c r="P612" t="s">
        <v>907</v>
      </c>
      <c r="Q612">
        <v>1</v>
      </c>
      <c r="X612">
        <v>0.1</v>
      </c>
      <c r="Y612">
        <v>0</v>
      </c>
      <c r="Z612">
        <v>76.81</v>
      </c>
      <c r="AA612">
        <v>14.36</v>
      </c>
      <c r="AB612">
        <v>0</v>
      </c>
      <c r="AC612">
        <v>0</v>
      </c>
      <c r="AD612">
        <v>1</v>
      </c>
      <c r="AE612">
        <v>0</v>
      </c>
      <c r="AF612" t="s">
        <v>3</v>
      </c>
      <c r="AG612">
        <v>0.1</v>
      </c>
      <c r="AH612">
        <v>2</v>
      </c>
      <c r="AI612">
        <v>40388943</v>
      </c>
      <c r="AJ612">
        <v>619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ROW(Source!A1175)</f>
        <v>1175</v>
      </c>
      <c r="B613">
        <v>40388955</v>
      </c>
      <c r="C613">
        <v>40388940</v>
      </c>
      <c r="D613">
        <v>26788249</v>
      </c>
      <c r="E613">
        <v>1</v>
      </c>
      <c r="F613">
        <v>1</v>
      </c>
      <c r="G613">
        <v>26675980</v>
      </c>
      <c r="H613">
        <v>2</v>
      </c>
      <c r="I613" t="s">
        <v>1184</v>
      </c>
      <c r="J613" t="s">
        <v>1185</v>
      </c>
      <c r="K613" t="s">
        <v>1186</v>
      </c>
      <c r="L613">
        <v>1367</v>
      </c>
      <c r="N613">
        <v>1011</v>
      </c>
      <c r="O613" t="s">
        <v>907</v>
      </c>
      <c r="P613" t="s">
        <v>907</v>
      </c>
      <c r="Q613">
        <v>1</v>
      </c>
      <c r="X613">
        <v>0.94</v>
      </c>
      <c r="Y613">
        <v>0</v>
      </c>
      <c r="Z613">
        <v>2.36</v>
      </c>
      <c r="AA613">
        <v>0.1</v>
      </c>
      <c r="AB613">
        <v>0</v>
      </c>
      <c r="AC613">
        <v>0</v>
      </c>
      <c r="AD613">
        <v>1</v>
      </c>
      <c r="AE613">
        <v>0</v>
      </c>
      <c r="AF613" t="s">
        <v>3</v>
      </c>
      <c r="AG613">
        <v>0.94</v>
      </c>
      <c r="AH613">
        <v>2</v>
      </c>
      <c r="AI613">
        <v>40388944</v>
      </c>
      <c r="AJ613">
        <v>620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ROW(Source!A1175)</f>
        <v>1175</v>
      </c>
      <c r="B614">
        <v>40388956</v>
      </c>
      <c r="C614">
        <v>40388940</v>
      </c>
      <c r="D614">
        <v>26787552</v>
      </c>
      <c r="E614">
        <v>1</v>
      </c>
      <c r="F614">
        <v>1</v>
      </c>
      <c r="G614">
        <v>26675980</v>
      </c>
      <c r="H614">
        <v>2</v>
      </c>
      <c r="I614" t="s">
        <v>1187</v>
      </c>
      <c r="J614" t="s">
        <v>1188</v>
      </c>
      <c r="K614" t="s">
        <v>1189</v>
      </c>
      <c r="L614">
        <v>1367</v>
      </c>
      <c r="N614">
        <v>1011</v>
      </c>
      <c r="O614" t="s">
        <v>907</v>
      </c>
      <c r="P614" t="s">
        <v>907</v>
      </c>
      <c r="Q614">
        <v>1</v>
      </c>
      <c r="X614">
        <v>0.01</v>
      </c>
      <c r="Y614">
        <v>0</v>
      </c>
      <c r="Z614">
        <v>68.87</v>
      </c>
      <c r="AA614">
        <v>18.34</v>
      </c>
      <c r="AB614">
        <v>0</v>
      </c>
      <c r="AC614">
        <v>0</v>
      </c>
      <c r="AD614">
        <v>1</v>
      </c>
      <c r="AE614">
        <v>0</v>
      </c>
      <c r="AF614" t="s">
        <v>3</v>
      </c>
      <c r="AG614">
        <v>0.01</v>
      </c>
      <c r="AH614">
        <v>2</v>
      </c>
      <c r="AI614">
        <v>40388945</v>
      </c>
      <c r="AJ614">
        <v>621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ROW(Source!A1175)</f>
        <v>1175</v>
      </c>
      <c r="B615">
        <v>40388957</v>
      </c>
      <c r="C615">
        <v>40388940</v>
      </c>
      <c r="D615">
        <v>26787760</v>
      </c>
      <c r="E615">
        <v>1</v>
      </c>
      <c r="F615">
        <v>1</v>
      </c>
      <c r="G615">
        <v>26675980</v>
      </c>
      <c r="H615">
        <v>2</v>
      </c>
      <c r="I615" t="s">
        <v>1190</v>
      </c>
      <c r="J615" t="s">
        <v>1191</v>
      </c>
      <c r="K615" t="s">
        <v>1192</v>
      </c>
      <c r="L615">
        <v>1367</v>
      </c>
      <c r="N615">
        <v>1011</v>
      </c>
      <c r="O615" t="s">
        <v>907</v>
      </c>
      <c r="P615" t="s">
        <v>907</v>
      </c>
      <c r="Q615">
        <v>1</v>
      </c>
      <c r="X615">
        <v>2.11</v>
      </c>
      <c r="Y615">
        <v>0</v>
      </c>
      <c r="Z615">
        <v>36.57</v>
      </c>
      <c r="AA615">
        <v>16.77</v>
      </c>
      <c r="AB615">
        <v>0</v>
      </c>
      <c r="AC615">
        <v>0</v>
      </c>
      <c r="AD615">
        <v>1</v>
      </c>
      <c r="AE615">
        <v>0</v>
      </c>
      <c r="AF615" t="s">
        <v>3</v>
      </c>
      <c r="AG615">
        <v>2.11</v>
      </c>
      <c r="AH615">
        <v>2</v>
      </c>
      <c r="AI615">
        <v>40388946</v>
      </c>
      <c r="AJ615">
        <v>622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ROW(Source!A1175)</f>
        <v>1175</v>
      </c>
      <c r="B616">
        <v>40388958</v>
      </c>
      <c r="C616">
        <v>40388940</v>
      </c>
      <c r="D616">
        <v>26764123</v>
      </c>
      <c r="E616">
        <v>1</v>
      </c>
      <c r="F616">
        <v>1</v>
      </c>
      <c r="G616">
        <v>26675980</v>
      </c>
      <c r="H616">
        <v>3</v>
      </c>
      <c r="I616" t="s">
        <v>1193</v>
      </c>
      <c r="J616" t="s">
        <v>1194</v>
      </c>
      <c r="K616" t="s">
        <v>1195</v>
      </c>
      <c r="L616">
        <v>1348</v>
      </c>
      <c r="N616">
        <v>1009</v>
      </c>
      <c r="O616" t="s">
        <v>57</v>
      </c>
      <c r="P616" t="s">
        <v>57</v>
      </c>
      <c r="Q616">
        <v>1000</v>
      </c>
      <c r="X616">
        <v>3.15E-3</v>
      </c>
      <c r="Y616">
        <v>6240.56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0</v>
      </c>
      <c r="AF616" t="s">
        <v>3</v>
      </c>
      <c r="AG616">
        <v>3.15E-3</v>
      </c>
      <c r="AH616">
        <v>2</v>
      </c>
      <c r="AI616">
        <v>40388947</v>
      </c>
      <c r="AJ616">
        <v>623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ROW(Source!A1175)</f>
        <v>1175</v>
      </c>
      <c r="B617">
        <v>40388959</v>
      </c>
      <c r="C617">
        <v>40388940</v>
      </c>
      <c r="D617">
        <v>26766272</v>
      </c>
      <c r="E617">
        <v>1</v>
      </c>
      <c r="F617">
        <v>1</v>
      </c>
      <c r="G617">
        <v>26675980</v>
      </c>
      <c r="H617">
        <v>3</v>
      </c>
      <c r="I617" t="s">
        <v>1196</v>
      </c>
      <c r="J617" t="s">
        <v>1197</v>
      </c>
      <c r="K617" t="s">
        <v>1198</v>
      </c>
      <c r="L617">
        <v>1346</v>
      </c>
      <c r="N617">
        <v>1009</v>
      </c>
      <c r="O617" t="s">
        <v>318</v>
      </c>
      <c r="P617" t="s">
        <v>318</v>
      </c>
      <c r="Q617">
        <v>1</v>
      </c>
      <c r="X617">
        <v>241.5</v>
      </c>
      <c r="Y617">
        <v>69.17</v>
      </c>
      <c r="Z617">
        <v>0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3</v>
      </c>
      <c r="AG617">
        <v>241.5</v>
      </c>
      <c r="AH617">
        <v>2</v>
      </c>
      <c r="AI617">
        <v>40388948</v>
      </c>
      <c r="AJ617">
        <v>624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ROW(Source!A1175)</f>
        <v>1175</v>
      </c>
      <c r="B618">
        <v>40388960</v>
      </c>
      <c r="C618">
        <v>40388940</v>
      </c>
      <c r="D618">
        <v>26763936</v>
      </c>
      <c r="E618">
        <v>1</v>
      </c>
      <c r="F618">
        <v>1</v>
      </c>
      <c r="G618">
        <v>26675980</v>
      </c>
      <c r="H618">
        <v>3</v>
      </c>
      <c r="I618" t="s">
        <v>1199</v>
      </c>
      <c r="J618" t="s">
        <v>1200</v>
      </c>
      <c r="K618" t="s">
        <v>1201</v>
      </c>
      <c r="L618">
        <v>1327</v>
      </c>
      <c r="N618">
        <v>1005</v>
      </c>
      <c r="O618" t="s">
        <v>466</v>
      </c>
      <c r="P618" t="s">
        <v>466</v>
      </c>
      <c r="Q618">
        <v>1</v>
      </c>
      <c r="X618">
        <v>5.6</v>
      </c>
      <c r="Y618">
        <v>3.66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3</v>
      </c>
      <c r="AG618">
        <v>5.6</v>
      </c>
      <c r="AH618">
        <v>2</v>
      </c>
      <c r="AI618">
        <v>40388950</v>
      </c>
      <c r="AJ618">
        <v>626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ROW(Source!A1175)</f>
        <v>1175</v>
      </c>
      <c r="B619">
        <v>40388961</v>
      </c>
      <c r="C619">
        <v>40388940</v>
      </c>
      <c r="D619">
        <v>26728072</v>
      </c>
      <c r="E619">
        <v>26675980</v>
      </c>
      <c r="F619">
        <v>1</v>
      </c>
      <c r="G619">
        <v>26675980</v>
      </c>
      <c r="H619">
        <v>3</v>
      </c>
      <c r="I619" t="s">
        <v>1296</v>
      </c>
      <c r="J619" t="s">
        <v>3</v>
      </c>
      <c r="K619" t="s">
        <v>1297</v>
      </c>
      <c r="L619">
        <v>1346</v>
      </c>
      <c r="N619">
        <v>1009</v>
      </c>
      <c r="O619" t="s">
        <v>318</v>
      </c>
      <c r="P619" t="s">
        <v>318</v>
      </c>
      <c r="Q619">
        <v>1</v>
      </c>
      <c r="X619">
        <v>52.5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 t="s">
        <v>3</v>
      </c>
      <c r="AG619">
        <v>52.5</v>
      </c>
      <c r="AH619">
        <v>3</v>
      </c>
      <c r="AI619">
        <v>-1</v>
      </c>
      <c r="AJ619" t="s">
        <v>3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ROW(Source!A1175)</f>
        <v>1175</v>
      </c>
      <c r="B620">
        <v>40388962</v>
      </c>
      <c r="C620">
        <v>40388940</v>
      </c>
      <c r="D620">
        <v>26732913</v>
      </c>
      <c r="E620">
        <v>26675980</v>
      </c>
      <c r="F620">
        <v>1</v>
      </c>
      <c r="G620">
        <v>26675980</v>
      </c>
      <c r="H620">
        <v>3</v>
      </c>
      <c r="I620" t="s">
        <v>1298</v>
      </c>
      <c r="J620" t="s">
        <v>3</v>
      </c>
      <c r="K620" t="s">
        <v>1299</v>
      </c>
      <c r="L620">
        <v>1346</v>
      </c>
      <c r="N620">
        <v>1009</v>
      </c>
      <c r="O620" t="s">
        <v>318</v>
      </c>
      <c r="P620" t="s">
        <v>318</v>
      </c>
      <c r="Q620">
        <v>1</v>
      </c>
      <c r="X620">
        <v>735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 t="s">
        <v>3</v>
      </c>
      <c r="AG620">
        <v>735</v>
      </c>
      <c r="AH620">
        <v>3</v>
      </c>
      <c r="AI620">
        <v>-1</v>
      </c>
      <c r="AJ620" t="s">
        <v>3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ROW(Source!A1175)</f>
        <v>1175</v>
      </c>
      <c r="B621">
        <v>40388963</v>
      </c>
      <c r="C621">
        <v>40388940</v>
      </c>
      <c r="D621">
        <v>26736904</v>
      </c>
      <c r="E621">
        <v>26675980</v>
      </c>
      <c r="F621">
        <v>1</v>
      </c>
      <c r="G621">
        <v>26675980</v>
      </c>
      <c r="H621">
        <v>3</v>
      </c>
      <c r="I621" t="s">
        <v>991</v>
      </c>
      <c r="J621" t="s">
        <v>3</v>
      </c>
      <c r="K621" t="s">
        <v>992</v>
      </c>
      <c r="L621">
        <v>1344</v>
      </c>
      <c r="N621">
        <v>1008</v>
      </c>
      <c r="O621" t="s">
        <v>931</v>
      </c>
      <c r="P621" t="s">
        <v>931</v>
      </c>
      <c r="Q621">
        <v>1</v>
      </c>
      <c r="X621">
        <v>0.01</v>
      </c>
      <c r="Y621">
        <v>1</v>
      </c>
      <c r="Z621">
        <v>0</v>
      </c>
      <c r="AA621">
        <v>0</v>
      </c>
      <c r="AB621">
        <v>0</v>
      </c>
      <c r="AC621">
        <v>0</v>
      </c>
      <c r="AD621">
        <v>1</v>
      </c>
      <c r="AE621">
        <v>0</v>
      </c>
      <c r="AF621" t="s">
        <v>3</v>
      </c>
      <c r="AG621">
        <v>0.01</v>
      </c>
      <c r="AH621">
        <v>2</v>
      </c>
      <c r="AI621">
        <v>40388951</v>
      </c>
      <c r="AJ621">
        <v>627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ROW(Source!A1211)</f>
        <v>1211</v>
      </c>
      <c r="B622">
        <v>40388970</v>
      </c>
      <c r="C622">
        <v>40388965</v>
      </c>
      <c r="D622">
        <v>26715131</v>
      </c>
      <c r="E622">
        <v>26675980</v>
      </c>
      <c r="F622">
        <v>1</v>
      </c>
      <c r="G622">
        <v>26675980</v>
      </c>
      <c r="H622">
        <v>1</v>
      </c>
      <c r="I622" t="s">
        <v>901</v>
      </c>
      <c r="J622" t="s">
        <v>3</v>
      </c>
      <c r="K622" t="s">
        <v>902</v>
      </c>
      <c r="L622">
        <v>1191</v>
      </c>
      <c r="N622">
        <v>1013</v>
      </c>
      <c r="O622" t="s">
        <v>903</v>
      </c>
      <c r="P622" t="s">
        <v>903</v>
      </c>
      <c r="Q622">
        <v>1</v>
      </c>
      <c r="X622">
        <v>9.67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1</v>
      </c>
      <c r="AF622" t="s">
        <v>3</v>
      </c>
      <c r="AG622">
        <v>9.67</v>
      </c>
      <c r="AH622">
        <v>2</v>
      </c>
      <c r="AI622">
        <v>40388966</v>
      </c>
      <c r="AJ622">
        <v>628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ROW(Source!A1211)</f>
        <v>1211</v>
      </c>
      <c r="B623">
        <v>40388971</v>
      </c>
      <c r="C623">
        <v>40388965</v>
      </c>
      <c r="D623">
        <v>26787834</v>
      </c>
      <c r="E623">
        <v>1</v>
      </c>
      <c r="F623">
        <v>1</v>
      </c>
      <c r="G623">
        <v>26675980</v>
      </c>
      <c r="H623">
        <v>2</v>
      </c>
      <c r="I623" t="s">
        <v>923</v>
      </c>
      <c r="J623" t="s">
        <v>924</v>
      </c>
      <c r="K623" t="s">
        <v>925</v>
      </c>
      <c r="L623">
        <v>1367</v>
      </c>
      <c r="N623">
        <v>1011</v>
      </c>
      <c r="O623" t="s">
        <v>907</v>
      </c>
      <c r="P623" t="s">
        <v>907</v>
      </c>
      <c r="Q623">
        <v>1</v>
      </c>
      <c r="X623">
        <v>4.51</v>
      </c>
      <c r="Y623">
        <v>0</v>
      </c>
      <c r="Z623">
        <v>60.77</v>
      </c>
      <c r="AA623">
        <v>18.48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4.51</v>
      </c>
      <c r="AH623">
        <v>2</v>
      </c>
      <c r="AI623">
        <v>40388967</v>
      </c>
      <c r="AJ623">
        <v>629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ROW(Source!A1211)</f>
        <v>1211</v>
      </c>
      <c r="B624">
        <v>40388972</v>
      </c>
      <c r="C624">
        <v>40388965</v>
      </c>
      <c r="D624">
        <v>26788293</v>
      </c>
      <c r="E624">
        <v>1</v>
      </c>
      <c r="F624">
        <v>1</v>
      </c>
      <c r="G624">
        <v>26675980</v>
      </c>
      <c r="H624">
        <v>2</v>
      </c>
      <c r="I624" t="s">
        <v>911</v>
      </c>
      <c r="J624" t="s">
        <v>912</v>
      </c>
      <c r="K624" t="s">
        <v>913</v>
      </c>
      <c r="L624">
        <v>1367</v>
      </c>
      <c r="N624">
        <v>1011</v>
      </c>
      <c r="O624" t="s">
        <v>907</v>
      </c>
      <c r="P624" t="s">
        <v>907</v>
      </c>
      <c r="Q624">
        <v>1</v>
      </c>
      <c r="X624">
        <v>9.02</v>
      </c>
      <c r="Y624">
        <v>0</v>
      </c>
      <c r="Z624">
        <v>3.16</v>
      </c>
      <c r="AA624">
        <v>0.04</v>
      </c>
      <c r="AB624">
        <v>0</v>
      </c>
      <c r="AC624">
        <v>0</v>
      </c>
      <c r="AD624">
        <v>1</v>
      </c>
      <c r="AE624">
        <v>0</v>
      </c>
      <c r="AF624" t="s">
        <v>3</v>
      </c>
      <c r="AG624">
        <v>9.02</v>
      </c>
      <c r="AH624">
        <v>2</v>
      </c>
      <c r="AI624">
        <v>40388968</v>
      </c>
      <c r="AJ624">
        <v>630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ROW(Source!A1213)</f>
        <v>1213</v>
      </c>
      <c r="B625">
        <v>40388976</v>
      </c>
      <c r="C625">
        <v>40388974</v>
      </c>
      <c r="D625">
        <v>26715879</v>
      </c>
      <c r="E625">
        <v>26675980</v>
      </c>
      <c r="F625">
        <v>1</v>
      </c>
      <c r="G625">
        <v>26675980</v>
      </c>
      <c r="H625">
        <v>2</v>
      </c>
      <c r="I625" t="s">
        <v>929</v>
      </c>
      <c r="J625" t="s">
        <v>3</v>
      </c>
      <c r="K625" t="s">
        <v>930</v>
      </c>
      <c r="L625">
        <v>1344</v>
      </c>
      <c r="N625">
        <v>1008</v>
      </c>
      <c r="O625" t="s">
        <v>931</v>
      </c>
      <c r="P625" t="s">
        <v>931</v>
      </c>
      <c r="Q625">
        <v>1</v>
      </c>
      <c r="X625">
        <v>8.86</v>
      </c>
      <c r="Y625">
        <v>0</v>
      </c>
      <c r="Z625">
        <v>1</v>
      </c>
      <c r="AA625">
        <v>0</v>
      </c>
      <c r="AB625">
        <v>0</v>
      </c>
      <c r="AC625">
        <v>0</v>
      </c>
      <c r="AD625">
        <v>1</v>
      </c>
      <c r="AE625">
        <v>0</v>
      </c>
      <c r="AF625" t="s">
        <v>3</v>
      </c>
      <c r="AG625">
        <v>8.86</v>
      </c>
      <c r="AH625">
        <v>2</v>
      </c>
      <c r="AI625">
        <v>40388975</v>
      </c>
      <c r="AJ625">
        <v>632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ROW(Source!A1214)</f>
        <v>1214</v>
      </c>
      <c r="B626">
        <v>40388979</v>
      </c>
      <c r="C626">
        <v>40388977</v>
      </c>
      <c r="D626">
        <v>26715131</v>
      </c>
      <c r="E626">
        <v>26675980</v>
      </c>
      <c r="F626">
        <v>1</v>
      </c>
      <c r="G626">
        <v>26675980</v>
      </c>
      <c r="H626">
        <v>1</v>
      </c>
      <c r="I626" t="s">
        <v>901</v>
      </c>
      <c r="J626" t="s">
        <v>3</v>
      </c>
      <c r="K626" t="s">
        <v>902</v>
      </c>
      <c r="L626">
        <v>1191</v>
      </c>
      <c r="N626">
        <v>1013</v>
      </c>
      <c r="O626" t="s">
        <v>903</v>
      </c>
      <c r="P626" t="s">
        <v>903</v>
      </c>
      <c r="Q626">
        <v>1</v>
      </c>
      <c r="X626">
        <v>1.02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1</v>
      </c>
      <c r="AE626">
        <v>1</v>
      </c>
      <c r="AF626" t="s">
        <v>3</v>
      </c>
      <c r="AG626">
        <v>1.02</v>
      </c>
      <c r="AH626">
        <v>2</v>
      </c>
      <c r="AI626">
        <v>40388978</v>
      </c>
      <c r="AJ626">
        <v>633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ROW(Source!A1249)</f>
        <v>1249</v>
      </c>
      <c r="B627">
        <v>40388988</v>
      </c>
      <c r="C627">
        <v>40388980</v>
      </c>
      <c r="D627">
        <v>26715131</v>
      </c>
      <c r="E627">
        <v>26675980</v>
      </c>
      <c r="F627">
        <v>1</v>
      </c>
      <c r="G627">
        <v>26675980</v>
      </c>
      <c r="H627">
        <v>1</v>
      </c>
      <c r="I627" t="s">
        <v>901</v>
      </c>
      <c r="J627" t="s">
        <v>3</v>
      </c>
      <c r="K627" t="s">
        <v>902</v>
      </c>
      <c r="L627">
        <v>1191</v>
      </c>
      <c r="N627">
        <v>1013</v>
      </c>
      <c r="O627" t="s">
        <v>903</v>
      </c>
      <c r="P627" t="s">
        <v>903</v>
      </c>
      <c r="Q627">
        <v>1</v>
      </c>
      <c r="X627">
        <v>61.1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1</v>
      </c>
      <c r="AE627">
        <v>1</v>
      </c>
      <c r="AF627" t="s">
        <v>3</v>
      </c>
      <c r="AG627">
        <v>61.1</v>
      </c>
      <c r="AH627">
        <v>2</v>
      </c>
      <c r="AI627">
        <v>40388981</v>
      </c>
      <c r="AJ627">
        <v>634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ROW(Source!A1249)</f>
        <v>1249</v>
      </c>
      <c r="B628">
        <v>40388989</v>
      </c>
      <c r="C628">
        <v>40388980</v>
      </c>
      <c r="D628">
        <v>26787731</v>
      </c>
      <c r="E628">
        <v>1</v>
      </c>
      <c r="F628">
        <v>1</v>
      </c>
      <c r="G628">
        <v>26675980</v>
      </c>
      <c r="H628">
        <v>2</v>
      </c>
      <c r="I628" t="s">
        <v>1079</v>
      </c>
      <c r="J628" t="s">
        <v>1080</v>
      </c>
      <c r="K628" t="s">
        <v>1081</v>
      </c>
      <c r="L628">
        <v>1367</v>
      </c>
      <c r="N628">
        <v>1011</v>
      </c>
      <c r="O628" t="s">
        <v>907</v>
      </c>
      <c r="P628" t="s">
        <v>907</v>
      </c>
      <c r="Q628">
        <v>1</v>
      </c>
      <c r="X628">
        <v>2.4</v>
      </c>
      <c r="Y628">
        <v>0</v>
      </c>
      <c r="Z628">
        <v>58.51</v>
      </c>
      <c r="AA628">
        <v>13.38</v>
      </c>
      <c r="AB628">
        <v>0</v>
      </c>
      <c r="AC628">
        <v>0</v>
      </c>
      <c r="AD628">
        <v>1</v>
      </c>
      <c r="AE628">
        <v>0</v>
      </c>
      <c r="AF628" t="s">
        <v>3</v>
      </c>
      <c r="AG628">
        <v>2.4</v>
      </c>
      <c r="AH628">
        <v>2</v>
      </c>
      <c r="AI628">
        <v>40388982</v>
      </c>
      <c r="AJ628">
        <v>635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ROW(Source!A1249)</f>
        <v>1249</v>
      </c>
      <c r="B629">
        <v>40388990</v>
      </c>
      <c r="C629">
        <v>40388980</v>
      </c>
      <c r="D629">
        <v>26715879</v>
      </c>
      <c r="E629">
        <v>26675980</v>
      </c>
      <c r="F629">
        <v>1</v>
      </c>
      <c r="G629">
        <v>26675980</v>
      </c>
      <c r="H629">
        <v>2</v>
      </c>
      <c r="I629" t="s">
        <v>929</v>
      </c>
      <c r="J629" t="s">
        <v>3</v>
      </c>
      <c r="K629" t="s">
        <v>930</v>
      </c>
      <c r="L629">
        <v>1344</v>
      </c>
      <c r="N629">
        <v>1008</v>
      </c>
      <c r="O629" t="s">
        <v>931</v>
      </c>
      <c r="P629" t="s">
        <v>931</v>
      </c>
      <c r="Q629">
        <v>1</v>
      </c>
      <c r="X629">
        <v>16.38</v>
      </c>
      <c r="Y629">
        <v>0</v>
      </c>
      <c r="Z629">
        <v>1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16.38</v>
      </c>
      <c r="AH629">
        <v>2</v>
      </c>
      <c r="AI629">
        <v>40388983</v>
      </c>
      <c r="AJ629">
        <v>636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ROW(Source!A1249)</f>
        <v>1249</v>
      </c>
      <c r="B630">
        <v>40388991</v>
      </c>
      <c r="C630">
        <v>40388980</v>
      </c>
      <c r="D630">
        <v>26736815</v>
      </c>
      <c r="E630">
        <v>26675980</v>
      </c>
      <c r="F630">
        <v>1</v>
      </c>
      <c r="G630">
        <v>26675980</v>
      </c>
      <c r="H630">
        <v>3</v>
      </c>
      <c r="I630" t="s">
        <v>1266</v>
      </c>
      <c r="J630" t="s">
        <v>3</v>
      </c>
      <c r="K630" t="s">
        <v>566</v>
      </c>
      <c r="L630">
        <v>1339</v>
      </c>
      <c r="N630">
        <v>1007</v>
      </c>
      <c r="O630" t="s">
        <v>44</v>
      </c>
      <c r="P630" t="s">
        <v>44</v>
      </c>
      <c r="Q630">
        <v>1</v>
      </c>
      <c r="X630">
        <v>0.10584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 t="s">
        <v>3</v>
      </c>
      <c r="AG630">
        <v>0.10584</v>
      </c>
      <c r="AH630">
        <v>3</v>
      </c>
      <c r="AI630">
        <v>-1</v>
      </c>
      <c r="AJ630" t="s">
        <v>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ROW(Source!A1249)</f>
        <v>1249</v>
      </c>
      <c r="B631">
        <v>40388992</v>
      </c>
      <c r="C631">
        <v>40388980</v>
      </c>
      <c r="D631">
        <v>26728182</v>
      </c>
      <c r="E631">
        <v>26675980</v>
      </c>
      <c r="F631">
        <v>1</v>
      </c>
      <c r="G631">
        <v>26675980</v>
      </c>
      <c r="H631">
        <v>3</v>
      </c>
      <c r="I631" t="s">
        <v>1267</v>
      </c>
      <c r="J631" t="s">
        <v>3</v>
      </c>
      <c r="K631" t="s">
        <v>1268</v>
      </c>
      <c r="L631">
        <v>1348</v>
      </c>
      <c r="N631">
        <v>1009</v>
      </c>
      <c r="O631" t="s">
        <v>57</v>
      </c>
      <c r="P631" t="s">
        <v>57</v>
      </c>
      <c r="Q631">
        <v>1000</v>
      </c>
      <c r="X631">
        <v>0.6048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3</v>
      </c>
      <c r="AG631">
        <v>0.6048</v>
      </c>
      <c r="AH631">
        <v>3</v>
      </c>
      <c r="AI631">
        <v>-1</v>
      </c>
      <c r="AJ631" t="s">
        <v>3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ROW(Source!A1249)</f>
        <v>1249</v>
      </c>
      <c r="B632">
        <v>40388993</v>
      </c>
      <c r="C632">
        <v>40388980</v>
      </c>
      <c r="D632">
        <v>26728201</v>
      </c>
      <c r="E632">
        <v>26675980</v>
      </c>
      <c r="F632">
        <v>1</v>
      </c>
      <c r="G632">
        <v>26675980</v>
      </c>
      <c r="H632">
        <v>3</v>
      </c>
      <c r="I632" t="s">
        <v>1269</v>
      </c>
      <c r="J632" t="s">
        <v>3</v>
      </c>
      <c r="K632" t="s">
        <v>1270</v>
      </c>
      <c r="L632">
        <v>1339</v>
      </c>
      <c r="N632">
        <v>1007</v>
      </c>
      <c r="O632" t="s">
        <v>44</v>
      </c>
      <c r="P632" t="s">
        <v>44</v>
      </c>
      <c r="Q632">
        <v>1</v>
      </c>
      <c r="X632">
        <v>1.512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 t="s">
        <v>3</v>
      </c>
      <c r="AG632">
        <v>1.512</v>
      </c>
      <c r="AH632">
        <v>3</v>
      </c>
      <c r="AI632">
        <v>-1</v>
      </c>
      <c r="AJ632" t="s">
        <v>3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ROW(Source!A1249)</f>
        <v>1249</v>
      </c>
      <c r="B633">
        <v>40388994</v>
      </c>
      <c r="C633">
        <v>40388980</v>
      </c>
      <c r="D633">
        <v>26736904</v>
      </c>
      <c r="E633">
        <v>26675980</v>
      </c>
      <c r="F633">
        <v>1</v>
      </c>
      <c r="G633">
        <v>26675980</v>
      </c>
      <c r="H633">
        <v>3</v>
      </c>
      <c r="I633" t="s">
        <v>991</v>
      </c>
      <c r="J633" t="s">
        <v>3</v>
      </c>
      <c r="K633" t="s">
        <v>992</v>
      </c>
      <c r="L633">
        <v>1344</v>
      </c>
      <c r="N633">
        <v>1008</v>
      </c>
      <c r="O633" t="s">
        <v>931</v>
      </c>
      <c r="P633" t="s">
        <v>931</v>
      </c>
      <c r="Q633">
        <v>1</v>
      </c>
      <c r="X633">
        <v>1.41</v>
      </c>
      <c r="Y633">
        <v>1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0</v>
      </c>
      <c r="AF633" t="s">
        <v>3</v>
      </c>
      <c r="AG633">
        <v>1.41</v>
      </c>
      <c r="AH633">
        <v>2</v>
      </c>
      <c r="AI633">
        <v>40388987</v>
      </c>
      <c r="AJ633">
        <v>640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ROW(Source!A1287)</f>
        <v>1287</v>
      </c>
      <c r="B634">
        <v>40389007</v>
      </c>
      <c r="C634">
        <v>40388998</v>
      </c>
      <c r="D634">
        <v>26715131</v>
      </c>
      <c r="E634">
        <v>26675980</v>
      </c>
      <c r="F634">
        <v>1</v>
      </c>
      <c r="G634">
        <v>26675980</v>
      </c>
      <c r="H634">
        <v>1</v>
      </c>
      <c r="I634" t="s">
        <v>901</v>
      </c>
      <c r="J634" t="s">
        <v>3</v>
      </c>
      <c r="K634" t="s">
        <v>902</v>
      </c>
      <c r="L634">
        <v>1191</v>
      </c>
      <c r="N634">
        <v>1013</v>
      </c>
      <c r="O634" t="s">
        <v>903</v>
      </c>
      <c r="P634" t="s">
        <v>903</v>
      </c>
      <c r="Q634">
        <v>1</v>
      </c>
      <c r="X634">
        <v>4.7699999999999996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</v>
      </c>
      <c r="AE634">
        <v>1</v>
      </c>
      <c r="AF634" t="s">
        <v>3</v>
      </c>
      <c r="AG634">
        <v>4.7699999999999996</v>
      </c>
      <c r="AH634">
        <v>2</v>
      </c>
      <c r="AI634">
        <v>40388999</v>
      </c>
      <c r="AJ634">
        <v>641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ROW(Source!A1287)</f>
        <v>1287</v>
      </c>
      <c r="B635">
        <v>40389008</v>
      </c>
      <c r="C635">
        <v>40388998</v>
      </c>
      <c r="D635">
        <v>26787831</v>
      </c>
      <c r="E635">
        <v>1</v>
      </c>
      <c r="F635">
        <v>1</v>
      </c>
      <c r="G635">
        <v>26675980</v>
      </c>
      <c r="H635">
        <v>2</v>
      </c>
      <c r="I635" t="s">
        <v>904</v>
      </c>
      <c r="J635" t="s">
        <v>905</v>
      </c>
      <c r="K635" t="s">
        <v>906</v>
      </c>
      <c r="L635">
        <v>1367</v>
      </c>
      <c r="N635">
        <v>1011</v>
      </c>
      <c r="O635" t="s">
        <v>907</v>
      </c>
      <c r="P635" t="s">
        <v>907</v>
      </c>
      <c r="Q635">
        <v>1</v>
      </c>
      <c r="X635">
        <v>1.1299999999999999</v>
      </c>
      <c r="Y635">
        <v>0</v>
      </c>
      <c r="Z635">
        <v>115.43</v>
      </c>
      <c r="AA635">
        <v>22.64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1.1299999999999999</v>
      </c>
      <c r="AH635">
        <v>2</v>
      </c>
      <c r="AI635">
        <v>40389000</v>
      </c>
      <c r="AJ635">
        <v>642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ROW(Source!A1287)</f>
        <v>1287</v>
      </c>
      <c r="B636">
        <v>40389009</v>
      </c>
      <c r="C636">
        <v>40388998</v>
      </c>
      <c r="D636">
        <v>26788229</v>
      </c>
      <c r="E636">
        <v>1</v>
      </c>
      <c r="F636">
        <v>1</v>
      </c>
      <c r="G636">
        <v>26675980</v>
      </c>
      <c r="H636">
        <v>2</v>
      </c>
      <c r="I636" t="s">
        <v>1202</v>
      </c>
      <c r="J636" t="s">
        <v>1203</v>
      </c>
      <c r="K636" t="s">
        <v>1204</v>
      </c>
      <c r="L636">
        <v>1367</v>
      </c>
      <c r="N636">
        <v>1011</v>
      </c>
      <c r="O636" t="s">
        <v>907</v>
      </c>
      <c r="P636" t="s">
        <v>907</v>
      </c>
      <c r="Q636">
        <v>1</v>
      </c>
      <c r="X636">
        <v>1.07</v>
      </c>
      <c r="Y636">
        <v>0</v>
      </c>
      <c r="Z636">
        <v>42.2</v>
      </c>
      <c r="AA636">
        <v>18.38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1.07</v>
      </c>
      <c r="AH636">
        <v>2</v>
      </c>
      <c r="AI636">
        <v>40389001</v>
      </c>
      <c r="AJ636">
        <v>643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ROW(Source!A1287)</f>
        <v>1287</v>
      </c>
      <c r="B637">
        <v>40389010</v>
      </c>
      <c r="C637">
        <v>40388998</v>
      </c>
      <c r="D637">
        <v>26788293</v>
      </c>
      <c r="E637">
        <v>1</v>
      </c>
      <c r="F637">
        <v>1</v>
      </c>
      <c r="G637">
        <v>26675980</v>
      </c>
      <c r="H637">
        <v>2</v>
      </c>
      <c r="I637" t="s">
        <v>911</v>
      </c>
      <c r="J637" t="s">
        <v>912</v>
      </c>
      <c r="K637" t="s">
        <v>913</v>
      </c>
      <c r="L637">
        <v>1367</v>
      </c>
      <c r="N637">
        <v>1011</v>
      </c>
      <c r="O637" t="s">
        <v>907</v>
      </c>
      <c r="P637" t="s">
        <v>907</v>
      </c>
      <c r="Q637">
        <v>1</v>
      </c>
      <c r="X637">
        <v>1.1299999999999999</v>
      </c>
      <c r="Y637">
        <v>0</v>
      </c>
      <c r="Z637">
        <v>3.16</v>
      </c>
      <c r="AA637">
        <v>0.04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1.1299999999999999</v>
      </c>
      <c r="AH637">
        <v>2</v>
      </c>
      <c r="AI637">
        <v>40389002</v>
      </c>
      <c r="AJ637">
        <v>644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ROW(Source!A1287)</f>
        <v>1287</v>
      </c>
      <c r="B638">
        <v>40389011</v>
      </c>
      <c r="C638">
        <v>40388998</v>
      </c>
      <c r="D638">
        <v>26764403</v>
      </c>
      <c r="E638">
        <v>1</v>
      </c>
      <c r="F638">
        <v>1</v>
      </c>
      <c r="G638">
        <v>26675980</v>
      </c>
      <c r="H638">
        <v>3</v>
      </c>
      <c r="I638" t="s">
        <v>1205</v>
      </c>
      <c r="J638" t="s">
        <v>1206</v>
      </c>
      <c r="K638" t="s">
        <v>1207</v>
      </c>
      <c r="L638">
        <v>1348</v>
      </c>
      <c r="N638">
        <v>1009</v>
      </c>
      <c r="O638" t="s">
        <v>57</v>
      </c>
      <c r="P638" t="s">
        <v>57</v>
      </c>
      <c r="Q638">
        <v>1000</v>
      </c>
      <c r="X638">
        <v>0.12</v>
      </c>
      <c r="Y638">
        <v>351.13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0.12</v>
      </c>
      <c r="AH638">
        <v>2</v>
      </c>
      <c r="AI638">
        <v>40389003</v>
      </c>
      <c r="AJ638">
        <v>645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ROW(Source!A1287)</f>
        <v>1287</v>
      </c>
      <c r="B639">
        <v>40389012</v>
      </c>
      <c r="C639">
        <v>40388998</v>
      </c>
      <c r="D639">
        <v>26764580</v>
      </c>
      <c r="E639">
        <v>1</v>
      </c>
      <c r="F639">
        <v>1</v>
      </c>
      <c r="G639">
        <v>26675980</v>
      </c>
      <c r="H639">
        <v>3</v>
      </c>
      <c r="I639" t="s">
        <v>1208</v>
      </c>
      <c r="J639" t="s">
        <v>1209</v>
      </c>
      <c r="K639" t="s">
        <v>1210</v>
      </c>
      <c r="L639">
        <v>1339</v>
      </c>
      <c r="N639">
        <v>1007</v>
      </c>
      <c r="O639" t="s">
        <v>44</v>
      </c>
      <c r="P639" t="s">
        <v>44</v>
      </c>
      <c r="Q639">
        <v>1</v>
      </c>
      <c r="X639">
        <v>0.16</v>
      </c>
      <c r="Y639">
        <v>202.34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0.16</v>
      </c>
      <c r="AH639">
        <v>2</v>
      </c>
      <c r="AI639">
        <v>40389004</v>
      </c>
      <c r="AJ639">
        <v>646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ROW(Source!A1287)</f>
        <v>1287</v>
      </c>
      <c r="B640">
        <v>40389013</v>
      </c>
      <c r="C640">
        <v>40388998</v>
      </c>
      <c r="D640">
        <v>26763881</v>
      </c>
      <c r="E640">
        <v>1</v>
      </c>
      <c r="F640">
        <v>1</v>
      </c>
      <c r="G640">
        <v>26675980</v>
      </c>
      <c r="H640">
        <v>3</v>
      </c>
      <c r="I640" t="s">
        <v>174</v>
      </c>
      <c r="J640" t="s">
        <v>176</v>
      </c>
      <c r="K640" t="s">
        <v>175</v>
      </c>
      <c r="L640">
        <v>1339</v>
      </c>
      <c r="N640">
        <v>1007</v>
      </c>
      <c r="O640" t="s">
        <v>44</v>
      </c>
      <c r="P640" t="s">
        <v>44</v>
      </c>
      <c r="Q640">
        <v>1</v>
      </c>
      <c r="X640">
        <v>0.3</v>
      </c>
      <c r="Y640">
        <v>104.99</v>
      </c>
      <c r="Z640">
        <v>0</v>
      </c>
      <c r="AA640">
        <v>0</v>
      </c>
      <c r="AB640">
        <v>0</v>
      </c>
      <c r="AC640">
        <v>0</v>
      </c>
      <c r="AD640">
        <v>1</v>
      </c>
      <c r="AE640">
        <v>0</v>
      </c>
      <c r="AF640" t="s">
        <v>3</v>
      </c>
      <c r="AG640">
        <v>0.3</v>
      </c>
      <c r="AH640">
        <v>2</v>
      </c>
      <c r="AI640">
        <v>40389005</v>
      </c>
      <c r="AJ640">
        <v>647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ROW(Source!A1287)</f>
        <v>1287</v>
      </c>
      <c r="B641">
        <v>40389014</v>
      </c>
      <c r="C641">
        <v>40388998</v>
      </c>
      <c r="D641">
        <v>26728208</v>
      </c>
      <c r="E641">
        <v>26675980</v>
      </c>
      <c r="F641">
        <v>1</v>
      </c>
      <c r="G641">
        <v>26675980</v>
      </c>
      <c r="H641">
        <v>3</v>
      </c>
      <c r="I641" t="s">
        <v>1300</v>
      </c>
      <c r="J641" t="s">
        <v>3</v>
      </c>
      <c r="K641" t="s">
        <v>1301</v>
      </c>
      <c r="L641">
        <v>1354</v>
      </c>
      <c r="N641">
        <v>1010</v>
      </c>
      <c r="O641" t="s">
        <v>344</v>
      </c>
      <c r="P641" t="s">
        <v>344</v>
      </c>
      <c r="Q641">
        <v>1</v>
      </c>
      <c r="X641">
        <v>1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s">
        <v>3</v>
      </c>
      <c r="AG641">
        <v>1</v>
      </c>
      <c r="AH641">
        <v>3</v>
      </c>
      <c r="AI641">
        <v>-1</v>
      </c>
      <c r="AJ641" t="s">
        <v>3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ROW(Source!A1323)</f>
        <v>1323</v>
      </c>
      <c r="B642">
        <v>40389022</v>
      </c>
      <c r="C642">
        <v>40389016</v>
      </c>
      <c r="D642">
        <v>26715131</v>
      </c>
      <c r="E642">
        <v>26675980</v>
      </c>
      <c r="F642">
        <v>1</v>
      </c>
      <c r="G642">
        <v>26675980</v>
      </c>
      <c r="H642">
        <v>1</v>
      </c>
      <c r="I642" t="s">
        <v>901</v>
      </c>
      <c r="J642" t="s">
        <v>3</v>
      </c>
      <c r="K642" t="s">
        <v>902</v>
      </c>
      <c r="L642">
        <v>1191</v>
      </c>
      <c r="N642">
        <v>1013</v>
      </c>
      <c r="O642" t="s">
        <v>903</v>
      </c>
      <c r="P642" t="s">
        <v>903</v>
      </c>
      <c r="Q642">
        <v>1</v>
      </c>
      <c r="X642">
        <v>22.59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</v>
      </c>
      <c r="AE642">
        <v>1</v>
      </c>
      <c r="AF642" t="s">
        <v>3</v>
      </c>
      <c r="AG642">
        <v>22.59</v>
      </c>
      <c r="AH642">
        <v>2</v>
      </c>
      <c r="AI642">
        <v>40389017</v>
      </c>
      <c r="AJ642">
        <v>649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ROW(Source!A1323)</f>
        <v>1323</v>
      </c>
      <c r="B643">
        <v>40389023</v>
      </c>
      <c r="C643">
        <v>40389016</v>
      </c>
      <c r="D643">
        <v>26787462</v>
      </c>
      <c r="E643">
        <v>1</v>
      </c>
      <c r="F643">
        <v>1</v>
      </c>
      <c r="G643">
        <v>26675980</v>
      </c>
      <c r="H643">
        <v>2</v>
      </c>
      <c r="I643" t="s">
        <v>988</v>
      </c>
      <c r="J643" t="s">
        <v>989</v>
      </c>
      <c r="K643" t="s">
        <v>990</v>
      </c>
      <c r="L643">
        <v>1367</v>
      </c>
      <c r="N643">
        <v>1011</v>
      </c>
      <c r="O643" t="s">
        <v>907</v>
      </c>
      <c r="P643" t="s">
        <v>907</v>
      </c>
      <c r="Q643">
        <v>1</v>
      </c>
      <c r="X643">
        <v>0.2</v>
      </c>
      <c r="Y643">
        <v>0</v>
      </c>
      <c r="Z643">
        <v>190.93</v>
      </c>
      <c r="AA643">
        <v>18.149999999999999</v>
      </c>
      <c r="AB643">
        <v>0</v>
      </c>
      <c r="AC643">
        <v>0</v>
      </c>
      <c r="AD643">
        <v>1</v>
      </c>
      <c r="AE643">
        <v>0</v>
      </c>
      <c r="AF643" t="s">
        <v>3</v>
      </c>
      <c r="AG643">
        <v>0.2</v>
      </c>
      <c r="AH643">
        <v>2</v>
      </c>
      <c r="AI643">
        <v>40389018</v>
      </c>
      <c r="AJ643">
        <v>650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ROW(Source!A1323)</f>
        <v>1323</v>
      </c>
      <c r="B644">
        <v>40389024</v>
      </c>
      <c r="C644">
        <v>40389016</v>
      </c>
      <c r="D644">
        <v>26787555</v>
      </c>
      <c r="E644">
        <v>1</v>
      </c>
      <c r="F644">
        <v>1</v>
      </c>
      <c r="G644">
        <v>26675980</v>
      </c>
      <c r="H644">
        <v>2</v>
      </c>
      <c r="I644" t="s">
        <v>995</v>
      </c>
      <c r="J644" t="s">
        <v>996</v>
      </c>
      <c r="K644" t="s">
        <v>997</v>
      </c>
      <c r="L644">
        <v>1367</v>
      </c>
      <c r="N644">
        <v>1011</v>
      </c>
      <c r="O644" t="s">
        <v>907</v>
      </c>
      <c r="P644" t="s">
        <v>907</v>
      </c>
      <c r="Q644">
        <v>1</v>
      </c>
      <c r="X644">
        <v>0.69</v>
      </c>
      <c r="Y644">
        <v>0</v>
      </c>
      <c r="Z644">
        <v>73</v>
      </c>
      <c r="AA644">
        <v>16.899999999999999</v>
      </c>
      <c r="AB644">
        <v>0</v>
      </c>
      <c r="AC644">
        <v>0</v>
      </c>
      <c r="AD644">
        <v>1</v>
      </c>
      <c r="AE644">
        <v>0</v>
      </c>
      <c r="AF644" t="s">
        <v>3</v>
      </c>
      <c r="AG644">
        <v>0.69</v>
      </c>
      <c r="AH644">
        <v>2</v>
      </c>
      <c r="AI644">
        <v>40389019</v>
      </c>
      <c r="AJ644">
        <v>651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ROW(Source!A1323)</f>
        <v>1323</v>
      </c>
      <c r="B645">
        <v>40389025</v>
      </c>
      <c r="C645">
        <v>40389016</v>
      </c>
      <c r="D645">
        <v>26728082</v>
      </c>
      <c r="E645">
        <v>26675980</v>
      </c>
      <c r="F645">
        <v>1</v>
      </c>
      <c r="G645">
        <v>26675980</v>
      </c>
      <c r="H645">
        <v>3</v>
      </c>
      <c r="I645" t="s">
        <v>1229</v>
      </c>
      <c r="J645" t="s">
        <v>3</v>
      </c>
      <c r="K645" t="s">
        <v>1230</v>
      </c>
      <c r="L645">
        <v>1339</v>
      </c>
      <c r="N645">
        <v>1007</v>
      </c>
      <c r="O645" t="s">
        <v>44</v>
      </c>
      <c r="P645" t="s">
        <v>44</v>
      </c>
      <c r="Q645">
        <v>1</v>
      </c>
      <c r="X645">
        <v>4.3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 t="s">
        <v>3</v>
      </c>
      <c r="AG645">
        <v>4.3</v>
      </c>
      <c r="AH645">
        <v>3</v>
      </c>
      <c r="AI645">
        <v>-1</v>
      </c>
      <c r="AJ645" t="s">
        <v>3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ROW(Source!A1323)</f>
        <v>1323</v>
      </c>
      <c r="B646">
        <v>40389026</v>
      </c>
      <c r="C646">
        <v>40389016</v>
      </c>
      <c r="D646">
        <v>26728176</v>
      </c>
      <c r="E646">
        <v>26675980</v>
      </c>
      <c r="F646">
        <v>1</v>
      </c>
      <c r="G646">
        <v>26675980</v>
      </c>
      <c r="H646">
        <v>3</v>
      </c>
      <c r="I646" t="s">
        <v>1231</v>
      </c>
      <c r="J646" t="s">
        <v>3</v>
      </c>
      <c r="K646" t="s">
        <v>1232</v>
      </c>
      <c r="L646">
        <v>1301</v>
      </c>
      <c r="N646">
        <v>1003</v>
      </c>
      <c r="O646" t="s">
        <v>530</v>
      </c>
      <c r="P646" t="s">
        <v>530</v>
      </c>
      <c r="Q646">
        <v>1</v>
      </c>
      <c r="X646">
        <v>100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 t="s">
        <v>3</v>
      </c>
      <c r="AG646">
        <v>100</v>
      </c>
      <c r="AH646">
        <v>3</v>
      </c>
      <c r="AI646">
        <v>-1</v>
      </c>
      <c r="AJ646" t="s">
        <v>3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ROW(Source!A1360)</f>
        <v>1360</v>
      </c>
      <c r="B647">
        <v>40389036</v>
      </c>
      <c r="C647">
        <v>40389029</v>
      </c>
      <c r="D647">
        <v>26715131</v>
      </c>
      <c r="E647">
        <v>26675980</v>
      </c>
      <c r="F647">
        <v>1</v>
      </c>
      <c r="G647">
        <v>26675980</v>
      </c>
      <c r="H647">
        <v>1</v>
      </c>
      <c r="I647" t="s">
        <v>901</v>
      </c>
      <c r="J647" t="s">
        <v>3</v>
      </c>
      <c r="K647" t="s">
        <v>902</v>
      </c>
      <c r="L647">
        <v>1191</v>
      </c>
      <c r="N647">
        <v>1013</v>
      </c>
      <c r="O647" t="s">
        <v>903</v>
      </c>
      <c r="P647" t="s">
        <v>903</v>
      </c>
      <c r="Q647">
        <v>1</v>
      </c>
      <c r="X647">
        <v>20.100000000000001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1</v>
      </c>
      <c r="AF647" t="s">
        <v>3</v>
      </c>
      <c r="AG647">
        <v>20.100000000000001</v>
      </c>
      <c r="AH647">
        <v>2</v>
      </c>
      <c r="AI647">
        <v>40389030</v>
      </c>
      <c r="AJ647">
        <v>654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ROW(Source!A1360)</f>
        <v>1360</v>
      </c>
      <c r="B648">
        <v>40389037</v>
      </c>
      <c r="C648">
        <v>40389029</v>
      </c>
      <c r="D648">
        <v>26715879</v>
      </c>
      <c r="E648">
        <v>26675980</v>
      </c>
      <c r="F648">
        <v>1</v>
      </c>
      <c r="G648">
        <v>26675980</v>
      </c>
      <c r="H648">
        <v>2</v>
      </c>
      <c r="I648" t="s">
        <v>929</v>
      </c>
      <c r="J648" t="s">
        <v>3</v>
      </c>
      <c r="K648" t="s">
        <v>930</v>
      </c>
      <c r="L648">
        <v>1344</v>
      </c>
      <c r="N648">
        <v>1008</v>
      </c>
      <c r="O648" t="s">
        <v>931</v>
      </c>
      <c r="P648" t="s">
        <v>931</v>
      </c>
      <c r="Q648">
        <v>1</v>
      </c>
      <c r="X648">
        <v>184.86</v>
      </c>
      <c r="Y648">
        <v>0</v>
      </c>
      <c r="Z648">
        <v>1</v>
      </c>
      <c r="AA648">
        <v>0</v>
      </c>
      <c r="AB648">
        <v>0</v>
      </c>
      <c r="AC648">
        <v>0</v>
      </c>
      <c r="AD648">
        <v>1</v>
      </c>
      <c r="AE648">
        <v>0</v>
      </c>
      <c r="AF648" t="s">
        <v>3</v>
      </c>
      <c r="AG648">
        <v>184.86</v>
      </c>
      <c r="AH648">
        <v>2</v>
      </c>
      <c r="AI648">
        <v>40389031</v>
      </c>
      <c r="AJ648">
        <v>655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ROW(Source!A1360)</f>
        <v>1360</v>
      </c>
      <c r="B649">
        <v>40389038</v>
      </c>
      <c r="C649">
        <v>40389029</v>
      </c>
      <c r="D649">
        <v>26728867</v>
      </c>
      <c r="E649">
        <v>26675980</v>
      </c>
      <c r="F649">
        <v>1</v>
      </c>
      <c r="G649">
        <v>26675980</v>
      </c>
      <c r="H649">
        <v>3</v>
      </c>
      <c r="I649" t="s">
        <v>1302</v>
      </c>
      <c r="J649" t="s">
        <v>3</v>
      </c>
      <c r="K649" t="s">
        <v>1303</v>
      </c>
      <c r="L649">
        <v>1339</v>
      </c>
      <c r="N649">
        <v>1007</v>
      </c>
      <c r="O649" t="s">
        <v>44</v>
      </c>
      <c r="P649" t="s">
        <v>44</v>
      </c>
      <c r="Q649">
        <v>1</v>
      </c>
      <c r="X649">
        <v>2.5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 t="s">
        <v>3</v>
      </c>
      <c r="AG649">
        <v>2.5</v>
      </c>
      <c r="AH649">
        <v>3</v>
      </c>
      <c r="AI649">
        <v>-1</v>
      </c>
      <c r="AJ649" t="s">
        <v>3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ROW(Source!A1360)</f>
        <v>1360</v>
      </c>
      <c r="B650">
        <v>40389039</v>
      </c>
      <c r="C650">
        <v>40389029</v>
      </c>
      <c r="D650">
        <v>26728172</v>
      </c>
      <c r="E650">
        <v>26675980</v>
      </c>
      <c r="F650">
        <v>1</v>
      </c>
      <c r="G650">
        <v>26675980</v>
      </c>
      <c r="H650">
        <v>3</v>
      </c>
      <c r="I650" t="s">
        <v>1304</v>
      </c>
      <c r="J650" t="s">
        <v>3</v>
      </c>
      <c r="K650" t="s">
        <v>1305</v>
      </c>
      <c r="L650">
        <v>1327</v>
      </c>
      <c r="N650">
        <v>1005</v>
      </c>
      <c r="O650" t="s">
        <v>466</v>
      </c>
      <c r="P650" t="s">
        <v>466</v>
      </c>
      <c r="Q650">
        <v>1</v>
      </c>
      <c r="X650">
        <v>220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 t="s">
        <v>3</v>
      </c>
      <c r="AG650">
        <v>220</v>
      </c>
      <c r="AH650">
        <v>3</v>
      </c>
      <c r="AI650">
        <v>-1</v>
      </c>
      <c r="AJ650" t="s">
        <v>3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ROW(Source!A1360)</f>
        <v>1360</v>
      </c>
      <c r="B651">
        <v>40389040</v>
      </c>
      <c r="C651">
        <v>40389029</v>
      </c>
      <c r="D651">
        <v>26737383</v>
      </c>
      <c r="E651">
        <v>26675980</v>
      </c>
      <c r="F651">
        <v>1</v>
      </c>
      <c r="G651">
        <v>26675980</v>
      </c>
      <c r="H651">
        <v>3</v>
      </c>
      <c r="I651" t="s">
        <v>1264</v>
      </c>
      <c r="J651" t="s">
        <v>3</v>
      </c>
      <c r="K651" t="s">
        <v>1265</v>
      </c>
      <c r="L651">
        <v>1348</v>
      </c>
      <c r="N651">
        <v>1009</v>
      </c>
      <c r="O651" t="s">
        <v>57</v>
      </c>
      <c r="P651" t="s">
        <v>57</v>
      </c>
      <c r="Q651">
        <v>1000</v>
      </c>
      <c r="X651">
        <v>0.42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 t="s">
        <v>3</v>
      </c>
      <c r="AG651">
        <v>0.42</v>
      </c>
      <c r="AH651">
        <v>3</v>
      </c>
      <c r="AI651">
        <v>-1</v>
      </c>
      <c r="AJ651" t="s">
        <v>3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ROW(Source!A1360)</f>
        <v>1360</v>
      </c>
      <c r="B652">
        <v>40389041</v>
      </c>
      <c r="C652">
        <v>40389029</v>
      </c>
      <c r="D652">
        <v>26736904</v>
      </c>
      <c r="E652">
        <v>26675980</v>
      </c>
      <c r="F652">
        <v>1</v>
      </c>
      <c r="G652">
        <v>26675980</v>
      </c>
      <c r="H652">
        <v>3</v>
      </c>
      <c r="I652" t="s">
        <v>991</v>
      </c>
      <c r="J652" t="s">
        <v>3</v>
      </c>
      <c r="K652" t="s">
        <v>992</v>
      </c>
      <c r="L652">
        <v>1344</v>
      </c>
      <c r="N652">
        <v>1008</v>
      </c>
      <c r="O652" t="s">
        <v>931</v>
      </c>
      <c r="P652" t="s">
        <v>931</v>
      </c>
      <c r="Q652">
        <v>1</v>
      </c>
      <c r="X652">
        <v>85.77</v>
      </c>
      <c r="Y652">
        <v>1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85.77</v>
      </c>
      <c r="AH652">
        <v>2</v>
      </c>
      <c r="AI652">
        <v>40389035</v>
      </c>
      <c r="AJ652">
        <v>659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ROW(Source!A1398)</f>
        <v>1398</v>
      </c>
      <c r="B653">
        <v>40389057</v>
      </c>
      <c r="C653">
        <v>40389045</v>
      </c>
      <c r="D653">
        <v>26715131</v>
      </c>
      <c r="E653">
        <v>26675980</v>
      </c>
      <c r="F653">
        <v>1</v>
      </c>
      <c r="G653">
        <v>26675980</v>
      </c>
      <c r="H653">
        <v>1</v>
      </c>
      <c r="I653" t="s">
        <v>901</v>
      </c>
      <c r="J653" t="s">
        <v>3</v>
      </c>
      <c r="K653" t="s">
        <v>902</v>
      </c>
      <c r="L653">
        <v>1191</v>
      </c>
      <c r="N653">
        <v>1013</v>
      </c>
      <c r="O653" t="s">
        <v>903</v>
      </c>
      <c r="P653" t="s">
        <v>903</v>
      </c>
      <c r="Q653">
        <v>1</v>
      </c>
      <c r="X653">
        <v>1.63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1</v>
      </c>
      <c r="AE653">
        <v>1</v>
      </c>
      <c r="AF653" t="s">
        <v>3</v>
      </c>
      <c r="AG653">
        <v>1.63</v>
      </c>
      <c r="AH653">
        <v>2</v>
      </c>
      <c r="AI653">
        <v>40389046</v>
      </c>
      <c r="AJ653">
        <v>660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ROW(Source!A1398)</f>
        <v>1398</v>
      </c>
      <c r="B654">
        <v>40389058</v>
      </c>
      <c r="C654">
        <v>40389045</v>
      </c>
      <c r="D654">
        <v>26787933</v>
      </c>
      <c r="E654">
        <v>1</v>
      </c>
      <c r="F654">
        <v>1</v>
      </c>
      <c r="G654">
        <v>26675980</v>
      </c>
      <c r="H654">
        <v>2</v>
      </c>
      <c r="I654" t="s">
        <v>1106</v>
      </c>
      <c r="J654" t="s">
        <v>1107</v>
      </c>
      <c r="K654" t="s">
        <v>1108</v>
      </c>
      <c r="L654">
        <v>1367</v>
      </c>
      <c r="N654">
        <v>1011</v>
      </c>
      <c r="O654" t="s">
        <v>907</v>
      </c>
      <c r="P654" t="s">
        <v>907</v>
      </c>
      <c r="Q654">
        <v>1</v>
      </c>
      <c r="X654">
        <v>0.04</v>
      </c>
      <c r="Y654">
        <v>0</v>
      </c>
      <c r="Z654">
        <v>43.4</v>
      </c>
      <c r="AA654">
        <v>2.68</v>
      </c>
      <c r="AB654">
        <v>0</v>
      </c>
      <c r="AC654">
        <v>0</v>
      </c>
      <c r="AD654">
        <v>1</v>
      </c>
      <c r="AE654">
        <v>0</v>
      </c>
      <c r="AF654" t="s">
        <v>3</v>
      </c>
      <c r="AG654">
        <v>0.04</v>
      </c>
      <c r="AH654">
        <v>2</v>
      </c>
      <c r="AI654">
        <v>40389047</v>
      </c>
      <c r="AJ654">
        <v>661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ROW(Source!A1398)</f>
        <v>1398</v>
      </c>
      <c r="B655">
        <v>40389059</v>
      </c>
      <c r="C655">
        <v>40389045</v>
      </c>
      <c r="D655">
        <v>26788338</v>
      </c>
      <c r="E655">
        <v>1</v>
      </c>
      <c r="F655">
        <v>1</v>
      </c>
      <c r="G655">
        <v>26675980</v>
      </c>
      <c r="H655">
        <v>2</v>
      </c>
      <c r="I655" t="s">
        <v>1028</v>
      </c>
      <c r="J655" t="s">
        <v>1029</v>
      </c>
      <c r="K655" t="s">
        <v>1030</v>
      </c>
      <c r="L655">
        <v>1367</v>
      </c>
      <c r="N655">
        <v>1011</v>
      </c>
      <c r="O655" t="s">
        <v>907</v>
      </c>
      <c r="P655" t="s">
        <v>907</v>
      </c>
      <c r="Q655">
        <v>1</v>
      </c>
      <c r="X655">
        <v>0.11</v>
      </c>
      <c r="Y655">
        <v>0</v>
      </c>
      <c r="Z655">
        <v>2.36</v>
      </c>
      <c r="AA655">
        <v>0.04</v>
      </c>
      <c r="AB655">
        <v>0</v>
      </c>
      <c r="AC655">
        <v>0</v>
      </c>
      <c r="AD655">
        <v>1</v>
      </c>
      <c r="AE655">
        <v>0</v>
      </c>
      <c r="AF655" t="s">
        <v>3</v>
      </c>
      <c r="AG655">
        <v>0.11</v>
      </c>
      <c r="AH655">
        <v>2</v>
      </c>
      <c r="AI655">
        <v>40389048</v>
      </c>
      <c r="AJ655">
        <v>662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ROW(Source!A1398)</f>
        <v>1398</v>
      </c>
      <c r="B656">
        <v>40389060</v>
      </c>
      <c r="C656">
        <v>40389045</v>
      </c>
      <c r="D656">
        <v>26764190</v>
      </c>
      <c r="E656">
        <v>1</v>
      </c>
      <c r="F656">
        <v>1</v>
      </c>
      <c r="G656">
        <v>26675980</v>
      </c>
      <c r="H656">
        <v>3</v>
      </c>
      <c r="I656" t="s">
        <v>1211</v>
      </c>
      <c r="J656" t="s">
        <v>1212</v>
      </c>
      <c r="K656" t="s">
        <v>1213</v>
      </c>
      <c r="L656">
        <v>1348</v>
      </c>
      <c r="N656">
        <v>1009</v>
      </c>
      <c r="O656" t="s">
        <v>57</v>
      </c>
      <c r="P656" t="s">
        <v>57</v>
      </c>
      <c r="Q656">
        <v>1000</v>
      </c>
      <c r="X656">
        <v>3.0000000000000001E-5</v>
      </c>
      <c r="Y656">
        <v>7075.07</v>
      </c>
      <c r="Z656">
        <v>0</v>
      </c>
      <c r="AA656">
        <v>0</v>
      </c>
      <c r="AB656">
        <v>0</v>
      </c>
      <c r="AC656">
        <v>0</v>
      </c>
      <c r="AD656">
        <v>1</v>
      </c>
      <c r="AE656">
        <v>0</v>
      </c>
      <c r="AF656" t="s">
        <v>3</v>
      </c>
      <c r="AG656">
        <v>3.0000000000000001E-5</v>
      </c>
      <c r="AH656">
        <v>2</v>
      </c>
      <c r="AI656">
        <v>40389049</v>
      </c>
      <c r="AJ656">
        <v>663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ROW(Source!A1398)</f>
        <v>1398</v>
      </c>
      <c r="B657">
        <v>40389061</v>
      </c>
      <c r="C657">
        <v>40389045</v>
      </c>
      <c r="D657">
        <v>26763322</v>
      </c>
      <c r="E657">
        <v>1</v>
      </c>
      <c r="F657">
        <v>1</v>
      </c>
      <c r="G657">
        <v>26675980</v>
      </c>
      <c r="H657">
        <v>3</v>
      </c>
      <c r="I657" t="s">
        <v>565</v>
      </c>
      <c r="J657" t="s">
        <v>567</v>
      </c>
      <c r="K657" t="s">
        <v>566</v>
      </c>
      <c r="L657">
        <v>1339</v>
      </c>
      <c r="N657">
        <v>1007</v>
      </c>
      <c r="O657" t="s">
        <v>44</v>
      </c>
      <c r="P657" t="s">
        <v>44</v>
      </c>
      <c r="Q657">
        <v>1</v>
      </c>
      <c r="X657">
        <v>2.0000000000000002E-5</v>
      </c>
      <c r="Y657">
        <v>7.07</v>
      </c>
      <c r="Z657">
        <v>0</v>
      </c>
      <c r="AA657">
        <v>0</v>
      </c>
      <c r="AB657">
        <v>0</v>
      </c>
      <c r="AC657">
        <v>0</v>
      </c>
      <c r="AD657">
        <v>1</v>
      </c>
      <c r="AE657">
        <v>0</v>
      </c>
      <c r="AF657" t="s">
        <v>3</v>
      </c>
      <c r="AG657">
        <v>2.0000000000000002E-5</v>
      </c>
      <c r="AH657">
        <v>2</v>
      </c>
      <c r="AI657">
        <v>40389050</v>
      </c>
      <c r="AJ657">
        <v>664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ROW(Source!A1398)</f>
        <v>1398</v>
      </c>
      <c r="B658">
        <v>40389062</v>
      </c>
      <c r="C658">
        <v>40389045</v>
      </c>
      <c r="D658">
        <v>26764411</v>
      </c>
      <c r="E658">
        <v>1</v>
      </c>
      <c r="F658">
        <v>1</v>
      </c>
      <c r="G658">
        <v>26675980</v>
      </c>
      <c r="H658">
        <v>3</v>
      </c>
      <c r="I658" t="s">
        <v>1214</v>
      </c>
      <c r="J658" t="s">
        <v>1215</v>
      </c>
      <c r="K658" t="s">
        <v>1216</v>
      </c>
      <c r="L658">
        <v>1348</v>
      </c>
      <c r="N658">
        <v>1009</v>
      </c>
      <c r="O658" t="s">
        <v>57</v>
      </c>
      <c r="P658" t="s">
        <v>57</v>
      </c>
      <c r="Q658">
        <v>1000</v>
      </c>
      <c r="X658">
        <v>2.0000000000000002E-5</v>
      </c>
      <c r="Y658">
        <v>483.86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2.0000000000000002E-5</v>
      </c>
      <c r="AH658">
        <v>2</v>
      </c>
      <c r="AI658">
        <v>40389051</v>
      </c>
      <c r="AJ658">
        <v>665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ROW(Source!A1398)</f>
        <v>1398</v>
      </c>
      <c r="B659">
        <v>40389063</v>
      </c>
      <c r="C659">
        <v>40389045</v>
      </c>
      <c r="D659">
        <v>26766612</v>
      </c>
      <c r="E659">
        <v>1</v>
      </c>
      <c r="F659">
        <v>1</v>
      </c>
      <c r="G659">
        <v>26675980</v>
      </c>
      <c r="H659">
        <v>3</v>
      </c>
      <c r="I659" t="s">
        <v>1217</v>
      </c>
      <c r="J659" t="s">
        <v>1218</v>
      </c>
      <c r="K659" t="s">
        <v>1219</v>
      </c>
      <c r="L659">
        <v>1348</v>
      </c>
      <c r="N659">
        <v>1009</v>
      </c>
      <c r="O659" t="s">
        <v>57</v>
      </c>
      <c r="P659" t="s">
        <v>57</v>
      </c>
      <c r="Q659">
        <v>1000</v>
      </c>
      <c r="X659">
        <v>2.0000000000000002E-5</v>
      </c>
      <c r="Y659">
        <v>137363.19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2.0000000000000002E-5</v>
      </c>
      <c r="AH659">
        <v>2</v>
      </c>
      <c r="AI659">
        <v>40389052</v>
      </c>
      <c r="AJ659">
        <v>666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ROW(Source!A1398)</f>
        <v>1398</v>
      </c>
      <c r="B660">
        <v>40389064</v>
      </c>
      <c r="C660">
        <v>40389045</v>
      </c>
      <c r="D660">
        <v>26763881</v>
      </c>
      <c r="E660">
        <v>1</v>
      </c>
      <c r="F660">
        <v>1</v>
      </c>
      <c r="G660">
        <v>26675980</v>
      </c>
      <c r="H660">
        <v>3</v>
      </c>
      <c r="I660" t="s">
        <v>174</v>
      </c>
      <c r="J660" t="s">
        <v>176</v>
      </c>
      <c r="K660" t="s">
        <v>175</v>
      </c>
      <c r="L660">
        <v>1339</v>
      </c>
      <c r="N660">
        <v>1007</v>
      </c>
      <c r="O660" t="s">
        <v>44</v>
      </c>
      <c r="P660" t="s">
        <v>44</v>
      </c>
      <c r="Q660">
        <v>1</v>
      </c>
      <c r="X660">
        <v>6.0000000000000002E-5</v>
      </c>
      <c r="Y660">
        <v>104.99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6.0000000000000002E-5</v>
      </c>
      <c r="AH660">
        <v>2</v>
      </c>
      <c r="AI660">
        <v>40389053</v>
      </c>
      <c r="AJ660">
        <v>667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ROW(Source!A1398)</f>
        <v>1398</v>
      </c>
      <c r="B661">
        <v>40389065</v>
      </c>
      <c r="C661">
        <v>40389045</v>
      </c>
      <c r="D661">
        <v>26770249</v>
      </c>
      <c r="E661">
        <v>1</v>
      </c>
      <c r="F661">
        <v>1</v>
      </c>
      <c r="G661">
        <v>26675980</v>
      </c>
      <c r="H661">
        <v>3</v>
      </c>
      <c r="I661" t="s">
        <v>872</v>
      </c>
      <c r="J661" t="s">
        <v>874</v>
      </c>
      <c r="K661" t="s">
        <v>873</v>
      </c>
      <c r="L661">
        <v>1301</v>
      </c>
      <c r="N661">
        <v>1003</v>
      </c>
      <c r="O661" t="s">
        <v>530</v>
      </c>
      <c r="P661" t="s">
        <v>530</v>
      </c>
      <c r="Q661">
        <v>1</v>
      </c>
      <c r="X661">
        <v>2.9000000000000001E-2</v>
      </c>
      <c r="Y661">
        <v>182.55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2.9000000000000001E-2</v>
      </c>
      <c r="AH661">
        <v>2</v>
      </c>
      <c r="AI661">
        <v>40389054</v>
      </c>
      <c r="AJ661">
        <v>668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ROW(Source!A1398)</f>
        <v>1398</v>
      </c>
      <c r="B662">
        <v>40389066</v>
      </c>
      <c r="C662">
        <v>40389045</v>
      </c>
      <c r="D662">
        <v>26737415</v>
      </c>
      <c r="E662">
        <v>26675980</v>
      </c>
      <c r="F662">
        <v>1</v>
      </c>
      <c r="G662">
        <v>26675980</v>
      </c>
      <c r="H662">
        <v>3</v>
      </c>
      <c r="I662" t="s">
        <v>1306</v>
      </c>
      <c r="J662" t="s">
        <v>3</v>
      </c>
      <c r="K662" t="s">
        <v>1307</v>
      </c>
      <c r="L662">
        <v>1301</v>
      </c>
      <c r="N662">
        <v>1003</v>
      </c>
      <c r="O662" t="s">
        <v>530</v>
      </c>
      <c r="P662" t="s">
        <v>530</v>
      </c>
      <c r="Q662">
        <v>1</v>
      </c>
      <c r="X662">
        <v>1.02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 t="s">
        <v>3</v>
      </c>
      <c r="AG662">
        <v>1.02</v>
      </c>
      <c r="AH662">
        <v>3</v>
      </c>
      <c r="AI662">
        <v>-1</v>
      </c>
      <c r="AJ662" t="s">
        <v>3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ROW(Source!A1398)</f>
        <v>1398</v>
      </c>
      <c r="B663">
        <v>40389067</v>
      </c>
      <c r="C663">
        <v>40389045</v>
      </c>
      <c r="D663">
        <v>26730448</v>
      </c>
      <c r="E663">
        <v>26675980</v>
      </c>
      <c r="F663">
        <v>1</v>
      </c>
      <c r="G663">
        <v>26675980</v>
      </c>
      <c r="H663">
        <v>3</v>
      </c>
      <c r="I663" t="s">
        <v>1308</v>
      </c>
      <c r="J663" t="s">
        <v>3</v>
      </c>
      <c r="K663" t="s">
        <v>1309</v>
      </c>
      <c r="L663">
        <v>1354</v>
      </c>
      <c r="N663">
        <v>1010</v>
      </c>
      <c r="O663" t="s">
        <v>344</v>
      </c>
      <c r="P663" t="s">
        <v>344</v>
      </c>
      <c r="Q663">
        <v>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 t="s">
        <v>3</v>
      </c>
      <c r="AG663">
        <v>0</v>
      </c>
      <c r="AH663">
        <v>3</v>
      </c>
      <c r="AI663">
        <v>-1</v>
      </c>
      <c r="AJ663" t="s">
        <v>3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ROW(Source!A1435)</f>
        <v>1435</v>
      </c>
      <c r="B664">
        <v>40389073</v>
      </c>
      <c r="C664">
        <v>40389070</v>
      </c>
      <c r="D664">
        <v>26715131</v>
      </c>
      <c r="E664">
        <v>26675980</v>
      </c>
      <c r="F664">
        <v>1</v>
      </c>
      <c r="G664">
        <v>26675980</v>
      </c>
      <c r="H664">
        <v>1</v>
      </c>
      <c r="I664" t="s">
        <v>901</v>
      </c>
      <c r="J664" t="s">
        <v>3</v>
      </c>
      <c r="K664" t="s">
        <v>902</v>
      </c>
      <c r="L664">
        <v>1191</v>
      </c>
      <c r="N664">
        <v>1013</v>
      </c>
      <c r="O664" t="s">
        <v>903</v>
      </c>
      <c r="P664" t="s">
        <v>903</v>
      </c>
      <c r="Q664">
        <v>1</v>
      </c>
      <c r="X664">
        <v>518.48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1</v>
      </c>
      <c r="AE664">
        <v>1</v>
      </c>
      <c r="AF664" t="s">
        <v>3</v>
      </c>
      <c r="AG664">
        <v>518.48</v>
      </c>
      <c r="AH664">
        <v>2</v>
      </c>
      <c r="AI664">
        <v>40389071</v>
      </c>
      <c r="AJ664">
        <v>671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ROW(Source!A1435)</f>
        <v>1435</v>
      </c>
      <c r="B665">
        <v>40389074</v>
      </c>
      <c r="C665">
        <v>40389070</v>
      </c>
      <c r="D665">
        <v>26715879</v>
      </c>
      <c r="E665">
        <v>26675980</v>
      </c>
      <c r="F665">
        <v>1</v>
      </c>
      <c r="G665">
        <v>26675980</v>
      </c>
      <c r="H665">
        <v>2</v>
      </c>
      <c r="I665" t="s">
        <v>929</v>
      </c>
      <c r="J665" t="s">
        <v>3</v>
      </c>
      <c r="K665" t="s">
        <v>930</v>
      </c>
      <c r="L665">
        <v>1344</v>
      </c>
      <c r="N665">
        <v>1008</v>
      </c>
      <c r="O665" t="s">
        <v>931</v>
      </c>
      <c r="P665" t="s">
        <v>931</v>
      </c>
      <c r="Q665">
        <v>1</v>
      </c>
      <c r="X665">
        <v>147.71</v>
      </c>
      <c r="Y665">
        <v>0</v>
      </c>
      <c r="Z665">
        <v>1</v>
      </c>
      <c r="AA665">
        <v>0</v>
      </c>
      <c r="AB665">
        <v>0</v>
      </c>
      <c r="AC665">
        <v>0</v>
      </c>
      <c r="AD665">
        <v>1</v>
      </c>
      <c r="AE665">
        <v>0</v>
      </c>
      <c r="AF665" t="s">
        <v>3</v>
      </c>
      <c r="AG665">
        <v>147.71</v>
      </c>
      <c r="AH665">
        <v>2</v>
      </c>
      <c r="AI665">
        <v>40389072</v>
      </c>
      <c r="AJ665">
        <v>672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ROW(Source!A1470)</f>
        <v>1470</v>
      </c>
      <c r="B666">
        <v>40389079</v>
      </c>
      <c r="C666">
        <v>40389075</v>
      </c>
      <c r="D666">
        <v>26715131</v>
      </c>
      <c r="E666">
        <v>26675980</v>
      </c>
      <c r="F666">
        <v>1</v>
      </c>
      <c r="G666">
        <v>26675980</v>
      </c>
      <c r="H666">
        <v>1</v>
      </c>
      <c r="I666" t="s">
        <v>901</v>
      </c>
      <c r="J666" t="s">
        <v>3</v>
      </c>
      <c r="K666" t="s">
        <v>902</v>
      </c>
      <c r="L666">
        <v>1191</v>
      </c>
      <c r="N666">
        <v>1013</v>
      </c>
      <c r="O666" t="s">
        <v>903</v>
      </c>
      <c r="P666" t="s">
        <v>903</v>
      </c>
      <c r="Q666">
        <v>1</v>
      </c>
      <c r="X666">
        <v>122.33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</v>
      </c>
      <c r="AE666">
        <v>1</v>
      </c>
      <c r="AF666" t="s">
        <v>3</v>
      </c>
      <c r="AG666">
        <v>122.33</v>
      </c>
      <c r="AH666">
        <v>2</v>
      </c>
      <c r="AI666">
        <v>40389076</v>
      </c>
      <c r="AJ666">
        <v>673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ROW(Source!A1470)</f>
        <v>1470</v>
      </c>
      <c r="B667">
        <v>40389080</v>
      </c>
      <c r="C667">
        <v>40389075</v>
      </c>
      <c r="D667">
        <v>26715879</v>
      </c>
      <c r="E667">
        <v>26675980</v>
      </c>
      <c r="F667">
        <v>1</v>
      </c>
      <c r="G667">
        <v>26675980</v>
      </c>
      <c r="H667">
        <v>2</v>
      </c>
      <c r="I667" t="s">
        <v>929</v>
      </c>
      <c r="J667" t="s">
        <v>3</v>
      </c>
      <c r="K667" t="s">
        <v>930</v>
      </c>
      <c r="L667">
        <v>1344</v>
      </c>
      <c r="N667">
        <v>1008</v>
      </c>
      <c r="O667" t="s">
        <v>931</v>
      </c>
      <c r="P667" t="s">
        <v>931</v>
      </c>
      <c r="Q667">
        <v>1</v>
      </c>
      <c r="X667">
        <v>274.18</v>
      </c>
      <c r="Y667">
        <v>0</v>
      </c>
      <c r="Z667">
        <v>1</v>
      </c>
      <c r="AA667">
        <v>0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274.18</v>
      </c>
      <c r="AH667">
        <v>2</v>
      </c>
      <c r="AI667">
        <v>40389077</v>
      </c>
      <c r="AJ667">
        <v>674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ROW(Source!A1470)</f>
        <v>1470</v>
      </c>
      <c r="B668">
        <v>40389081</v>
      </c>
      <c r="C668">
        <v>40389075</v>
      </c>
      <c r="D668">
        <v>26736890</v>
      </c>
      <c r="E668">
        <v>26675980</v>
      </c>
      <c r="F668">
        <v>1</v>
      </c>
      <c r="G668">
        <v>26675980</v>
      </c>
      <c r="H668">
        <v>3</v>
      </c>
      <c r="I668" t="s">
        <v>809</v>
      </c>
      <c r="J668" t="s">
        <v>3</v>
      </c>
      <c r="K668" t="s">
        <v>810</v>
      </c>
      <c r="L668">
        <v>1348</v>
      </c>
      <c r="N668">
        <v>1009</v>
      </c>
      <c r="O668" t="s">
        <v>57</v>
      </c>
      <c r="P668" t="s">
        <v>57</v>
      </c>
      <c r="Q668">
        <v>1000</v>
      </c>
      <c r="X668">
        <v>2.11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2.11</v>
      </c>
      <c r="AH668">
        <v>2</v>
      </c>
      <c r="AI668">
        <v>40389078</v>
      </c>
      <c r="AJ668">
        <v>675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ROW(Source!A1472)</f>
        <v>1472</v>
      </c>
      <c r="B669">
        <v>40389085</v>
      </c>
      <c r="C669">
        <v>40389083</v>
      </c>
      <c r="D669">
        <v>26715879</v>
      </c>
      <c r="E669">
        <v>26675980</v>
      </c>
      <c r="F669">
        <v>1</v>
      </c>
      <c r="G669">
        <v>26675980</v>
      </c>
      <c r="H669">
        <v>2</v>
      </c>
      <c r="I669" t="s">
        <v>929</v>
      </c>
      <c r="J669" t="s">
        <v>3</v>
      </c>
      <c r="K669" t="s">
        <v>930</v>
      </c>
      <c r="L669">
        <v>1344</v>
      </c>
      <c r="N669">
        <v>1008</v>
      </c>
      <c r="O669" t="s">
        <v>931</v>
      </c>
      <c r="P669" t="s">
        <v>931</v>
      </c>
      <c r="Q669">
        <v>1</v>
      </c>
      <c r="X669">
        <v>8.86</v>
      </c>
      <c r="Y669">
        <v>0</v>
      </c>
      <c r="Z669">
        <v>1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8.86</v>
      </c>
      <c r="AH669">
        <v>2</v>
      </c>
      <c r="AI669">
        <v>40389084</v>
      </c>
      <c r="AJ669">
        <v>676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ROW(Source!A1473)</f>
        <v>1473</v>
      </c>
      <c r="B670">
        <v>40389088</v>
      </c>
      <c r="C670">
        <v>40389086</v>
      </c>
      <c r="D670">
        <v>26715131</v>
      </c>
      <c r="E670">
        <v>26675980</v>
      </c>
      <c r="F670">
        <v>1</v>
      </c>
      <c r="G670">
        <v>26675980</v>
      </c>
      <c r="H670">
        <v>1</v>
      </c>
      <c r="I670" t="s">
        <v>901</v>
      </c>
      <c r="J670" t="s">
        <v>3</v>
      </c>
      <c r="K670" t="s">
        <v>902</v>
      </c>
      <c r="L670">
        <v>1191</v>
      </c>
      <c r="N670">
        <v>1013</v>
      </c>
      <c r="O670" t="s">
        <v>903</v>
      </c>
      <c r="P670" t="s">
        <v>903</v>
      </c>
      <c r="Q670">
        <v>1</v>
      </c>
      <c r="X670">
        <v>1.02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</v>
      </c>
      <c r="AE670">
        <v>1</v>
      </c>
      <c r="AF670" t="s">
        <v>3</v>
      </c>
      <c r="AG670">
        <v>1.02</v>
      </c>
      <c r="AH670">
        <v>2</v>
      </c>
      <c r="AI670">
        <v>40389087</v>
      </c>
      <c r="AJ670">
        <v>677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Смета по ТСН-2001</vt:lpstr>
      <vt:lpstr>Дефектная ведомость</vt:lpstr>
      <vt:lpstr>Ведомость объемов работ</vt:lpstr>
      <vt:lpstr>RV_DATA</vt:lpstr>
      <vt:lpstr>Расчет стоимости ресурсов</vt:lpstr>
      <vt:lpstr>Source</vt:lpstr>
      <vt:lpstr>SourceObSm</vt:lpstr>
      <vt:lpstr>SmtRes</vt:lpstr>
      <vt:lpstr>EtalonRes</vt:lpstr>
      <vt:lpstr>'Ведомость объемов работ'!Заголовки_для_печати</vt:lpstr>
      <vt:lpstr>'Дефектная ведомость'!Заголовки_для_печати</vt:lpstr>
      <vt:lpstr>'Расчет стоимости ресурсов'!Заголовки_для_печати</vt:lpstr>
      <vt:lpstr>'Смета по ТСН-2001'!Заголовки_для_печати</vt:lpstr>
      <vt:lpstr>'Ведомость объемов работ'!Область_печати</vt:lpstr>
      <vt:lpstr>'Дефектная ведомость'!Область_печати</vt:lpstr>
      <vt:lpstr>'Расчет стоимости ресурсов'!Область_печати</vt:lpstr>
      <vt:lpstr>'Смета по ТСН-2001'!Область_печати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Natalya</cp:lastModifiedBy>
  <dcterms:created xsi:type="dcterms:W3CDTF">2021-02-03T09:50:21Z</dcterms:created>
  <dcterms:modified xsi:type="dcterms:W3CDTF">2021-02-05T07:40:16Z</dcterms:modified>
</cp:coreProperties>
</file>